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\Documents\Bootcamp\"/>
    </mc:Choice>
  </mc:AlternateContent>
  <bookViews>
    <workbookView xWindow="0" yWindow="0" windowWidth="23040" windowHeight="9060" activeTab="5"/>
  </bookViews>
  <sheets>
    <sheet name="Sheet2" sheetId="2" r:id="rId1"/>
    <sheet name="Sheet4" sheetId="4" r:id="rId2"/>
    <sheet name="Sheet5" sheetId="5" r:id="rId3"/>
    <sheet name="Sheet6" sheetId="6" r:id="rId4"/>
    <sheet name="Sheet7" sheetId="7" r:id="rId5"/>
    <sheet name="Sheet1" sheetId="1" r:id="rId6"/>
  </sheets>
  <calcPr calcId="162913"/>
  <pivotCaches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E5" i="7" s="1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7" l="1"/>
  <c r="H13" i="7" s="1"/>
  <c r="E4" i="7"/>
  <c r="H4" i="7" s="1"/>
  <c r="G4" i="7"/>
  <c r="H5" i="7"/>
  <c r="G5" i="7"/>
  <c r="E3" i="7"/>
  <c r="H3" i="7" s="1"/>
  <c r="E2" i="7"/>
  <c r="F5" i="7"/>
  <c r="E12" i="7"/>
  <c r="F12" i="7" s="1"/>
  <c r="E11" i="7"/>
  <c r="F11" i="7" s="1"/>
  <c r="E10" i="7"/>
  <c r="H10" i="7" s="1"/>
  <c r="E9" i="7"/>
  <c r="G9" i="7" s="1"/>
  <c r="E8" i="7"/>
  <c r="G8" i="7" s="1"/>
  <c r="E7" i="7"/>
  <c r="H7" i="7" s="1"/>
  <c r="E6" i="7"/>
  <c r="F6" i="7" s="1"/>
  <c r="F13" i="7" l="1"/>
  <c r="G13" i="7"/>
  <c r="F4" i="7"/>
  <c r="F3" i="7"/>
  <c r="G2" i="7"/>
  <c r="H2" i="7"/>
  <c r="F2" i="7"/>
  <c r="G3" i="7"/>
  <c r="H12" i="7"/>
  <c r="G12" i="7"/>
  <c r="G11" i="7"/>
  <c r="H11" i="7"/>
  <c r="G10" i="7"/>
  <c r="F10" i="7"/>
  <c r="F9" i="7"/>
  <c r="H9" i="7"/>
  <c r="H8" i="7"/>
  <c r="F8" i="7"/>
  <c r="G7" i="7"/>
  <c r="F7" i="7"/>
  <c r="G6" i="7"/>
  <c r="H6" i="7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<sst xmlns="http://schemas.openxmlformats.org/spreadsheetml/2006/main" count="24819" uniqueCount="8400">
  <si>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</si>
  <si>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</si>
  <si>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</si>
  <si>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</si>
  <si>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</si>
  <si>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</si>
  <si>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</si>
  <si>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</si>
  <si>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</si>
  <si>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</si>
  <si>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</si>
  <si>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</si>
  <si>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</si>
  <si>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</si>
  <si>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</si>
  <si>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</si>
  <si>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</si>
  <si>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</si>
  <si>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</si>
  <si>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</si>
  <si>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</si>
  <si>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</si>
  <si>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</si>
  <si>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</si>
  <si>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</si>
  <si>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</si>
  <si>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</si>
  <si>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</si>
  <si>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</si>
  <si>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</si>
  <si>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</si>
  <si>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</si>
  <si>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</si>
  <si>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</si>
  <si>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</si>
  <si>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</si>
  <si>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</si>
  <si>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</si>
  <si>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</si>
  <si>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</si>
  <si>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</si>
  <si>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</si>
  <si>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</si>
  <si>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</si>
  <si>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</si>
  <si>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</si>
  <si>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</si>
  <si>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</si>
  <si>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</si>
  <si>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</si>
  <si>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</si>
  <si>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</si>
  <si>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</si>
  <si>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</si>
  <si>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</si>
  <si>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</si>
  <si>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</si>
  <si>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</si>
  <si>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</si>
  <si>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</si>
  <si>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</si>
  <si>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</si>
  <si>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</si>
  <si>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</si>
  <si>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</si>
  <si>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</si>
  <si>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</si>
  <si>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</si>
  <si>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</si>
  <si>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</si>
  <si>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</si>
  <si>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</si>
  <si>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</si>
  <si>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</si>
  <si>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</si>
  <si>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</si>
  <si>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</si>
  <si>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</si>
  <si>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</si>
  <si>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</si>
  <si>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</si>
  <si>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</si>
  <si>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</si>
  <si>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</si>
  <si>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</si>
  <si>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</si>
  <si>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</si>
  <si>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</si>
  <si>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</si>
  <si>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</si>
  <si>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</si>
  <si>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</si>
  <si>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</si>
  <si>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</si>
  <si>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</si>
  <si>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</si>
  <si>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</si>
  <si>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</si>
  <si>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</si>
  <si>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</si>
  <si>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</si>
  <si>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</si>
  <si>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</si>
  <si>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</si>
  <si>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</si>
  <si>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</si>
  <si>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</si>
  <si>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</si>
  <si>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</si>
  <si>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</si>
  <si>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</si>
  <si>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</si>
  <si>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</si>
  <si>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</si>
  <si>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</si>
  <si>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</si>
  <si>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</si>
  <si>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</si>
  <si>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</si>
  <si>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</si>
  <si>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</si>
  <si>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</si>
  <si>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</si>
  <si>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</si>
  <si>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</si>
  <si>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</si>
  <si>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</si>
  <si>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</si>
  <si>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</si>
  <si>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</si>
  <si>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</si>
  <si>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</si>
  <si>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</si>
  <si>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</si>
  <si>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</si>
  <si>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</si>
  <si>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</si>
  <si>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</si>
  <si>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</si>
  <si>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</si>
  <si>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</si>
  <si>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</si>
  <si>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</si>
  <si>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</si>
  <si>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</si>
  <si>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</si>
  <si>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</si>
  <si>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</si>
  <si>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</si>
  <si>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</si>
  <si>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</si>
  <si>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</si>
  <si>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</si>
  <si>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</si>
  <si>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</si>
  <si>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</si>
  <si>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</si>
  <si>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</si>
  <si>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</si>
  <si>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</si>
  <si>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</si>
  <si>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</si>
  <si>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</si>
  <si>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</si>
  <si>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</si>
  <si>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</si>
  <si>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</si>
  <si>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</si>
  <si>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</si>
  <si>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</si>
  <si>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</si>
  <si>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</si>
  <si>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</si>
  <si>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</si>
  <si>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</si>
  <si>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</si>
  <si>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</si>
  <si>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</si>
  <si>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</si>
  <si>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</si>
  <si>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</si>
  <si>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</si>
  <si>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</si>
  <si>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</si>
  <si>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</si>
  <si>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</si>
  <si>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</si>
  <si>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</si>
  <si>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</si>
  <si>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</si>
  <si>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</si>
  <si>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</si>
  <si>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</si>
  <si>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</si>
  <si>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</si>
  <si>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</si>
  <si>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</si>
  <si>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</si>
  <si>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</si>
  <si>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</si>
  <si>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</si>
  <si>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</si>
  <si>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</si>
  <si>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</si>
  <si>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</si>
  <si>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</si>
  <si>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</si>
  <si>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</si>
  <si>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</si>
  <si>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</si>
  <si>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</si>
  <si>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</si>
  <si>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</si>
  <si>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</si>
  <si>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</si>
  <si>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</si>
  <si>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</si>
  <si>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</si>
  <si>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</si>
  <si>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</si>
  <si>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</si>
  <si>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</si>
  <si>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</si>
  <si>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</si>
  <si>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</si>
  <si>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</si>
  <si>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</si>
  <si>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</si>
  <si>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</si>
  <si>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</si>
  <si>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</si>
  <si>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</si>
  <si>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</si>
  <si>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</si>
  <si>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</si>
  <si>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</si>
  <si>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</si>
  <si>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</si>
  <si>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</si>
  <si>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</si>
  <si>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</si>
  <si>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</si>
  <si>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</si>
  <si>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</si>
  <si>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</si>
  <si>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</si>
  <si>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</si>
  <si>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</si>
  <si>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</si>
  <si>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</si>
  <si>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</si>
  <si>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</si>
  <si>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</si>
  <si>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</si>
  <si>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</si>
  <si>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</si>
  <si>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</si>
  <si>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</si>
  <si>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</si>
  <si>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</si>
  <si>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</si>
  <si>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</si>
  <si>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</si>
  <si>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</si>
  <si>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</si>
  <si>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</si>
  <si>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</si>
  <si>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</si>
  <si>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</si>
  <si>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</si>
  <si>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</si>
  <si>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</si>
  <si>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</si>
  <si>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</si>
  <si>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</si>
  <si>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</si>
  <si>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</si>
  <si>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</si>
  <si>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</si>
  <si>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</si>
  <si>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</si>
  <si>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</si>
  <si>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</si>
  <si>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</si>
  <si>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</si>
  <si>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</si>
  <si>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</si>
  <si>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</si>
  <si>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</si>
  <si>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</si>
  <si>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</si>
  <si>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</si>
  <si>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</si>
  <si>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</si>
  <si>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</si>
  <si>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</si>
  <si>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</si>
  <si>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</si>
  <si>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</si>
  <si>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</si>
  <si>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</si>
  <si>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</si>
  <si>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</si>
  <si>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</si>
  <si>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</si>
  <si>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</si>
  <si>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</si>
  <si>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</si>
  <si>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</si>
  <si>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</si>
  <si>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</si>
  <si>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</si>
  <si>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</si>
  <si>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</si>
  <si>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</si>
  <si>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</si>
  <si>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</si>
  <si>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</si>
  <si>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</si>
  <si>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</si>
  <si>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</si>
  <si>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</si>
  <si>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</si>
  <si>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</si>
  <si>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</si>
  <si>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</si>
  <si>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</si>
  <si>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</si>
  <si>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</si>
  <si>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</si>
  <si>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</si>
  <si>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</si>
  <si>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</si>
  <si>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</si>
  <si>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</si>
  <si>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</si>
  <si>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</si>
  <si>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</si>
  <si>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</si>
  <si>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</si>
  <si>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</si>
  <si>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</si>
  <si>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</si>
  <si>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</si>
  <si>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</si>
  <si>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</si>
  <si>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</si>
  <si>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</si>
  <si>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</si>
  <si>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</si>
  <si>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</si>
  <si>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</si>
  <si>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</si>
  <si>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</si>
  <si>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</si>
  <si>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</si>
  <si>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</si>
  <si>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</si>
  <si>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</si>
  <si>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</si>
  <si>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</si>
  <si>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</si>
  <si>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</si>
  <si>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</si>
  <si>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</si>
  <si>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</si>
  <si>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</si>
  <si>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</si>
  <si>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</si>
  <si>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</si>
  <si>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</si>
  <si>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</si>
  <si>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</si>
  <si>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</si>
  <si>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</si>
  <si>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</si>
  <si>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</si>
  <si>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</si>
  <si>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</si>
  <si>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</si>
  <si>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</si>
  <si>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</si>
  <si>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</si>
  <si>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</si>
  <si>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</si>
  <si>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</si>
  <si>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</si>
  <si>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</si>
  <si>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</si>
  <si>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</si>
  <si>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</si>
  <si>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</si>
  <si>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</si>
  <si>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</si>
  <si>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</si>
  <si>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</si>
  <si>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</si>
  <si>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</si>
  <si>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</si>
  <si>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</si>
  <si>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</si>
  <si>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</si>
  <si>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</si>
  <si>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</si>
  <si>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</si>
  <si>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</si>
  <si>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</si>
  <si>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</si>
  <si>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</si>
  <si>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</si>
  <si>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</si>
  <si>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</si>
  <si>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</si>
  <si>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</si>
  <si>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</si>
  <si>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</si>
  <si>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</si>
  <si>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</si>
  <si>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</si>
  <si>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</si>
  <si>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</si>
  <si>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</si>
  <si>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</si>
  <si>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</si>
  <si>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</si>
  <si>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</si>
  <si>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</si>
  <si>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</si>
  <si>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</si>
  <si>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</si>
  <si>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</si>
  <si>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</si>
  <si>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</si>
  <si>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</si>
  <si>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</si>
  <si>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</si>
  <si>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</si>
  <si>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</si>
  <si>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</si>
  <si>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</si>
  <si>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</si>
  <si>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</si>
  <si>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</si>
  <si>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</si>
  <si>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</si>
  <si>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</si>
  <si>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</si>
  <si>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</si>
  <si>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</si>
  <si>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</si>
  <si>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</si>
  <si>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</si>
  <si>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</si>
  <si>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</si>
  <si>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</si>
  <si>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</si>
  <si>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</si>
  <si>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</si>
  <si>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</si>
  <si>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</si>
  <si>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</si>
  <si>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</si>
  <si>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</si>
  <si>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</si>
  <si>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</si>
  <si>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</si>
  <si>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</si>
  <si>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</si>
  <si>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</si>
  <si>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</si>
  <si>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</si>
  <si>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</si>
  <si>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</si>
  <si>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</si>
  <si>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</si>
  <si>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</si>
  <si>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</si>
  <si>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</si>
  <si>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</si>
  <si>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</si>
  <si>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</si>
  <si>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</si>
  <si>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</si>
  <si>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</si>
  <si>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</si>
  <si>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</si>
  <si>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</si>
  <si>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</si>
  <si>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</si>
  <si>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</si>
  <si>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</si>
  <si>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</si>
  <si>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</si>
  <si>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</si>
  <si>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</si>
  <si>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</si>
  <si>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</si>
  <si>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</si>
  <si>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</si>
  <si>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</si>
  <si>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</si>
  <si>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</si>
  <si>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</si>
  <si>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</si>
  <si>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</si>
  <si>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</si>
  <si>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</si>
  <si>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</si>
  <si>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</si>
  <si>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</si>
  <si>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</si>
  <si>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</si>
  <si>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</si>
  <si>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</si>
  <si>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</si>
  <si>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</si>
  <si>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</si>
  <si>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</si>
  <si>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</si>
  <si>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</si>
  <si>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</si>
  <si>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</si>
  <si>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</si>
  <si>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</si>
  <si>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</si>
  <si>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</si>
  <si>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</si>
  <si>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</si>
  <si>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</si>
  <si>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</si>
  <si>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</si>
  <si>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</si>
  <si>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</si>
  <si>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</si>
  <si>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</si>
  <si>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</si>
  <si>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</si>
  <si>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</si>
  <si>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</si>
  <si>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</si>
  <si>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</si>
  <si>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</si>
  <si>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</si>
  <si>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</si>
  <si>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</si>
  <si>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</si>
  <si>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</si>
  <si>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</si>
  <si>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</si>
  <si>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</si>
  <si>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</si>
  <si>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</si>
  <si>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</si>
  <si>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</si>
  <si>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</si>
  <si>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</si>
  <si>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</si>
  <si>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</si>
  <si>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</si>
  <si>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</si>
  <si>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</si>
  <si>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</si>
  <si>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</si>
  <si>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</si>
  <si>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</si>
  <si>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</si>
  <si>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</si>
  <si>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</si>
  <si>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</si>
  <si>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</si>
  <si>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</si>
  <si>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</si>
  <si>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</si>
  <si>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</si>
  <si>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</si>
  <si>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</si>
  <si>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</si>
  <si>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</si>
  <si>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</si>
  <si>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</si>
  <si>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</si>
  <si>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</si>
  <si>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</si>
  <si>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</si>
  <si>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</si>
  <si>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</si>
  <si>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</si>
  <si>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</si>
  <si>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</si>
  <si>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</si>
  <si>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</si>
  <si>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</si>
  <si>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</si>
  <si>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</si>
  <si>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</si>
  <si>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</si>
  <si>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</si>
  <si>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</si>
  <si>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</si>
  <si>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</si>
  <si>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</si>
  <si>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</si>
  <si>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</si>
  <si>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</si>
  <si>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</si>
  <si>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</si>
  <si>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</si>
  <si>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</si>
  <si>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</si>
  <si>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</si>
  <si>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</si>
  <si>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</si>
  <si>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</si>
  <si>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</si>
  <si>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</si>
  <si>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</si>
  <si>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</si>
  <si>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</si>
  <si>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</si>
  <si>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</si>
  <si>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</si>
  <si>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</si>
  <si>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</si>
  <si>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</si>
  <si>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</si>
  <si>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</si>
  <si>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</si>
  <si>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</si>
  <si>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</si>
  <si>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</si>
  <si>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</si>
  <si>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</si>
  <si>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</si>
  <si>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</si>
  <si>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</si>
  <si>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</si>
  <si>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</si>
  <si>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</si>
  <si>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</si>
  <si>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</si>
  <si>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</si>
  <si>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</si>
  <si>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</si>
  <si>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</si>
  <si>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</si>
  <si>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</si>
  <si>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</si>
  <si>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</si>
  <si>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</si>
  <si>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</si>
  <si>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</si>
  <si>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</si>
  <si>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</si>
  <si>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</si>
  <si>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</si>
  <si>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</si>
  <si>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</si>
  <si>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</si>
  <si>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</si>
  <si>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</si>
  <si>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</si>
  <si>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</si>
  <si>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</si>
  <si>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</si>
  <si>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</si>
  <si>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</si>
  <si>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</si>
  <si>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</si>
  <si>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</si>
  <si>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</si>
  <si>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</si>
  <si>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</si>
  <si>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</si>
  <si>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</si>
  <si>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</si>
  <si>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</si>
  <si>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</si>
  <si>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</si>
  <si>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</si>
  <si>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</si>
  <si>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</si>
  <si>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</si>
  <si>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</si>
  <si>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</si>
  <si>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</si>
  <si>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</si>
  <si>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</si>
  <si>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</si>
  <si>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</si>
  <si>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</si>
  <si>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</si>
  <si>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</si>
  <si>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</si>
  <si>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</si>
  <si>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</si>
  <si>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</si>
  <si>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</si>
  <si>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</si>
  <si>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</si>
  <si>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</si>
  <si>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</si>
  <si>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</si>
  <si>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</si>
  <si>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</si>
  <si>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</si>
  <si>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</si>
  <si>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</si>
  <si>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</si>
  <si>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</si>
  <si>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</si>
  <si>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</si>
  <si>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</si>
  <si>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</si>
  <si>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</si>
  <si>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</si>
  <si>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</si>
  <si>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</si>
  <si>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</si>
  <si>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</si>
  <si>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</si>
  <si>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</si>
  <si>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</si>
  <si>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</si>
  <si>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</si>
  <si>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</si>
  <si>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</si>
  <si>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</si>
  <si>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</si>
  <si>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</si>
  <si>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</si>
  <si>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</si>
  <si>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</si>
  <si>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</si>
  <si>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</si>
  <si>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</si>
  <si>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</si>
  <si>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</si>
  <si>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</si>
  <si>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</si>
  <si>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</si>
  <si>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</si>
  <si>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</si>
  <si>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</si>
  <si>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</si>
  <si>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</si>
  <si>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</si>
  <si>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</si>
  <si>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</si>
  <si>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</si>
  <si>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</si>
  <si>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</si>
  <si>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</si>
  <si>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</si>
  <si>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</si>
  <si>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</si>
  <si>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</si>
  <si>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</si>
  <si>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</si>
  <si>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</si>
  <si>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</si>
  <si>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</si>
  <si>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</si>
  <si>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</si>
  <si>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</si>
  <si>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</si>
  <si>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</si>
  <si>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</si>
  <si>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</si>
  <si>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</si>
  <si>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</si>
  <si>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</si>
  <si>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</si>
  <si>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</si>
  <si>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</si>
  <si>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</si>
  <si>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</si>
  <si>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</si>
  <si>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</si>
  <si>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</si>
  <si>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</si>
  <si>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</si>
  <si>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</si>
  <si>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</si>
  <si>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</si>
  <si>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</si>
  <si>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</si>
  <si>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</si>
  <si>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</si>
  <si>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</si>
  <si>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</si>
  <si>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</si>
  <si>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</si>
  <si>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</si>
  <si>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</si>
  <si>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</si>
  <si>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</si>
  <si>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</si>
  <si>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</si>
  <si>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</si>
  <si>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</si>
  <si>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</si>
  <si>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</si>
  <si>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</si>
  <si>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</si>
  <si>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</si>
  <si>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</si>
  <si>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</si>
  <si>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</si>
  <si>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</si>
  <si>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</si>
  <si>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</si>
  <si>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</si>
  <si>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</si>
  <si>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</si>
  <si>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</si>
  <si>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</si>
  <si>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</si>
  <si>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</si>
  <si>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</si>
  <si>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</si>
  <si>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</si>
  <si>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</si>
  <si>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</si>
  <si>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</si>
  <si>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</si>
  <si>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</si>
  <si>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</si>
  <si>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</si>
  <si>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</si>
  <si>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</si>
  <si>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</si>
  <si>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</si>
  <si>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</si>
  <si>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</si>
  <si>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</si>
  <si>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</si>
  <si>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</si>
  <si>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</si>
  <si>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</si>
  <si>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</si>
  <si>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</si>
  <si>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</si>
  <si>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</si>
  <si>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</si>
  <si>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</si>
  <si>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</si>
  <si>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</si>
  <si>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</si>
  <si>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</si>
  <si>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</si>
  <si>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</si>
  <si>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</si>
  <si>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</si>
  <si>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</si>
  <si>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</si>
  <si>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</si>
  <si>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</si>
  <si>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</si>
  <si>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</si>
  <si>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</si>
  <si>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</si>
  <si>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</si>
  <si>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</si>
  <si>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</si>
  <si>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</si>
  <si>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</si>
  <si>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</si>
  <si>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</si>
  <si>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</si>
  <si>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</si>
  <si>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</si>
  <si>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</si>
  <si>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</si>
  <si>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</si>
  <si>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</si>
  <si>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</si>
  <si>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</si>
  <si>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</si>
  <si>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</si>
  <si>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</si>
  <si>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</si>
  <si>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</si>
  <si>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</si>
  <si>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</si>
  <si>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</si>
  <si>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</si>
  <si>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</si>
  <si>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</si>
  <si>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</si>
  <si>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</si>
  <si>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</si>
  <si>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</si>
  <si>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</si>
  <si>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</si>
  <si>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</si>
  <si>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</si>
  <si>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</si>
  <si>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</si>
  <si>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</si>
  <si>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</si>
  <si>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</si>
  <si>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</si>
  <si>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</si>
  <si>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</si>
  <si>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</si>
  <si>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</si>
  <si>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</si>
  <si>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</si>
  <si>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</si>
  <si>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</si>
  <si>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</si>
  <si>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</si>
  <si>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</si>
  <si>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</si>
  <si>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</si>
  <si>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</si>
  <si>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</si>
  <si>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</si>
  <si>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</si>
  <si>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</si>
  <si>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</si>
  <si>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</si>
  <si>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</si>
  <si>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</si>
  <si>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</si>
  <si>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</si>
  <si>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</si>
  <si>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</si>
  <si>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</si>
  <si>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</si>
  <si>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</si>
  <si>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</si>
  <si>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</si>
  <si>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</si>
  <si>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</si>
  <si>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</si>
  <si>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</si>
  <si>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</si>
  <si>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</si>
  <si>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</si>
  <si>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</si>
  <si>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</si>
  <si>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</si>
  <si>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</si>
  <si>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</si>
  <si>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</si>
  <si>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</si>
  <si>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</si>
  <si>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</si>
  <si>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</si>
  <si>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</si>
  <si>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</si>
  <si>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</si>
  <si>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</si>
  <si>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</si>
  <si>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</si>
  <si>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</si>
  <si>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</si>
  <si>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</si>
  <si>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</si>
  <si>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</si>
  <si>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</si>
  <si>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</si>
  <si>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</si>
  <si>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</si>
  <si>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</si>
  <si>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</si>
  <si>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</si>
  <si>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</si>
  <si>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</si>
  <si>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</si>
  <si>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</si>
  <si>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</si>
  <si>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</si>
  <si>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</si>
  <si>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</si>
  <si>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</si>
  <si>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</si>
  <si>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</si>
  <si>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</si>
  <si>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</si>
  <si>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</si>
  <si>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</si>
  <si>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</si>
  <si>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</si>
  <si>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</si>
  <si>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</si>
  <si>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</si>
  <si>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</si>
  <si>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</si>
  <si>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</si>
  <si>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</si>
  <si>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</si>
  <si>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</si>
  <si>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</si>
  <si>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</si>
  <si>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</si>
  <si>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</si>
  <si>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</si>
  <si>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</si>
  <si>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</si>
  <si>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</si>
  <si>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</si>
  <si>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</si>
  <si>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</si>
  <si>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</si>
  <si>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</si>
  <si>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</si>
  <si>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</si>
  <si>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</si>
  <si>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</si>
  <si>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</si>
  <si>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</si>
  <si>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</si>
  <si>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</si>
  <si>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</si>
  <si>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</si>
  <si>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</si>
  <si>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</si>
  <si>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</si>
  <si>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</si>
  <si>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</si>
  <si>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</si>
  <si>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</si>
  <si>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</si>
  <si>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</si>
  <si>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</si>
  <si>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</si>
  <si>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</si>
  <si>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</si>
  <si>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</si>
  <si>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</si>
  <si>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</si>
  <si>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</si>
  <si>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</si>
  <si>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</si>
  <si>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</si>
  <si>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</si>
  <si>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</si>
  <si>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</si>
  <si>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</si>
  <si>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</si>
  <si>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</si>
  <si>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</si>
  <si>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</si>
  <si>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</si>
  <si>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</si>
  <si>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</si>
  <si>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</si>
  <si>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</si>
  <si>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</si>
  <si>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</si>
  <si>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</si>
  <si>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</si>
  <si>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</si>
  <si>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</si>
  <si>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</si>
  <si>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</si>
  <si>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</si>
  <si>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</si>
  <si>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</si>
  <si>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</si>
  <si>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</si>
  <si>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</si>
  <si>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</si>
  <si>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</si>
  <si>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</si>
  <si>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</si>
  <si>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</si>
  <si>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</si>
  <si>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</si>
  <si>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</si>
  <si>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</si>
  <si>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</si>
  <si>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</si>
  <si>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</si>
  <si>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</si>
  <si>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</si>
  <si>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</si>
  <si>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</si>
  <si>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</si>
  <si>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</si>
  <si>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</si>
  <si>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</si>
  <si>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</si>
  <si>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</si>
  <si>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</si>
  <si>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</si>
  <si>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</si>
  <si>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</si>
  <si>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</si>
  <si>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</si>
  <si>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</si>
  <si>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</si>
  <si>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</si>
  <si>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</si>
  <si>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</si>
  <si>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</si>
  <si>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</si>
  <si>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</si>
  <si>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</si>
  <si>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</si>
  <si>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</si>
  <si>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</si>
  <si>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</si>
  <si>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</si>
  <si>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</si>
  <si>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</si>
  <si>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</si>
  <si>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</si>
  <si>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</si>
  <si>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</si>
  <si>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</si>
  <si>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</si>
  <si>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</si>
  <si>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</si>
  <si>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</si>
  <si>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</si>
  <si>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</si>
  <si>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</si>
  <si>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</si>
  <si>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</si>
  <si>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</si>
  <si>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</si>
  <si>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</si>
  <si>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</si>
  <si>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</si>
  <si>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</si>
  <si>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</si>
  <si>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</si>
  <si>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</si>
  <si>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</si>
  <si>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</si>
  <si>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</si>
  <si>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</si>
  <si>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</si>
  <si>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</si>
  <si>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</si>
  <si>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</si>
  <si>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</si>
  <si>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</si>
  <si>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</si>
  <si>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</si>
  <si>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</si>
  <si>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</si>
  <si>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</si>
  <si>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</si>
  <si>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</si>
  <si>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</si>
  <si>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</si>
  <si>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</si>
  <si>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</si>
  <si>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</si>
  <si>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</si>
  <si>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</si>
  <si>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</si>
  <si>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</si>
  <si>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</si>
  <si>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</si>
  <si>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</si>
  <si>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</si>
  <si>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</si>
  <si>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</si>
  <si>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</si>
  <si>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</si>
  <si>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</si>
  <si>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</si>
  <si>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</si>
  <si>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</si>
  <si>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</si>
  <si>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</si>
  <si>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</si>
  <si>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</si>
  <si>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</si>
  <si>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</si>
  <si>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</si>
  <si>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</si>
  <si>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</si>
  <si>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</si>
  <si>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</si>
  <si>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</si>
  <si>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</si>
  <si>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</si>
  <si>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</si>
  <si>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</si>
  <si>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</si>
  <si>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</si>
  <si>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</si>
  <si>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</si>
  <si>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</si>
  <si>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</si>
  <si>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</si>
  <si>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</si>
  <si>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</si>
  <si>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</si>
  <si>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</si>
  <si>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</si>
  <si>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</si>
  <si>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</si>
  <si>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</si>
  <si>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</si>
  <si>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</si>
  <si>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</si>
  <si>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</si>
  <si>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</si>
  <si>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</si>
  <si>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</si>
  <si>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</si>
  <si>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</si>
  <si>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</si>
  <si>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</si>
  <si>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</si>
  <si>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</si>
  <si>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</si>
  <si>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</si>
  <si>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</si>
  <si>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</si>
  <si>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</si>
  <si>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</si>
  <si>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</si>
  <si>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</si>
  <si>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</si>
  <si>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</si>
  <si>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</si>
  <si>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</si>
  <si>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</si>
  <si>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</si>
  <si>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</si>
  <si>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</si>
  <si>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</si>
  <si>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</si>
  <si>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</si>
  <si>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</si>
  <si>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</si>
  <si>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</si>
  <si>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</si>
  <si>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</si>
  <si>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</si>
  <si>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</si>
  <si>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</si>
  <si>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</si>
  <si>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</si>
  <si>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</si>
  <si>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</si>
  <si>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</si>
  <si>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</si>
  <si>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</si>
  <si>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</si>
  <si>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</si>
  <si>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</si>
  <si>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</si>
  <si>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</si>
  <si>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</si>
  <si>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</si>
  <si>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</si>
  <si>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</si>
  <si>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</si>
  <si>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</si>
  <si>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</si>
  <si>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</si>
  <si>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</si>
  <si>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</si>
  <si>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</si>
  <si>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</si>
  <si>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</si>
  <si>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</si>
  <si>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</si>
  <si>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</si>
  <si>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</si>
  <si>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</si>
  <si>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</si>
  <si>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</si>
  <si>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</si>
  <si>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</si>
  <si>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</si>
  <si>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</si>
  <si>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</si>
  <si>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</si>
  <si>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</si>
  <si>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</si>
  <si>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</si>
  <si>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</si>
  <si>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</si>
  <si>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</si>
  <si>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</si>
  <si>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</si>
  <si>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</si>
  <si>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</si>
  <si>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</si>
  <si>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</si>
  <si>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</si>
  <si>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</si>
  <si>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</si>
  <si>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</si>
  <si>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</si>
  <si>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</si>
  <si>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</si>
  <si>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</si>
  <si>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</si>
  <si>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</si>
  <si>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</si>
  <si>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</si>
  <si>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</si>
  <si>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</si>
  <si>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</si>
  <si>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</si>
  <si>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</si>
  <si>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</si>
  <si>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</si>
  <si>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</si>
  <si>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</si>
  <si>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</si>
  <si>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</si>
  <si>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</si>
  <si>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</si>
  <si>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</si>
  <si>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</si>
  <si>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</si>
  <si>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</si>
  <si>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</si>
  <si>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</si>
  <si>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</si>
  <si>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</si>
  <si>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</si>
  <si>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</si>
  <si>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</si>
  <si>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</si>
  <si>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</si>
  <si>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</si>
  <si>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</si>
  <si>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</si>
  <si>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</si>
  <si>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</si>
  <si>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</si>
  <si>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</si>
  <si>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</si>
  <si>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</si>
  <si>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</si>
  <si>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</si>
  <si>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</si>
  <si>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</si>
  <si>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</si>
  <si>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</si>
  <si>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</si>
  <si>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</si>
  <si>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</si>
  <si>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</si>
  <si>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</si>
  <si>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</si>
  <si>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</si>
  <si>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</si>
  <si>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</si>
  <si>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</si>
  <si>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</si>
  <si>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</si>
  <si>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</si>
  <si>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</si>
  <si>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</si>
  <si>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</si>
  <si>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</si>
  <si>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</si>
  <si>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</si>
  <si>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</si>
  <si>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</si>
  <si>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</si>
  <si>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</si>
  <si>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</si>
  <si>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</si>
  <si>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</si>
  <si>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</si>
  <si>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</si>
  <si>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</si>
  <si>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</si>
  <si>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</si>
  <si>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</si>
  <si>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</si>
  <si>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</si>
  <si>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</si>
  <si>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</si>
  <si>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</si>
  <si>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</si>
  <si>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</si>
  <si>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</si>
  <si>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</si>
  <si>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</si>
  <si>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</si>
  <si>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</si>
  <si>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</si>
  <si>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</si>
  <si>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</si>
  <si>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</si>
  <si>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</si>
  <si>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</si>
  <si>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</si>
  <si>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</si>
  <si>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</si>
  <si>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</si>
  <si>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</si>
  <si>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</si>
  <si>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</si>
  <si>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</si>
  <si>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</si>
  <si>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</si>
  <si>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</si>
  <si>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</si>
  <si>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</si>
  <si>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</si>
  <si>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</si>
  <si>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</si>
  <si>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</si>
  <si>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</si>
  <si>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</si>
  <si>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</si>
  <si>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</si>
  <si>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</si>
  <si>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</si>
  <si>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</si>
  <si>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</si>
  <si>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</si>
  <si>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</si>
  <si>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</si>
  <si>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</si>
  <si>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</si>
  <si>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</si>
  <si>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</si>
  <si>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</si>
  <si>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</si>
  <si>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</si>
  <si>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</si>
  <si>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</si>
  <si>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</si>
  <si>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</si>
  <si>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</si>
  <si>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</si>
  <si>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</si>
  <si>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</si>
  <si>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</si>
  <si>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</si>
  <si>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</si>
  <si>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</si>
  <si>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</si>
  <si>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</si>
  <si>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</si>
  <si>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</si>
  <si>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</si>
  <si>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</si>
  <si>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</si>
  <si>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</si>
  <si>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</si>
  <si>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</si>
  <si>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</si>
  <si>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</si>
  <si>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</si>
  <si>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</si>
  <si>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</si>
  <si>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</si>
  <si>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</si>
  <si>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</si>
  <si>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</si>
  <si>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</si>
  <si>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</si>
  <si>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</si>
  <si>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</si>
  <si>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</si>
  <si>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</si>
  <si>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</si>
  <si>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</si>
  <si>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</si>
  <si>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</si>
  <si>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</si>
  <si>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</si>
  <si>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</si>
  <si>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</si>
  <si>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</si>
  <si>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</si>
  <si>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</si>
  <si>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</si>
  <si>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</si>
  <si>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</si>
  <si>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</si>
  <si>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</si>
  <si>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</si>
  <si>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</si>
  <si>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</si>
  <si>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</si>
  <si>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</si>
  <si>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</si>
  <si>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</si>
  <si>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</si>
  <si>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</si>
  <si>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</si>
  <si>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</si>
  <si>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</si>
  <si>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</si>
  <si>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</si>
  <si>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</si>
  <si>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</si>
  <si>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</si>
  <si>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</si>
  <si>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</si>
  <si>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</si>
  <si>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</si>
  <si>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</si>
  <si>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</si>
  <si>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</si>
  <si>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</si>
  <si>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</si>
  <si>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</si>
  <si>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</si>
  <si>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</si>
  <si>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</si>
  <si>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</si>
  <si>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</si>
  <si>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</si>
  <si>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</si>
  <si>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</si>
  <si>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</si>
  <si>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</si>
  <si>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</si>
  <si>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</si>
  <si>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</si>
  <si>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</si>
  <si>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</si>
  <si>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</si>
  <si>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</si>
  <si>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</si>
  <si>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</si>
  <si>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</si>
  <si>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</si>
  <si>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</si>
  <si>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</si>
  <si>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</si>
  <si>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</si>
  <si>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</si>
  <si>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</si>
  <si>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</si>
  <si>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</si>
  <si>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</si>
  <si>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</si>
  <si>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</si>
  <si>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</si>
  <si>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</si>
  <si>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</si>
  <si>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</si>
  <si>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</si>
  <si>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</si>
  <si>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</si>
  <si>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</si>
  <si>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</si>
  <si>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</si>
  <si>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</si>
  <si>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</si>
  <si>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</si>
  <si>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</si>
  <si>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</si>
  <si>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</si>
  <si>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</si>
  <si>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</si>
  <si>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</si>
  <si>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</si>
  <si>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</si>
  <si>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</si>
  <si>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</si>
  <si>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</si>
  <si>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</si>
  <si>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</si>
  <si>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</si>
  <si>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</si>
  <si>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</si>
  <si>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</si>
  <si>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</si>
  <si>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</si>
  <si>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</si>
  <si>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</si>
  <si>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</si>
  <si>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</si>
  <si>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</si>
  <si>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</si>
  <si>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</si>
  <si>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</si>
  <si>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</si>
  <si>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</si>
  <si>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</si>
  <si>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</si>
  <si>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</si>
  <si>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</si>
  <si>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</si>
  <si>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</si>
  <si>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</si>
  <si>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</si>
  <si>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</si>
  <si>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</si>
  <si>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</si>
  <si>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</si>
  <si>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</si>
  <si>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</si>
  <si>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</si>
  <si>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</si>
  <si>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</si>
  <si>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</si>
  <si>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</si>
  <si>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</si>
  <si>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</si>
  <si>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</si>
  <si>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</si>
  <si>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</si>
  <si>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</si>
  <si>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</si>
  <si>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</si>
  <si>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</si>
  <si>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</si>
  <si>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</si>
  <si>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</si>
  <si>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</si>
  <si>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</si>
  <si>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</si>
  <si>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</si>
  <si>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</si>
  <si>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</si>
  <si>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</si>
  <si>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</si>
  <si>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</si>
  <si>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</si>
  <si>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</si>
  <si>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</si>
  <si>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</si>
  <si>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</si>
  <si>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</si>
  <si>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</si>
  <si>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</si>
  <si>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</si>
  <si>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</si>
  <si>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</si>
  <si>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</si>
  <si>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</si>
  <si>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</si>
  <si>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</si>
  <si>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</si>
  <si>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</si>
  <si>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</si>
  <si>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</si>
  <si>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</si>
  <si>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</si>
  <si>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</si>
  <si>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</si>
  <si>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</si>
  <si>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</si>
  <si>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</si>
  <si>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</si>
  <si>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</si>
  <si>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</si>
  <si>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</si>
  <si>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</si>
  <si>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</si>
  <si>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</si>
  <si>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</si>
  <si>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</si>
  <si>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</si>
  <si>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</si>
  <si>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</si>
  <si>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</si>
  <si>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</si>
  <si>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</si>
  <si>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</si>
  <si>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</si>
  <si>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</si>
  <si>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</si>
  <si>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</si>
  <si>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</si>
  <si>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</si>
  <si>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</si>
  <si>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</si>
  <si>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</si>
  <si>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</si>
  <si>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</si>
  <si>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</si>
  <si>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</si>
  <si>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</si>
  <si>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</si>
  <si>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</si>
  <si>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</si>
  <si>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</si>
  <si>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</si>
  <si>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</si>
  <si>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</si>
  <si>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</si>
  <si>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</si>
  <si>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</si>
  <si>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</si>
  <si>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</si>
  <si>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</si>
  <si>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</si>
  <si>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</si>
  <si>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</si>
  <si>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</si>
  <si>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</si>
  <si>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</si>
  <si>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</si>
  <si>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</si>
  <si>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</si>
  <si>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</si>
  <si>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</si>
  <si>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</si>
  <si>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</si>
  <si>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</si>
  <si>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</si>
  <si>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</si>
  <si>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</si>
  <si>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</si>
  <si>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</si>
  <si>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</si>
  <si>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</si>
  <si>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</si>
  <si>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</si>
  <si>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</si>
  <si>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</si>
  <si>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</si>
  <si>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</si>
  <si>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</si>
  <si>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</si>
  <si>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</si>
  <si>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</si>
  <si>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</si>
  <si>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</si>
  <si>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</si>
  <si>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</si>
  <si>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</si>
  <si>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</si>
  <si>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</si>
  <si>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</si>
  <si>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</si>
  <si>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</si>
  <si>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</si>
  <si>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</si>
  <si>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</si>
  <si>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</si>
  <si>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</si>
  <si>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</si>
  <si>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</si>
  <si>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</si>
  <si>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</si>
  <si>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</si>
  <si>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</si>
  <si>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</si>
  <si>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</si>
  <si>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</si>
  <si>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</si>
  <si>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</si>
  <si>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</si>
  <si>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</si>
  <si>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</si>
  <si>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</si>
  <si>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</si>
  <si>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</si>
  <si>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</si>
  <si>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</si>
  <si>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</si>
  <si>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</si>
  <si>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</si>
  <si>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</si>
  <si>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</si>
  <si>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</si>
  <si>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</si>
  <si>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</si>
  <si>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</si>
  <si>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</si>
  <si>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</si>
  <si>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</si>
  <si>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</si>
  <si>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</si>
  <si>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</si>
  <si>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</si>
  <si>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</si>
  <si>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</si>
  <si>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</si>
  <si>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</si>
  <si>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</si>
  <si>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</si>
  <si>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</si>
  <si>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</si>
  <si>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</si>
  <si>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</si>
  <si>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</si>
  <si>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</si>
  <si>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</si>
  <si>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</si>
  <si>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</si>
  <si>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</si>
  <si>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</si>
  <si>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</si>
  <si>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</si>
  <si>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</si>
  <si>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</si>
  <si>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</si>
  <si>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</si>
  <si>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</si>
  <si>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</si>
  <si>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</si>
  <si>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</si>
  <si>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</si>
  <si>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</si>
  <si>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</si>
  <si>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</si>
  <si>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</si>
  <si>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</si>
  <si>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</si>
  <si>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</si>
  <si>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</si>
  <si>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</si>
  <si>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</si>
  <si>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</si>
  <si>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</si>
  <si>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</si>
  <si>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</si>
  <si>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</si>
  <si>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</si>
  <si>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</si>
  <si>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</si>
  <si>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</si>
  <si>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</si>
  <si>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</si>
  <si>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</si>
  <si>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</si>
  <si>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</si>
  <si>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</si>
  <si>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</si>
  <si>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</si>
  <si>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</si>
  <si>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</si>
  <si>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</si>
  <si>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</si>
  <si>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</si>
  <si>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</si>
  <si>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</si>
  <si>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</si>
  <si>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</si>
  <si>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</si>
  <si>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</si>
  <si>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</si>
  <si>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</si>
  <si>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</si>
  <si>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</si>
  <si>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</si>
  <si>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</si>
  <si>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</si>
  <si>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</si>
  <si>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</si>
  <si>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</si>
  <si>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</si>
  <si>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</si>
  <si>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</si>
  <si>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</si>
  <si>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</si>
  <si>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</si>
  <si>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</si>
  <si>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</si>
  <si>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</si>
  <si>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</si>
  <si>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</si>
  <si>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</si>
  <si>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</si>
  <si>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</si>
  <si>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</si>
  <si>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</si>
  <si>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</si>
  <si>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</si>
  <si>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</si>
  <si>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</si>
  <si>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</si>
  <si>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</si>
  <si>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</si>
  <si>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</si>
  <si>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</si>
  <si>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</si>
  <si>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</si>
  <si>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</si>
  <si>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</si>
  <si>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</si>
  <si>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</si>
  <si>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</si>
  <si>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</si>
  <si>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</si>
  <si>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</si>
  <si>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</si>
  <si>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</si>
  <si>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</si>
  <si>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</si>
  <si>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</si>
  <si>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</si>
  <si>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</si>
  <si>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</si>
  <si>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</si>
  <si>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</si>
  <si>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</si>
  <si>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</si>
  <si>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</si>
  <si>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</si>
  <si>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</si>
  <si>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</si>
  <si>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</si>
  <si>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</si>
  <si>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</si>
  <si>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</si>
  <si>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</si>
  <si>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</si>
  <si>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</si>
  <si>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</si>
  <si>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</si>
  <si>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</si>
  <si>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</si>
  <si>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</si>
  <si>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</si>
  <si>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</si>
  <si>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</si>
  <si>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</si>
  <si>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</si>
  <si>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</si>
  <si>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</si>
  <si>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</si>
  <si>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</si>
  <si>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</si>
  <si>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</si>
  <si>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</si>
  <si>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</si>
  <si>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</si>
  <si>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</si>
  <si>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</si>
  <si>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</si>
  <si>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</si>
  <si>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</si>
  <si>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</si>
  <si>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</si>
  <si>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</si>
  <si>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</si>
  <si>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</si>
  <si>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</si>
  <si>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</si>
  <si>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</si>
  <si>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</si>
  <si>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</si>
  <si>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</si>
  <si>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</si>
  <si>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</si>
  <si>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</si>
  <si>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</si>
  <si>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</si>
  <si>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</si>
  <si>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</si>
  <si>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</si>
  <si>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</si>
  <si>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</si>
  <si>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</si>
  <si>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</si>
  <si>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</si>
  <si>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</si>
  <si>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</si>
  <si>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</si>
  <si>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</si>
  <si>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</si>
  <si>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</si>
  <si>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</si>
  <si>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</si>
  <si>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</si>
  <si>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</si>
  <si>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</si>
  <si>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</si>
  <si>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</si>
  <si>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</si>
  <si>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</si>
  <si>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</si>
  <si>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</si>
  <si>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</si>
  <si>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</si>
  <si>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</si>
  <si>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</si>
  <si>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</si>
  <si>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</si>
  <si>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</si>
  <si>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</si>
  <si>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</si>
  <si>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</si>
  <si>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</si>
  <si>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</si>
  <si>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</si>
  <si>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</si>
  <si>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</si>
  <si>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</si>
  <si>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</si>
  <si>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</si>
  <si>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</si>
  <si>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</si>
  <si>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</si>
  <si>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</si>
  <si>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</si>
  <si>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</si>
  <si>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</si>
  <si>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</si>
  <si>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</si>
  <si>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</si>
  <si>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</si>
  <si>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</si>
  <si>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</si>
  <si>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</si>
  <si>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</si>
  <si>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</si>
  <si>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</si>
  <si>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</si>
  <si>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</si>
  <si>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</si>
  <si>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</si>
  <si>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</si>
  <si>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</si>
  <si>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</si>
  <si>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</si>
  <si>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</si>
  <si>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</si>
  <si>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</si>
  <si>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</si>
  <si>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</si>
  <si>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</si>
  <si>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</si>
  <si>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</si>
  <si>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</si>
  <si>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</si>
  <si>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</si>
  <si>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</si>
  <si>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</si>
  <si>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</si>
  <si>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</si>
  <si>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</si>
  <si>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</si>
  <si>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</si>
  <si>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</si>
  <si>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</si>
  <si>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</si>
  <si>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</si>
  <si>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</si>
  <si>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</si>
  <si>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</si>
  <si>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</si>
  <si>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</si>
  <si>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</si>
  <si>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</si>
  <si>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</si>
  <si>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</si>
  <si>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</si>
  <si>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</si>
  <si>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</si>
  <si>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</si>
  <si>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</si>
  <si>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</si>
  <si>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</si>
  <si>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</si>
  <si>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</si>
  <si>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</si>
  <si>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</si>
  <si>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</si>
  <si>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</si>
  <si>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</si>
  <si>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</si>
  <si>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</si>
  <si>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</si>
  <si>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</si>
  <si>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</si>
  <si>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</si>
  <si>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</si>
  <si>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</si>
  <si>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</si>
  <si>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</si>
  <si>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</si>
  <si>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</si>
  <si>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</si>
  <si>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</si>
  <si>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</si>
  <si>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</si>
  <si>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</si>
  <si>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</si>
  <si>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</si>
  <si>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</si>
  <si>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</si>
  <si>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</si>
  <si>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</si>
  <si>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</si>
  <si>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</si>
  <si>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</si>
  <si>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</si>
  <si>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</si>
  <si>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</si>
  <si>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</si>
  <si>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</si>
  <si>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</si>
  <si>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</si>
  <si>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</si>
  <si>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</si>
  <si>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</si>
  <si>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</si>
  <si>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</si>
  <si>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</si>
  <si>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</si>
  <si>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</si>
  <si>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</si>
  <si>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</si>
  <si>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</si>
  <si>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</si>
  <si>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</si>
  <si>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</si>
  <si>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</si>
  <si>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</si>
  <si>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</si>
  <si>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</si>
  <si>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</si>
  <si>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</si>
  <si>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</si>
  <si>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</si>
  <si>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</si>
  <si>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</si>
  <si>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</si>
  <si>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</si>
  <si>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</si>
  <si>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</si>
  <si>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</si>
  <si>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</si>
  <si>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</si>
  <si>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</si>
  <si>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</si>
  <si>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</si>
  <si>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</si>
  <si>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</si>
  <si>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</si>
  <si>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</si>
  <si>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</si>
  <si>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</si>
  <si>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</si>
  <si>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</si>
  <si>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</si>
  <si>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</si>
  <si>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</si>
  <si>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</si>
  <si>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</si>
  <si>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</si>
  <si>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</si>
  <si>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</si>
  <si>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</si>
  <si>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</si>
  <si>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</si>
  <si>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</si>
  <si>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</si>
  <si>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</si>
  <si>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</si>
  <si>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</si>
  <si>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</si>
  <si>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</si>
  <si>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</si>
  <si>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</si>
  <si>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</si>
  <si>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</si>
  <si>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</si>
  <si>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</si>
  <si>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</si>
  <si>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</si>
  <si>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</si>
  <si>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</si>
  <si>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</si>
  <si>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</si>
  <si>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</si>
  <si>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</si>
  <si>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</si>
  <si>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</si>
  <si>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</si>
  <si>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</si>
  <si>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</si>
  <si>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</si>
  <si>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</si>
  <si>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</si>
  <si>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</si>
  <si>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</si>
  <si>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</si>
  <si>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</si>
  <si>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</si>
  <si>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</si>
  <si>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</si>
  <si>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</si>
  <si>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</si>
  <si>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</si>
  <si>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</si>
  <si>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</si>
  <si>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</si>
  <si>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</si>
  <si>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</si>
  <si>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</si>
  <si>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</si>
  <si>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</si>
  <si>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</si>
  <si>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</si>
  <si>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</si>
  <si>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</si>
  <si>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</si>
  <si>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</si>
  <si>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</si>
  <si>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</si>
  <si>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</si>
  <si>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</si>
  <si>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</si>
  <si>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</si>
  <si>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</si>
  <si>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</si>
  <si>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</si>
  <si>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</si>
  <si>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</si>
  <si>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</si>
  <si>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</si>
  <si>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</si>
  <si>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</si>
  <si>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</si>
  <si>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</si>
  <si>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</si>
  <si>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</si>
  <si>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</si>
  <si>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</si>
  <si>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</si>
  <si>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</si>
  <si>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</si>
  <si>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</si>
  <si>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</si>
  <si>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</si>
  <si>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</si>
  <si>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</si>
  <si>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</si>
  <si>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</si>
  <si>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</si>
  <si>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</si>
  <si>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</si>
  <si>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</si>
  <si>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</si>
  <si>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</si>
  <si>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</si>
  <si>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</si>
  <si>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</si>
  <si>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</si>
  <si>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</si>
  <si>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</si>
  <si>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</si>
  <si>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</si>
  <si>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</si>
  <si>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</si>
  <si>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</si>
  <si>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</si>
  <si>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</si>
  <si>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</si>
  <si>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</si>
  <si>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</si>
  <si>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</si>
  <si>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</si>
  <si>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</si>
  <si>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</si>
  <si>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</si>
  <si>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</si>
  <si>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</si>
  <si>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</si>
  <si>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</si>
  <si>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</si>
  <si>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</si>
  <si>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</si>
  <si>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</si>
  <si>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</si>
  <si>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</si>
  <si>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</si>
  <si>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</si>
  <si>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</si>
  <si>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</si>
  <si>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</si>
  <si>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</si>
  <si>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</si>
  <si>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</si>
  <si>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</si>
  <si>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</si>
  <si>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</si>
  <si>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</si>
  <si>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</si>
  <si>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</si>
  <si>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</si>
  <si>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</si>
  <si>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</si>
  <si>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</si>
  <si>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</si>
  <si>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</si>
  <si>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</si>
  <si>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</si>
  <si>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</si>
  <si>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</si>
  <si>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</si>
  <si>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</si>
  <si>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</si>
  <si>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</si>
  <si>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</si>
  <si>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</si>
  <si>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</si>
  <si>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</si>
  <si>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</si>
  <si>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</si>
  <si>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</si>
  <si>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</si>
  <si>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</si>
  <si>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</si>
  <si>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</si>
  <si>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</si>
  <si>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</si>
  <si>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</si>
  <si>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</si>
  <si>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</si>
  <si>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</si>
  <si>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</si>
  <si>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</si>
  <si>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</si>
  <si>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</si>
  <si>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</si>
  <si>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</si>
  <si>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</si>
  <si>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</si>
  <si>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</si>
  <si>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</si>
  <si>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</si>
  <si>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</si>
  <si>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</si>
  <si>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</si>
  <si>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</si>
  <si>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</si>
  <si>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</si>
  <si>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</si>
  <si>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</si>
  <si>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</si>
  <si>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</si>
  <si>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</si>
  <si>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</si>
  <si>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</si>
  <si>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</si>
  <si>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</si>
  <si>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</si>
  <si>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</si>
  <si>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</si>
  <si>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</si>
  <si>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</si>
  <si>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</si>
  <si>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</si>
  <si>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</si>
  <si>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</si>
  <si>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</si>
  <si>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</si>
  <si>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</si>
  <si>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</si>
  <si>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</si>
  <si>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</si>
  <si>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</si>
  <si>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</si>
  <si>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</si>
  <si>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</si>
  <si>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</si>
  <si>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</si>
  <si>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</si>
  <si>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</si>
  <si>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</si>
  <si>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</si>
  <si>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</si>
  <si>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</si>
  <si>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</si>
  <si>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</si>
  <si>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</si>
  <si>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</si>
  <si>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</si>
  <si>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</si>
  <si>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</si>
  <si>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</si>
  <si>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</si>
  <si>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</si>
  <si>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</si>
  <si>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</si>
  <si>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</si>
  <si>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</si>
  <si>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</si>
  <si>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</si>
  <si>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</si>
  <si>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</si>
  <si>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</si>
  <si>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</si>
  <si>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</si>
  <si>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</si>
  <si>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</si>
  <si>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</si>
  <si>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</si>
  <si>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</si>
  <si>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</si>
  <si>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</si>
  <si>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</si>
  <si>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</si>
  <si>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</si>
  <si>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</si>
  <si>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</si>
  <si>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</si>
  <si>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</si>
  <si>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</si>
  <si>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</si>
  <si>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</si>
  <si>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</si>
  <si>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</si>
  <si>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</si>
  <si>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</si>
  <si>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</si>
  <si>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</si>
  <si>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</si>
  <si>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</si>
  <si>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</si>
  <si>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</si>
  <si>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</si>
  <si>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</si>
  <si>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</si>
  <si>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</si>
  <si>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</si>
  <si>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</si>
  <si>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</si>
  <si>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</si>
  <si>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</si>
  <si>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</si>
  <si>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</si>
  <si>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</si>
  <si>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</si>
  <si>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</si>
  <si>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</si>
  <si>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</si>
  <si>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</si>
  <si>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</si>
  <si>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</si>
  <si>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</si>
  <si>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</si>
  <si>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</si>
  <si>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</si>
  <si>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</si>
  <si>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</si>
  <si>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</si>
  <si>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</si>
  <si>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</si>
  <si>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</si>
  <si>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</si>
  <si>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</si>
  <si>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</si>
  <si>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</si>
  <si>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</si>
  <si>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</si>
  <si>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</si>
  <si>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</si>
  <si>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</si>
  <si>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</si>
  <si>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</si>
  <si>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</si>
  <si>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</si>
  <si>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</si>
  <si>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</si>
  <si>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</si>
  <si>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</si>
  <si>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</si>
  <si>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</si>
  <si>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</si>
  <si>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</si>
  <si>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</si>
  <si>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</si>
  <si>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</si>
  <si>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</si>
  <si>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</si>
  <si>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</si>
  <si>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</si>
  <si>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</si>
  <si>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</si>
  <si>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</si>
  <si>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</si>
  <si>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</si>
  <si>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</si>
  <si>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</si>
  <si>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</si>
  <si>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</si>
  <si>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</si>
  <si>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</si>
  <si>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</si>
  <si>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</si>
  <si>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</si>
  <si>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</si>
  <si>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</si>
  <si>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</si>
  <si>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</si>
  <si>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</si>
  <si>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</si>
  <si>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</si>
  <si>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</si>
  <si>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</si>
  <si>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</si>
  <si>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</si>
  <si>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</si>
  <si>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</si>
  <si>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</si>
  <si>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</si>
  <si>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</si>
  <si>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</si>
  <si>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</si>
  <si>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</si>
  <si>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</si>
  <si>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</si>
  <si>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</si>
  <si>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</si>
  <si>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</si>
  <si>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</si>
  <si>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</si>
  <si>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</si>
  <si>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</si>
  <si>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</si>
  <si>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</si>
  <si>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</si>
  <si>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</si>
  <si>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</si>
  <si>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</si>
  <si>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</si>
  <si>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</si>
  <si>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</si>
  <si>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</si>
  <si>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</si>
  <si>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</si>
  <si>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</si>
  <si>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</si>
  <si>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</si>
  <si>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</si>
  <si>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</si>
  <si>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</si>
  <si>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</si>
  <si>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</si>
  <si>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</si>
  <si>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</si>
  <si>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</si>
  <si>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</si>
  <si>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</si>
  <si>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</si>
  <si>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</si>
  <si>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</si>
  <si>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</si>
  <si>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</si>
  <si>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</si>
  <si>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</si>
  <si>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</si>
  <si>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</si>
  <si>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</si>
  <si>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</si>
  <si>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</si>
  <si>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</si>
  <si>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</si>
  <si>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</si>
  <si>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</si>
  <si>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</si>
  <si>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</si>
  <si>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</si>
  <si>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</si>
  <si>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</si>
  <si>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</si>
  <si>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</si>
  <si>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</si>
  <si>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</si>
  <si>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</si>
  <si>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</si>
  <si>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</si>
  <si>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</si>
  <si>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</si>
  <si>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</si>
  <si>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</si>
  <si>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</si>
  <si>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</si>
  <si>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</si>
  <si>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</si>
  <si>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</si>
  <si>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</si>
  <si>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</si>
  <si>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</si>
  <si>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</si>
  <si>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</si>
  <si>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</si>
  <si>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</si>
  <si>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</si>
  <si>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</si>
  <si>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</si>
  <si>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</si>
  <si>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</si>
  <si>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</si>
  <si>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</si>
  <si>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</si>
  <si>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</si>
  <si>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</si>
  <si>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</si>
  <si>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</si>
  <si>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</si>
  <si>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</si>
  <si>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</si>
  <si>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</si>
  <si>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</si>
  <si>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</si>
  <si>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</si>
  <si>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</si>
  <si>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</si>
  <si>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</si>
  <si>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</si>
  <si>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</si>
  <si>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</si>
  <si>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</si>
  <si>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</si>
  <si>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</si>
  <si>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</si>
  <si>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</si>
  <si>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</si>
  <si>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</si>
  <si>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</si>
  <si>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</si>
  <si>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</si>
  <si>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</si>
  <si>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</si>
  <si>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</si>
  <si>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</si>
  <si>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</si>
  <si>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</si>
  <si>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</si>
  <si>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</si>
  <si>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</si>
  <si>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</si>
  <si>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</si>
  <si>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</si>
  <si>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</si>
  <si>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</si>
  <si>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</si>
  <si>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</si>
  <si>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</si>
  <si>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</si>
  <si>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</si>
  <si>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</si>
  <si>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</si>
  <si>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</si>
  <si>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</si>
  <si>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</si>
  <si>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</si>
  <si>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</si>
  <si>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</si>
  <si>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</si>
  <si>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</si>
  <si>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</si>
  <si>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</si>
  <si>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</si>
  <si>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</si>
  <si>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</si>
  <si>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</si>
  <si>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</si>
  <si>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</si>
  <si>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</si>
  <si>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</si>
  <si>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</si>
  <si>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</si>
  <si>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</si>
  <si>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</si>
  <si>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</si>
  <si>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</si>
  <si>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</si>
  <si>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</si>
  <si>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</si>
  <si>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</si>
  <si>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</si>
  <si>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</si>
  <si>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</si>
  <si>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</si>
  <si>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</si>
  <si>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</si>
  <si>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</si>
  <si>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</si>
  <si>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</si>
  <si>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</si>
  <si>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</si>
  <si>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</si>
  <si>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</si>
  <si>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</si>
  <si>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</si>
  <si>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</si>
  <si>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</si>
  <si>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</si>
  <si>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</si>
  <si>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</si>
  <si>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</si>
  <si>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</si>
  <si>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</si>
  <si>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</si>
  <si>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</si>
  <si>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</si>
  <si>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</si>
  <si>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</si>
  <si>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</si>
  <si>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</si>
  <si>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</si>
  <si>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</si>
  <si>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</si>
  <si>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</si>
  <si>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</si>
  <si>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</si>
  <si>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</si>
  <si>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</si>
  <si>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</si>
  <si>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</si>
  <si>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</si>
  <si>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</si>
  <si>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</si>
  <si>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</si>
  <si>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</si>
  <si>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</si>
  <si>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</si>
  <si>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</si>
  <si>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</si>
  <si>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</si>
  <si>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</si>
  <si>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</si>
  <si>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</si>
  <si>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</si>
  <si>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</si>
  <si>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</si>
  <si>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</si>
  <si>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</si>
  <si>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</si>
  <si>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</si>
  <si>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</si>
  <si>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</si>
  <si>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</si>
  <si>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</si>
  <si>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</si>
  <si>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</si>
  <si>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</si>
  <si>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</si>
  <si>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</si>
  <si>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</si>
  <si>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</si>
  <si>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</si>
  <si>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</si>
  <si>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</si>
  <si>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</si>
  <si>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</si>
  <si>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</si>
  <si>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</si>
  <si>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</si>
  <si>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</si>
  <si>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</si>
  <si>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</si>
  <si>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</si>
  <si>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</si>
  <si>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</si>
  <si>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</si>
  <si>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</si>
  <si>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</si>
  <si>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</si>
  <si>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</si>
  <si>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</si>
  <si>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</si>
  <si>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</si>
  <si>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</si>
  <si>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</si>
  <si>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</si>
  <si>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</si>
  <si>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</si>
  <si>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</si>
  <si>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</si>
  <si>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</si>
  <si>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</si>
  <si>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</si>
  <si>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</si>
  <si>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</si>
  <si>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</si>
  <si>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</si>
  <si>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</si>
  <si>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</si>
  <si>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</si>
  <si>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</si>
  <si>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</si>
  <si>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</si>
  <si>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</si>
  <si>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</si>
  <si>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</si>
  <si>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</si>
  <si>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</si>
  <si>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</si>
  <si>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</si>
  <si>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</si>
  <si>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</si>
  <si>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</si>
  <si>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</si>
  <si>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</si>
  <si>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</si>
  <si>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</si>
  <si>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</si>
  <si>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</si>
  <si>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</si>
  <si>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</si>
  <si>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</si>
  <si>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</si>
  <si>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</si>
  <si>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</si>
  <si>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</si>
  <si>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</si>
  <si>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</si>
  <si>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</si>
  <si>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</si>
  <si>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</si>
  <si>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</si>
  <si>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</si>
  <si>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</si>
  <si>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</si>
  <si>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</si>
  <si>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</si>
  <si>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</si>
  <si>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</si>
  <si>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</si>
  <si>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</si>
  <si>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</si>
  <si>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</si>
  <si>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</si>
  <si>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</si>
  <si>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</si>
  <si>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</si>
  <si>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</si>
  <si>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</si>
  <si>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</si>
  <si>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</si>
  <si>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</si>
  <si>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</si>
  <si>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</si>
  <si>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</si>
  <si>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</si>
  <si>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</si>
  <si>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</si>
  <si>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</si>
  <si>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</si>
  <si>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</si>
  <si>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</si>
  <si>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</si>
  <si>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</si>
  <si>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</si>
  <si>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</si>
  <si>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</si>
  <si>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</si>
  <si>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</si>
  <si>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</si>
  <si>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</si>
  <si>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</si>
  <si>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</si>
  <si>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</si>
  <si>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</si>
  <si>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</si>
  <si>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</si>
  <si>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</si>
  <si>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</si>
  <si>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</si>
  <si>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</si>
  <si>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</si>
  <si>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</si>
  <si>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</si>
  <si>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</si>
  <si>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</si>
  <si>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</si>
  <si>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</si>
  <si>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</si>
  <si>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</si>
  <si>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</si>
  <si>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</si>
  <si>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</si>
  <si>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</si>
  <si>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</si>
  <si>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</si>
  <si>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</si>
  <si>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</si>
  <si>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</si>
  <si>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</si>
  <si>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</si>
  <si>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</si>
  <si>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</si>
  <si>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</si>
  <si>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</si>
  <si>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</si>
  <si>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</si>
  <si>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</si>
  <si>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</si>
  <si>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</si>
  <si>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</si>
  <si>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</si>
  <si>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</si>
  <si>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</si>
  <si>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</si>
  <si>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</si>
  <si>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</si>
  <si>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</si>
  <si>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</si>
  <si>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</si>
  <si>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</si>
  <si>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</si>
  <si>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</si>
  <si>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</si>
  <si>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</si>
  <si>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</si>
  <si>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</si>
  <si>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</si>
  <si>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</si>
  <si>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</si>
  <si>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</si>
  <si>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</si>
  <si>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</si>
  <si>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</si>
  <si>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</si>
  <si>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</si>
  <si>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</si>
  <si>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</si>
  <si>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</si>
  <si>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</si>
  <si>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</si>
  <si>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</si>
  <si>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</si>
  <si>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</si>
  <si>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</si>
  <si>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</si>
  <si>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</si>
  <si>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</si>
  <si>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</si>
  <si>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</si>
  <si>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</si>
  <si>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</si>
  <si>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</si>
  <si>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</si>
  <si>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</si>
  <si>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</si>
  <si>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</si>
  <si>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</si>
  <si>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</si>
  <si>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</si>
  <si>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</si>
  <si>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</si>
  <si>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</si>
  <si>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</si>
  <si>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</si>
  <si>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</si>
  <si>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</si>
  <si>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</si>
  <si>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</si>
  <si>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</si>
  <si>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</si>
  <si>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</si>
  <si>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</si>
  <si>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</si>
  <si>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</si>
  <si>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</si>
  <si>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</si>
  <si>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</si>
  <si>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</si>
  <si>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</si>
  <si>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</si>
  <si>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</si>
  <si>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</si>
  <si>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</si>
  <si>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</si>
  <si>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</si>
  <si>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</si>
  <si>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</si>
  <si>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</si>
  <si>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</si>
  <si>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</si>
  <si>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</si>
  <si>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</si>
  <si>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</si>
  <si>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</si>
  <si>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</si>
  <si>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</si>
  <si>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</si>
  <si>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</si>
  <si>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</si>
  <si>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</si>
  <si>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</si>
  <si>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</si>
  <si>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</si>
  <si>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</si>
  <si>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</si>
  <si>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</si>
  <si>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</si>
  <si>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</si>
  <si>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</si>
  <si>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</si>
  <si>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</si>
  <si>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</si>
  <si>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</si>
  <si>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</si>
  <si>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</si>
  <si>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</si>
  <si>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</si>
  <si>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</si>
  <si>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</si>
  <si>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</si>
  <si>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</si>
  <si>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</si>
  <si>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</si>
  <si>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</si>
  <si>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</si>
  <si>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</si>
  <si>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</si>
  <si>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</si>
  <si>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</si>
  <si>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</si>
  <si>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</si>
  <si>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</si>
  <si>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</si>
  <si>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</si>
  <si>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</si>
  <si>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</si>
  <si>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</si>
  <si>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</si>
  <si>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</si>
  <si>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</si>
  <si>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</si>
  <si>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</si>
  <si>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</si>
  <si>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</si>
  <si>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</si>
  <si>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</si>
  <si>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</si>
  <si>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</si>
  <si>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</si>
  <si>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</si>
  <si>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</si>
  <si>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</si>
  <si>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</si>
  <si>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</si>
  <si>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</si>
  <si>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</si>
  <si>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</si>
  <si>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</si>
  <si>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</si>
  <si>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</si>
  <si>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</si>
  <si>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</si>
  <si>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</si>
  <si>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</si>
  <si>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</si>
  <si>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</si>
  <si>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</si>
  <si>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</si>
  <si>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</si>
  <si>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</si>
  <si>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</si>
  <si>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</si>
  <si>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</si>
  <si>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</si>
  <si>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</si>
  <si>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</si>
  <si>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</si>
  <si>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</si>
  <si>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</si>
  <si>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</si>
  <si>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</si>
  <si>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</si>
  <si>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</si>
  <si>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</si>
  <si>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</si>
  <si>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</si>
  <si>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</si>
  <si>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</si>
  <si>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</si>
  <si>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</si>
  <si>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</si>
  <si>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</si>
  <si>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</si>
  <si>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</si>
  <si>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</si>
  <si>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</si>
  <si>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</si>
  <si>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</si>
  <si>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</si>
  <si>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</si>
  <si>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</si>
  <si>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</si>
  <si>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</si>
  <si>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</si>
  <si>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</si>
  <si>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</si>
  <si>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</si>
  <si>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</si>
  <si>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</si>
  <si>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</si>
  <si>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</si>
  <si>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</si>
  <si>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</si>
  <si>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</si>
  <si>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</si>
  <si>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</si>
  <si>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</si>
  <si>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</si>
  <si>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</si>
  <si>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</si>
  <si>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</si>
  <si>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</si>
  <si>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</si>
  <si>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</si>
  <si>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</si>
  <si>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</si>
  <si>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</si>
  <si>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</si>
  <si>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</si>
  <si>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</si>
  <si>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</si>
  <si>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</si>
  <si>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</si>
  <si>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</si>
  <si>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</si>
  <si>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</si>
  <si>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</si>
  <si>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</si>
  <si>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</si>
  <si>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</si>
  <si>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</si>
  <si>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</si>
  <si>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</si>
  <si>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</si>
  <si>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</si>
  <si>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</si>
  <si>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</si>
  <si>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</si>
  <si>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</si>
  <si>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</si>
  <si>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</si>
  <si>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</si>
  <si>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</si>
  <si>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</si>
  <si>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</si>
  <si>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</si>
  <si>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</si>
  <si>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</si>
  <si>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</si>
  <si>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</si>
  <si>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</si>
  <si>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</si>
  <si>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</si>
  <si>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</si>
  <si>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</si>
  <si>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</si>
  <si>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</si>
  <si>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</si>
  <si>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</si>
  <si>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</si>
  <si>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</si>
  <si>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</si>
  <si>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</si>
  <si>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</si>
  <si>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</si>
  <si>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</si>
  <si>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</si>
  <si>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</si>
  <si>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</si>
  <si>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</si>
  <si>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</si>
  <si>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</si>
  <si>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</si>
  <si>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</si>
  <si>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</si>
  <si>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</si>
  <si>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</si>
  <si>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</si>
  <si>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</si>
  <si>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</si>
  <si>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</si>
  <si>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</si>
  <si>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</si>
  <si>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</si>
  <si>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</si>
  <si>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</si>
  <si>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</si>
  <si>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</si>
  <si>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</si>
  <si>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</si>
  <si>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</si>
  <si>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</si>
  <si>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</si>
  <si>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</si>
  <si>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</si>
  <si>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</si>
  <si>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</si>
  <si>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</si>
  <si>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</si>
  <si>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</si>
  <si>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</si>
  <si>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</si>
  <si>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</si>
  <si>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</si>
  <si>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</si>
  <si>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</si>
  <si>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</si>
  <si>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</si>
  <si>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</si>
  <si>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</si>
  <si>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</si>
  <si>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</si>
  <si>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</si>
  <si>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</si>
  <si>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</si>
  <si>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</si>
  <si>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</si>
  <si>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</si>
  <si>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</si>
  <si>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</si>
  <si>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</si>
  <si>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</si>
  <si>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</si>
  <si>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</si>
  <si>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</si>
  <si>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</si>
  <si>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</si>
  <si>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</si>
  <si>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</si>
  <si>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</si>
  <si>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</si>
  <si>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</si>
  <si>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</si>
  <si>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</si>
  <si>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</si>
  <si>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</si>
  <si>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</si>
  <si>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</si>
  <si>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</si>
  <si>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</si>
  <si>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</si>
  <si>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</si>
  <si>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</si>
  <si>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</si>
  <si>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</si>
  <si>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</si>
  <si>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</si>
  <si>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</si>
  <si>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</si>
  <si>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</si>
  <si>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</si>
  <si>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</si>
  <si>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</si>
  <si>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</si>
  <si>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</si>
  <si>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</si>
  <si>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</si>
  <si>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</si>
  <si>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</si>
  <si>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</si>
  <si>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</si>
  <si>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</si>
  <si>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</si>
  <si>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</si>
  <si>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</si>
  <si>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</si>
  <si>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</si>
  <si>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</si>
  <si>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</si>
  <si>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</si>
  <si>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</si>
  <si>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</si>
  <si>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</si>
  <si>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</si>
  <si>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</si>
  <si>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</si>
  <si>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</si>
  <si>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</si>
  <si>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</si>
  <si>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</si>
  <si>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</si>
  <si>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</si>
  <si>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</si>
  <si>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</si>
  <si>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</si>
  <si>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</si>
  <si>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</si>
  <si>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</si>
  <si>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</si>
  <si>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</si>
  <si>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</si>
  <si>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</si>
  <si>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</si>
  <si>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</si>
  <si>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</si>
  <si>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</si>
  <si>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</si>
  <si>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</si>
  <si>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</si>
  <si>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</si>
  <si>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</si>
  <si>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</si>
  <si>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</si>
  <si>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</si>
  <si>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</si>
  <si>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</si>
  <si>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</si>
  <si>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</si>
  <si>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</si>
  <si>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</si>
  <si>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</si>
  <si>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</si>
  <si>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</si>
  <si>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</si>
  <si>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</si>
  <si>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</si>
  <si>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</si>
  <si>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</si>
  <si>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</si>
  <si>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</si>
  <si>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</si>
  <si>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</si>
  <si>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</si>
  <si>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</si>
  <si>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</si>
  <si>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</si>
  <si>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</si>
  <si>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</si>
  <si>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</si>
  <si>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</si>
  <si>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</si>
  <si>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</si>
  <si>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</si>
  <si>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</si>
  <si>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</si>
  <si>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</si>
  <si>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</si>
  <si>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</si>
  <si>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</si>
  <si>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</si>
  <si>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</si>
  <si>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</si>
  <si>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</si>
  <si>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</si>
  <si>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</si>
  <si>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</si>
  <si>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</si>
  <si>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</si>
  <si>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</si>
  <si>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</si>
  <si>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</si>
  <si>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</si>
  <si>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</si>
  <si>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</si>
  <si>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</si>
  <si>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</si>
  <si>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</si>
  <si>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</si>
  <si>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</si>
  <si>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</si>
  <si>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</si>
  <si>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</si>
  <si>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</si>
  <si>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</si>
  <si>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</si>
  <si>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</si>
  <si>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</si>
  <si>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</si>
  <si>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</si>
  <si>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</si>
  <si>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</si>
  <si>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</si>
  <si>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</si>
  <si>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</si>
  <si>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</si>
  <si>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</si>
  <si>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</si>
  <si>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</si>
  <si>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</si>
  <si>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</si>
  <si>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</si>
  <si>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</si>
  <si>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</si>
  <si>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</si>
  <si>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</si>
  <si>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</si>
  <si>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</si>
  <si>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</si>
  <si>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</si>
  <si>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</si>
  <si>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</si>
  <si>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</si>
  <si>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</si>
  <si>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</si>
  <si>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</si>
  <si>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</si>
  <si>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</si>
  <si>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</si>
  <si>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</si>
  <si>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</si>
  <si>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</si>
  <si>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</si>
  <si>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</si>
  <si>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</si>
  <si>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</si>
  <si>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</si>
  <si>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</si>
  <si>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</si>
  <si>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</si>
  <si>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</si>
  <si>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</si>
  <si>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</si>
  <si>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</si>
  <si>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</si>
  <si>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</si>
  <si>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</si>
  <si>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</si>
  <si>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</si>
  <si>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</si>
  <si>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</si>
  <si>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</si>
  <si>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</si>
  <si>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</si>
  <si>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</si>
  <si>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</si>
  <si>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</si>
  <si>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</si>
  <si>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</si>
  <si>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</si>
  <si>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</si>
  <si>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</si>
  <si>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</si>
  <si>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</si>
  <si>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</si>
  <si>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</si>
  <si>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</si>
  <si>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</si>
  <si>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</si>
  <si>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</si>
  <si>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</si>
  <si>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</si>
  <si>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</si>
  <si>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</si>
  <si>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</si>
  <si>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</si>
  <si>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</si>
  <si>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</si>
  <si>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</si>
  <si>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</si>
  <si>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</si>
  <si>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</si>
  <si>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</si>
  <si>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</si>
  <si>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</si>
  <si>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</si>
  <si>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</si>
  <si>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</si>
  <si>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</si>
  <si>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</si>
  <si>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</si>
  <si>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</si>
  <si>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</si>
  <si>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</si>
  <si>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</si>
  <si>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</si>
  <si>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</si>
  <si>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</si>
  <si>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</si>
  <si>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</si>
  <si>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</si>
  <si>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</si>
  <si>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</si>
  <si>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</si>
  <si>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</si>
  <si>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</si>
  <si>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</si>
  <si>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</si>
  <si>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</si>
  <si>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</si>
  <si>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</si>
  <si>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</si>
  <si>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</si>
  <si>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</si>
  <si>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</si>
  <si>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</si>
  <si>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</si>
  <si>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</si>
  <si>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</si>
  <si>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</si>
  <si>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</si>
  <si>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</si>
  <si>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</si>
  <si>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</si>
  <si>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</si>
  <si>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</si>
  <si>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</si>
  <si>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</si>
  <si>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</si>
  <si>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</si>
  <si>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</si>
  <si>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</si>
  <si>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</si>
  <si>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</si>
  <si>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</si>
  <si>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</si>
  <si>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</si>
  <si>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</si>
  <si>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</si>
  <si>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</si>
  <si>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</si>
  <si>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</si>
  <si>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</si>
  <si>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</si>
  <si>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</si>
  <si>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</si>
  <si>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</si>
  <si>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</si>
  <si>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</si>
  <si>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</si>
  <si>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</si>
  <si>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</si>
  <si>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</si>
  <si>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</si>
  <si>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</si>
  <si>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</si>
  <si>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</si>
  <si>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</si>
  <si>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</si>
  <si>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</si>
  <si>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</si>
  <si>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</si>
  <si>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</si>
  <si>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</si>
  <si>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</si>
  <si>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</si>
  <si>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</si>
  <si>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</si>
  <si>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</si>
  <si>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</si>
  <si>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</si>
  <si>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</si>
  <si>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</si>
  <si>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</si>
  <si>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</si>
  <si>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</si>
  <si>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</si>
  <si>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</si>
  <si>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</si>
  <si>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</si>
  <si>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</si>
  <si>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</si>
  <si>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</si>
  <si>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</si>
  <si>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</si>
  <si>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</si>
  <si>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</si>
  <si>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</si>
  <si>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</si>
  <si>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</si>
  <si>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</si>
  <si>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</si>
  <si>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</si>
  <si>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</si>
  <si>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</si>
  <si>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</si>
  <si>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</si>
  <si>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</si>
  <si>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</si>
  <si>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</si>
  <si>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</si>
  <si>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</si>
  <si>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</si>
  <si>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</si>
  <si>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</si>
  <si>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</si>
  <si>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</si>
  <si>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</si>
  <si>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</si>
  <si>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</si>
  <si>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</si>
  <si>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</si>
  <si>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</si>
  <si>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</si>
  <si>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</si>
  <si>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</si>
  <si>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</si>
  <si>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</si>
  <si>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</si>
  <si>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</si>
  <si>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</si>
  <si>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</si>
  <si>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</si>
  <si>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</si>
  <si>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</si>
  <si>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</si>
  <si>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</si>
  <si>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</si>
  <si>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</si>
  <si>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</si>
  <si>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</si>
  <si>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</si>
  <si>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</si>
  <si>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</si>
  <si>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</si>
  <si>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</si>
  <si>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</si>
  <si>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</si>
  <si>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</si>
  <si>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</si>
  <si>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</si>
  <si>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</si>
  <si>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</si>
  <si>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</si>
  <si>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</si>
  <si>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</si>
  <si>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</si>
  <si>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</si>
  <si>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</si>
  <si>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</si>
  <si>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</si>
  <si>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</si>
  <si>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</si>
  <si>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</si>
  <si>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</si>
  <si>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</si>
  <si>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</si>
  <si>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</si>
  <si>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</si>
  <si>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</si>
  <si>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</si>
  <si>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</si>
  <si>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</si>
  <si>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</si>
  <si>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</si>
  <si>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</si>
  <si>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</si>
  <si>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</si>
  <si>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</si>
  <si>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</si>
  <si>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</si>
  <si>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</si>
  <si>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</si>
  <si>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</si>
  <si>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</si>
  <si>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</si>
  <si>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</si>
  <si>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</si>
  <si>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</si>
  <si>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</si>
  <si>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</si>
  <si>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</si>
  <si>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</si>
  <si>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</si>
  <si>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</si>
  <si>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</si>
  <si>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</si>
  <si>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</si>
  <si>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</si>
  <si>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</si>
  <si>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</si>
  <si>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</si>
  <si>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</si>
  <si>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</si>
  <si>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</si>
  <si>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</si>
  <si>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</si>
  <si>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</si>
  <si>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</si>
  <si>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</si>
  <si>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</si>
  <si>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</si>
  <si>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</si>
  <si>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</si>
  <si>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</si>
  <si>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</si>
  <si>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</si>
  <si>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</si>
  <si>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</si>
  <si>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</si>
  <si>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</si>
  <si>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</si>
  <si>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</si>
  <si>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</si>
  <si>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</si>
  <si>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</si>
  <si>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</si>
  <si>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</si>
  <si>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</si>
  <si>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</si>
  <si>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</si>
  <si>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</si>
  <si>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</si>
  <si>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</si>
  <si>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</si>
  <si>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</si>
  <si>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</si>
  <si>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</si>
  <si>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</si>
  <si>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</si>
  <si>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</si>
  <si>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</si>
  <si>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</si>
  <si>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</si>
  <si>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</si>
  <si>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</si>
  <si>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</si>
  <si>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</si>
  <si>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</si>
  <si>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</si>
  <si>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</si>
  <si>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</si>
  <si>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</si>
  <si>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</si>
  <si>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</si>
  <si>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</si>
  <si>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</si>
  <si>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</si>
  <si>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</si>
  <si>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</si>
  <si>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</si>
  <si>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</si>
  <si>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</si>
  <si>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</si>
  <si>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</si>
  <si>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</si>
  <si>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</si>
  <si>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</si>
  <si>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</si>
  <si>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</si>
  <si>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</si>
  <si>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</si>
  <si>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</si>
  <si>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</si>
  <si>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</si>
  <si>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</si>
  <si>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</si>
  <si>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</si>
  <si>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</si>
  <si>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</si>
  <si>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</si>
  <si>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</si>
  <si>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</si>
  <si>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</si>
  <si>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</si>
  <si>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</si>
  <si>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</si>
  <si>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</si>
  <si>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</si>
  <si>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</si>
  <si>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</si>
  <si>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</si>
  <si>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</si>
  <si>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</si>
  <si>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</si>
  <si>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</si>
  <si>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</si>
  <si>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</si>
  <si>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</si>
  <si>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</si>
  <si>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</si>
  <si>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</si>
  <si>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</si>
  <si>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</si>
  <si>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</si>
  <si>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</si>
  <si>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</si>
  <si>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</si>
  <si>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</si>
  <si>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</si>
  <si>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</si>
  <si>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</si>
  <si>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</si>
  <si>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</si>
  <si>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</si>
  <si>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</si>
  <si>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</si>
  <si>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</si>
  <si>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</si>
  <si>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</si>
  <si>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</si>
  <si>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</si>
  <si>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</si>
  <si>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</si>
  <si>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</si>
  <si>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</si>
  <si>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</si>
  <si>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</si>
  <si>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</si>
  <si>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</si>
  <si>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</si>
  <si>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</si>
  <si>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</si>
  <si>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</si>
  <si>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</si>
  <si>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</si>
  <si>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</si>
  <si>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</si>
  <si>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</si>
  <si>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</si>
  <si>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</si>
  <si>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</si>
  <si>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</si>
  <si>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</si>
  <si>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</si>
  <si>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</si>
  <si>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</si>
  <si>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</si>
  <si>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</si>
  <si>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</si>
  <si>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</si>
  <si>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</si>
  <si>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</si>
  <si>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</si>
  <si>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</si>
  <si>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</si>
  <si>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</si>
  <si>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</si>
  <si>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</si>
  <si>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</si>
  <si>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</si>
  <si>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</si>
  <si>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</si>
  <si>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</si>
  <si>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</si>
  <si>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</si>
  <si>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</si>
  <si>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</si>
  <si>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</si>
  <si>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</si>
  <si>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</si>
  <si>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</si>
  <si>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</si>
  <si>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</si>
  <si>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</si>
  <si>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</si>
  <si>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</si>
  <si>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</si>
  <si>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</si>
  <si>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</si>
  <si>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</si>
  <si>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</si>
  <si>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</si>
  <si>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</si>
  <si>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</si>
  <si>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</si>
  <si>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</si>
  <si>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</si>
  <si>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</si>
  <si>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</si>
  <si>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</si>
  <si>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</si>
  <si>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</si>
  <si>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</si>
  <si>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</si>
  <si>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</si>
  <si>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</si>
  <si>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</si>
  <si>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</si>
  <si>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</si>
  <si>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</si>
  <si>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</si>
  <si>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</si>
  <si>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</si>
  <si>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</si>
  <si>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</si>
  <si>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</si>
  <si>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</si>
  <si>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</si>
  <si>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</si>
  <si>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</si>
  <si>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</si>
  <si>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</si>
  <si>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</si>
  <si>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</si>
  <si>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</si>
  <si>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</si>
  <si>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</si>
  <si>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</si>
  <si>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</si>
  <si>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</si>
  <si>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</si>
  <si>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</si>
  <si>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</si>
  <si>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</si>
  <si>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</si>
  <si>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</si>
  <si>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</si>
  <si>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</si>
  <si>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</si>
  <si>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</si>
  <si>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</si>
  <si>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</si>
  <si>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</si>
  <si>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</si>
  <si>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</si>
  <si>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</si>
  <si>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</si>
  <si>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</si>
  <si>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</si>
  <si>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</si>
  <si>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</si>
  <si>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</si>
  <si>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</si>
  <si>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</si>
  <si>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</si>
  <si>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</si>
  <si>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</si>
  <si>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</si>
  <si>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</si>
  <si>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</si>
  <si>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</si>
  <si>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</si>
  <si>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</si>
  <si>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</si>
  <si>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</si>
  <si>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</si>
  <si>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</si>
  <si>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</si>
  <si>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</si>
  <si>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</si>
  <si>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</si>
  <si>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</si>
  <si>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</si>
  <si>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</si>
  <si>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</si>
  <si>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</si>
  <si>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</si>
  <si>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</si>
  <si>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</si>
  <si>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</si>
  <si>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</si>
  <si>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</si>
  <si>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</si>
  <si>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</si>
  <si>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</si>
  <si>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</si>
  <si>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</si>
  <si>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</si>
  <si>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</si>
  <si>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</si>
  <si>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</si>
  <si>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</si>
  <si>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</si>
  <si>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</si>
  <si>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</si>
  <si>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</si>
  <si>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</si>
  <si>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</si>
  <si>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</si>
  <si>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</si>
  <si>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</si>
  <si>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</si>
  <si>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</si>
  <si>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</si>
  <si>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</si>
  <si>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</si>
  <si>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</si>
  <si>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</si>
  <si>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</si>
  <si>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</si>
  <si>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</si>
  <si>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</si>
  <si>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</si>
  <si>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</si>
  <si>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</si>
  <si>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</si>
  <si>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</si>
  <si>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</si>
  <si>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</si>
  <si>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</si>
  <si>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</si>
  <si>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</si>
  <si>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</si>
  <si>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</si>
  <si>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</si>
  <si>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</si>
  <si>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</si>
  <si>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</si>
  <si>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</si>
  <si>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</si>
  <si>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</si>
  <si>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</si>
  <si>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</si>
  <si>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</si>
  <si>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</si>
  <si>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</si>
  <si>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</si>
  <si>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</si>
  <si>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</si>
  <si>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</si>
  <si>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</si>
  <si>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</si>
  <si>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</si>
  <si>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</si>
  <si>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</si>
  <si>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</si>
  <si>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</si>
  <si>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</si>
  <si>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</si>
  <si>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</si>
  <si>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</si>
  <si>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</si>
  <si>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</si>
  <si>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</si>
  <si>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</si>
  <si>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</si>
  <si>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</si>
  <si>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</si>
  <si>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</si>
  <si>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</si>
  <si>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</si>
  <si>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</si>
  <si>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</si>
  <si>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</si>
  <si>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</si>
  <si>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</si>
  <si>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</si>
  <si>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</si>
  <si>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</si>
  <si>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</si>
  <si>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</si>
  <si>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</si>
  <si>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</si>
  <si>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</si>
  <si>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</si>
  <si>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</si>
  <si>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</si>
  <si>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</si>
  <si>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</si>
  <si>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</si>
  <si>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</si>
  <si>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</si>
  <si>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</si>
  <si>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</si>
  <si>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</si>
  <si>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</si>
  <si>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</si>
  <si>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</si>
  <si>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</si>
  <si>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</si>
  <si>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</si>
  <si>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</si>
  <si>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</si>
  <si>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</si>
  <si>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</si>
  <si>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</si>
  <si>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</si>
  <si>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</si>
  <si>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</si>
  <si>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</si>
  <si>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</si>
  <si>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</si>
  <si>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</si>
  <si>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</si>
  <si>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</si>
  <si>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</si>
  <si>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</si>
  <si>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</si>
  <si>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</si>
  <si>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</si>
  <si>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</si>
  <si>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</si>
  <si>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</si>
  <si>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</si>
  <si>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</si>
  <si>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</si>
  <si>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</si>
  <si>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</si>
  <si>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</si>
  <si>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</si>
  <si>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</si>
  <si>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</si>
  <si>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</si>
  <si>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</si>
  <si>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</si>
  <si>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</si>
  <si>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</si>
  <si>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</si>
  <si>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</si>
  <si>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</si>
  <si>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</si>
  <si>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</si>
  <si>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</si>
  <si>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</si>
  <si>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</si>
  <si>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</si>
  <si>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</si>
  <si>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</si>
  <si>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</si>
  <si>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</si>
  <si>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</si>
  <si>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</si>
  <si>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</si>
  <si>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</si>
  <si>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</si>
  <si>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</si>
  <si>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</si>
  <si>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</si>
  <si>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</si>
  <si>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</si>
  <si>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</si>
  <si>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</si>
  <si>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</si>
  <si>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</si>
  <si>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</si>
  <si>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</si>
  <si>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</si>
  <si>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</si>
  <si>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</si>
  <si>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</si>
  <si>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</si>
  <si>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</si>
  <si>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</si>
  <si>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</si>
  <si>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</si>
  <si>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</si>
  <si>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</si>
  <si>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</si>
  <si>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</si>
  <si>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</si>
  <si>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</si>
  <si>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</si>
  <si>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</si>
  <si>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</si>
  <si>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</si>
  <si>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</si>
  <si>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</si>
  <si>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</si>
  <si>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</si>
  <si>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</si>
  <si>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</si>
  <si>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</si>
  <si>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</si>
  <si>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</si>
  <si>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</si>
  <si>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</si>
  <si>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</si>
  <si>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</si>
  <si>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</si>
  <si>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</si>
  <si>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</si>
  <si>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</si>
  <si>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</si>
  <si>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</si>
  <si>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</si>
  <si>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</si>
  <si>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</si>
  <si>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</si>
  <si>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</si>
  <si>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</si>
  <si>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</si>
  <si>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</si>
  <si>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</si>
  <si>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</si>
  <si>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</si>
  <si>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</si>
  <si>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</si>
  <si>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</si>
  <si>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</si>
  <si>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</si>
  <si>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</si>
  <si>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</si>
  <si>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</si>
  <si>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</si>
  <si>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</si>
  <si>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</si>
  <si>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</si>
  <si>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</si>
  <si>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</si>
  <si>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</si>
  <si>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</si>
  <si>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</si>
  <si>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</si>
  <si>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</si>
  <si>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</si>
  <si>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</si>
  <si>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</si>
  <si>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</si>
  <si>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</si>
  <si>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</si>
  <si>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</si>
  <si>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</si>
  <si>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</si>
  <si>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</si>
  <si>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</si>
  <si>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</si>
  <si>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</si>
  <si>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</si>
  <si>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</si>
  <si>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</si>
  <si>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</si>
  <si>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</si>
  <si>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</si>
  <si>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</si>
  <si>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</si>
  <si>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</si>
  <si>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</si>
  <si>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</si>
  <si>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</si>
  <si>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</si>
  <si>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</si>
  <si>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</si>
  <si>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</si>
  <si>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</si>
  <si>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</si>
  <si>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</si>
  <si>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</si>
  <si>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</si>
  <si>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</si>
  <si>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</si>
  <si>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</si>
  <si>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</si>
  <si>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</si>
  <si>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</si>
  <si>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</si>
  <si>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</si>
  <si>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</si>
  <si>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</si>
  <si>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</si>
  <si>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</si>
  <si>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</si>
  <si>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</si>
  <si>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</si>
  <si>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</si>
  <si>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</si>
  <si>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</si>
  <si>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</si>
  <si>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</si>
  <si>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</si>
  <si>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</si>
  <si>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</si>
  <si>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</si>
  <si>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</si>
  <si>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</si>
  <si>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</si>
  <si>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</si>
  <si>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</si>
  <si>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</si>
  <si>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</si>
  <si>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</si>
  <si>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</si>
  <si>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</si>
  <si>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</si>
  <si>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</si>
  <si>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</si>
  <si>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</si>
  <si>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</si>
  <si>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</si>
  <si>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</si>
  <si>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</si>
  <si>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</si>
  <si>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</si>
  <si>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</si>
  <si>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</si>
  <si>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</si>
  <si>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</si>
  <si>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</si>
  <si>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</si>
  <si>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</si>
  <si>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</si>
  <si>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</si>
  <si>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</si>
  <si>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</si>
  <si>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</si>
  <si>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</si>
  <si>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</si>
  <si>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</si>
  <si>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</si>
  <si>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</si>
  <si>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</si>
  <si>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</si>
  <si>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</si>
  <si>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</si>
  <si>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</si>
  <si>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</si>
  <si>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</si>
  <si>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</si>
  <si>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</si>
  <si>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</si>
  <si>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</si>
  <si>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</si>
  <si>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</si>
  <si>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</si>
  <si>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</si>
  <si>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</si>
  <si>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</si>
  <si>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</si>
  <si>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</si>
  <si>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</si>
  <si>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</si>
  <si>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</si>
  <si>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</si>
  <si>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</si>
  <si>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</si>
  <si>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</si>
  <si>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</si>
  <si>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</si>
  <si>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</si>
  <si>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</si>
  <si>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</si>
  <si>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</si>
  <si>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</si>
  <si>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</si>
  <si>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</si>
  <si>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</si>
  <si>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</si>
  <si>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</si>
  <si>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</si>
  <si>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</si>
  <si>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</si>
  <si>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</si>
  <si>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</si>
  <si>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</si>
  <si>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</si>
  <si>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</si>
  <si>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</si>
  <si>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</si>
  <si>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</si>
  <si>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</si>
  <si>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</si>
  <si>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</si>
  <si>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</si>
  <si>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</si>
  <si>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</si>
  <si>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</si>
  <si>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</si>
  <si>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</si>
  <si>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</si>
  <si>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</si>
  <si>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</si>
  <si>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</si>
  <si>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</si>
  <si>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</si>
  <si>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</si>
  <si>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</si>
  <si>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</si>
  <si>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</si>
  <si>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</si>
  <si>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</si>
  <si>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</si>
  <si>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</si>
  <si>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</si>
  <si>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</si>
  <si>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</si>
  <si>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</si>
  <si>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</si>
  <si>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</si>
  <si>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</si>
  <si>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</si>
  <si>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</si>
  <si>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</si>
  <si>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</si>
  <si>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</si>
  <si>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</si>
  <si>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</si>
  <si>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</si>
  <si>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</si>
  <si>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</si>
  <si>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</si>
  <si>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</si>
  <si>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</si>
  <si>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</si>
  <si>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</si>
  <si>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</si>
  <si>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</si>
  <si>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</si>
  <si>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</si>
  <si>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</si>
  <si>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</si>
  <si>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</si>
  <si>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</si>
  <si>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</si>
  <si>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</si>
  <si>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</si>
  <si>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</si>
  <si>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</si>
  <si>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</si>
  <si>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</si>
  <si>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</si>
  <si>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</si>
  <si>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</si>
  <si>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</si>
  <si>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</si>
  <si>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</si>
  <si>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</si>
  <si>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</si>
  <si>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</si>
  <si>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</si>
  <si>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</si>
  <si>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</si>
  <si>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</si>
  <si>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</si>
  <si>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</si>
  <si>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</si>
  <si>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</si>
  <si>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</si>
  <si>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</si>
  <si>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</si>
  <si>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</si>
  <si>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</si>
  <si>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</si>
  <si>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</si>
  <si>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</si>
  <si>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</si>
  <si>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</si>
  <si>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</si>
  <si>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</si>
  <si>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</si>
  <si>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</si>
  <si>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</si>
  <si>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</si>
  <si>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</si>
  <si>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</si>
  <si>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</si>
  <si>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</si>
  <si>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</si>
  <si>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</si>
  <si>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</si>
  <si>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</si>
  <si>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</si>
  <si>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</si>
  <si>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</si>
  <si>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</si>
  <si>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</si>
  <si>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</si>
  <si>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</si>
  <si>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</si>
  <si>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</si>
  <si>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</si>
  <si>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</si>
  <si>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</si>
  <si>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</si>
  <si>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</si>
  <si>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</si>
  <si>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</si>
  <si>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</si>
  <si>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</si>
  <si>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</si>
  <si>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</si>
  <si>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</si>
  <si>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</si>
  <si>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</si>
  <si>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</si>
  <si>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</si>
  <si>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</si>
  <si>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</si>
  <si>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</si>
  <si>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</si>
  <si>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</si>
  <si>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</si>
  <si>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</si>
  <si>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</si>
  <si>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</si>
  <si>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</si>
  <si>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</si>
  <si>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</si>
  <si>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</si>
  <si>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</si>
  <si>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</si>
  <si>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</si>
  <si>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</si>
  <si>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</si>
  <si>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</si>
  <si>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</si>
  <si>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</si>
  <si>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</si>
  <si>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</si>
  <si>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</si>
  <si>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</si>
  <si>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</si>
  <si>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</si>
  <si>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</si>
  <si>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</si>
  <si>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</si>
  <si>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</si>
  <si>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</si>
  <si>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</si>
  <si>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</si>
  <si>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</si>
  <si>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</si>
  <si>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</si>
  <si>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</si>
  <si>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</si>
  <si>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</si>
  <si>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</si>
  <si>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</si>
  <si>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</si>
  <si>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</si>
  <si>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</si>
  <si>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</si>
  <si>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</si>
  <si>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</si>
  <si>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</si>
  <si>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</si>
  <si>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</si>
  <si>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</si>
  <si>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</si>
  <si>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</si>
  <si>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</si>
  <si>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</si>
  <si>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</si>
  <si>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</si>
  <si>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</si>
  <si>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</si>
  <si>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</si>
  <si>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</si>
  <si>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</si>
  <si>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</si>
  <si>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</si>
  <si>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</si>
  <si>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</si>
  <si>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</si>
  <si>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</si>
  <si>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</si>
  <si>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</si>
  <si>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</si>
  <si>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</si>
  <si>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</si>
  <si>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</si>
  <si>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</si>
  <si>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</si>
  <si>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</si>
  <si>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</si>
  <si>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</si>
  <si>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</si>
  <si>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</si>
  <si>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</si>
  <si>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</si>
  <si>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</si>
  <si>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</si>
  <si>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</si>
  <si>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</si>
  <si>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</si>
  <si>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</si>
  <si>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</si>
  <si>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</si>
  <si>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</si>
  <si>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</si>
  <si>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</si>
  <si>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</si>
  <si>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</si>
  <si>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</si>
  <si>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</si>
  <si>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</si>
  <si>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</si>
  <si>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</si>
  <si>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</si>
  <si>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</si>
  <si>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</si>
  <si>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</si>
  <si>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</si>
  <si>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</si>
  <si>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</si>
  <si>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</si>
  <si>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</si>
  <si>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</si>
  <si>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</si>
  <si>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</si>
  <si>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</si>
  <si>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</si>
  <si>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</si>
  <si>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</si>
  <si>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</si>
  <si>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</si>
  <si>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</si>
  <si>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</si>
  <si>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</si>
  <si>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</si>
  <si>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</si>
  <si>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</si>
  <si>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</si>
  <si>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</si>
  <si>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</si>
  <si>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</si>
  <si>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</si>
  <si>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</si>
  <si>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</si>
  <si>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</si>
  <si>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</si>
  <si>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</si>
  <si>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</si>
  <si>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</si>
  <si>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</si>
  <si>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</si>
  <si>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</si>
  <si>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</si>
  <si>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</si>
  <si>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</si>
  <si>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</si>
  <si>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</si>
  <si>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</si>
  <si>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</si>
  <si>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</si>
  <si>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</si>
  <si>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</si>
  <si>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</si>
  <si>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</si>
  <si>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</si>
  <si>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</si>
  <si>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</si>
  <si>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</si>
  <si>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</si>
  <si>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</si>
  <si>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</si>
  <si>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</si>
  <si>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</si>
  <si>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</si>
  <si>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</si>
  <si>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</si>
  <si>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</si>
  <si>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</si>
  <si>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</si>
  <si>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</si>
  <si>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</si>
  <si>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</si>
  <si>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</si>
  <si>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</si>
  <si>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</si>
  <si>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</si>
  <si>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</si>
  <si>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</si>
  <si>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</si>
  <si>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</si>
  <si>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</si>
  <si>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</si>
  <si>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</si>
  <si>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</si>
  <si>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</si>
  <si>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</si>
  <si>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</si>
  <si>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</si>
  <si>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</si>
  <si>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</si>
  <si>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</si>
  <si>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</si>
  <si>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</si>
  <si>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</si>
  <si>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</si>
  <si>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</si>
  <si>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</si>
  <si>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</si>
  <si>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</si>
  <si>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</si>
  <si>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</si>
  <si>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</si>
  <si>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</si>
  <si>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</si>
  <si>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</si>
  <si>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</si>
  <si>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</si>
  <si>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</si>
  <si>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</si>
  <si>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</si>
  <si>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</si>
  <si>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</si>
  <si>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</si>
  <si>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</si>
  <si>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</si>
  <si>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</si>
  <si>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</si>
  <si>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</si>
  <si>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</si>
  <si>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</si>
  <si>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</si>
  <si>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</si>
  <si>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</si>
  <si>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</si>
  <si>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</si>
  <si>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</si>
  <si>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</si>
  <si>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</si>
  <si>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</si>
  <si>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</si>
  <si>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</si>
  <si>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</si>
  <si>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</si>
  <si>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</si>
  <si>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</si>
  <si>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</si>
  <si>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</si>
  <si>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</si>
  <si>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</si>
  <si>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</si>
  <si>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</si>
  <si>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</si>
  <si>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</si>
  <si>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</si>
  <si>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</si>
  <si>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</si>
  <si>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</si>
  <si>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</si>
  <si>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</si>
  <si>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</si>
  <si>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</si>
  <si>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</si>
  <si>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</si>
  <si>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</si>
  <si>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</si>
  <si>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</si>
  <si>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</si>
  <si>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</si>
  <si>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</si>
  <si>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</si>
  <si>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</si>
  <si>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</si>
  <si>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</si>
  <si>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</si>
  <si>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</si>
  <si>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</si>
  <si>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</si>
  <si>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</si>
  <si>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</si>
  <si>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</si>
  <si>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</si>
  <si>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</si>
  <si>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</si>
  <si>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</si>
  <si>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</si>
  <si>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</si>
  <si>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</si>
  <si>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</si>
  <si>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</si>
  <si>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</si>
  <si>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</si>
  <si>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</si>
  <si>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</si>
  <si>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</si>
  <si>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</si>
  <si>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</si>
  <si>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</si>
  <si>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</si>
  <si>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</si>
  <si>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</si>
  <si>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</si>
  <si>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</si>
  <si>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</si>
  <si>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</si>
  <si>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</si>
  <si>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</si>
  <si>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</si>
  <si>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</si>
  <si>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</si>
  <si>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</si>
  <si>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</si>
  <si>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</si>
  <si>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</si>
  <si>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</si>
  <si>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</si>
  <si>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</si>
  <si>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</si>
  <si>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</si>
  <si>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</si>
  <si>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</si>
  <si>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</si>
  <si>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</si>
  <si>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</si>
  <si>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</si>
  <si>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</si>
  <si>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</si>
  <si>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</si>
  <si>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</si>
  <si>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</si>
  <si>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</si>
  <si>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</si>
  <si>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</si>
  <si>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</si>
  <si>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</si>
  <si>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</si>
  <si>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</si>
  <si>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</si>
  <si>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</si>
  <si>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</si>
  <si>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</si>
  <si>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</si>
  <si>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</si>
  <si>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</si>
  <si>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</si>
  <si>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</si>
  <si>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</si>
  <si>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</si>
  <si>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</si>
  <si>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</si>
  <si>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</si>
  <si>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</si>
  <si>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</si>
  <si>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</si>
  <si>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</si>
  <si>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</si>
  <si>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</si>
  <si>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</si>
  <si>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</si>
  <si>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</si>
  <si>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</si>
  <si>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</si>
  <si>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</si>
  <si>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</si>
  <si>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</si>
  <si>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</si>
  <si>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</si>
  <si>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</si>
  <si>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</si>
  <si>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</si>
  <si>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</si>
  <si>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</si>
  <si>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</si>
  <si>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</si>
  <si>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</si>
  <si>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</si>
  <si>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</si>
  <si>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</si>
  <si>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</si>
  <si>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</si>
  <si>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</si>
  <si>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</si>
  <si>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</si>
  <si>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</si>
  <si>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</si>
  <si>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</si>
  <si>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</si>
  <si>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</si>
  <si>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</si>
  <si>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</si>
  <si>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</si>
  <si>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</si>
  <si>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</si>
  <si>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</si>
  <si>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</si>
  <si>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</si>
  <si>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</si>
  <si>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</si>
  <si>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</si>
  <si>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</si>
  <si>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</si>
  <si>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</si>
  <si>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</si>
  <si>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</si>
  <si>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</si>
  <si>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</si>
  <si>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</si>
  <si>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</si>
  <si>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</si>
  <si>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</si>
  <si>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</si>
  <si>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</si>
  <si>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</si>
  <si>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</si>
  <si>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</si>
  <si>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</si>
  <si>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</si>
  <si>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</si>
  <si>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</si>
  <si>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</si>
  <si>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</si>
  <si>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</si>
  <si>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</si>
  <si>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</si>
  <si>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</si>
  <si>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</si>
  <si>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</si>
  <si>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</si>
  <si>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</si>
  <si>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</si>
  <si>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</si>
  <si>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</si>
  <si>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</si>
  <si>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</si>
  <si>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</si>
  <si>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</si>
  <si>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</si>
  <si>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</si>
  <si>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</si>
  <si>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</si>
  <si>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</si>
  <si>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</si>
  <si>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</si>
  <si>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</si>
  <si>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</si>
  <si>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</si>
  <si>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</si>
  <si>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</si>
  <si>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</si>
  <si>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</si>
  <si>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</si>
  <si>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</si>
  <si>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</si>
  <si>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</si>
  <si>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</si>
  <si>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</si>
  <si>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</si>
  <si>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</si>
  <si>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</si>
  <si>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</si>
  <si>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</si>
  <si>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</si>
  <si>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</si>
  <si>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</si>
  <si>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</si>
  <si>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</si>
  <si>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</si>
  <si>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</si>
  <si>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</si>
  <si>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</si>
  <si>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</si>
  <si>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</si>
  <si>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</si>
  <si>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</si>
  <si>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</si>
  <si>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</si>
  <si>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</si>
  <si>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</si>
  <si>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</si>
  <si>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</si>
  <si>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</si>
  <si>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</si>
  <si>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</si>
  <si>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</si>
  <si>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</si>
  <si>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</si>
  <si>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</si>
  <si>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</si>
  <si>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</si>
  <si>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</si>
  <si>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</si>
  <si>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</si>
  <si>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</si>
  <si>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</si>
  <si>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</si>
  <si>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</si>
  <si>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</si>
  <si>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</si>
  <si>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</si>
  <si>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</si>
  <si>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</si>
  <si>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</si>
  <si>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</si>
  <si>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</si>
  <si>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</si>
  <si>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</si>
  <si>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</si>
  <si>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</si>
  <si>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</si>
  <si>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</si>
  <si>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</si>
  <si>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</si>
  <si>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</si>
  <si>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</si>
  <si>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</si>
  <si>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</si>
  <si>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</si>
  <si>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</si>
  <si>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</si>
  <si>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</si>
  <si>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</si>
  <si>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</si>
  <si>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</si>
  <si>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</si>
  <si>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</si>
  <si>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</si>
  <si>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</si>
  <si>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</si>
  <si>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</si>
  <si>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</si>
  <si>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</si>
  <si>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</si>
  <si>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</si>
  <si>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</si>
  <si>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</si>
  <si>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</si>
  <si>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</si>
  <si>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</si>
  <si>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</si>
  <si>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</si>
  <si>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</si>
  <si>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</si>
  <si>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</si>
  <si>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</si>
  <si>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</si>
  <si>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</si>
  <si>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</si>
  <si>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</si>
  <si>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</si>
  <si>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</si>
  <si>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</si>
  <si>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</si>
  <si>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</si>
  <si>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</si>
  <si>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</si>
  <si>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</si>
  <si>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</si>
  <si>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</si>
  <si>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</si>
  <si>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</si>
  <si>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</si>
  <si>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</si>
  <si>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</si>
  <si>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</si>
  <si>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</si>
  <si>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</si>
  <si>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</si>
  <si>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</si>
  <si>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</si>
  <si>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</si>
  <si>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</si>
  <si>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</si>
  <si>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</si>
  <si>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</si>
  <si>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</si>
  <si>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</si>
  <si>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</si>
  <si>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</si>
  <si>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</si>
  <si>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</si>
  <si>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</si>
  <si>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</si>
  <si>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</si>
  <si>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</si>
  <si>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</si>
  <si>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</si>
  <si>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</si>
  <si>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</si>
  <si>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</si>
  <si>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</si>
  <si>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</si>
  <si>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</si>
  <si>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</si>
  <si>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</si>
  <si>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</si>
  <si>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</si>
  <si>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</si>
  <si>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</si>
  <si>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</si>
  <si>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</si>
  <si>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</si>
  <si>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</si>
  <si>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</si>
  <si>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</si>
  <si>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</si>
  <si>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</si>
  <si>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</si>
  <si>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</si>
  <si>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</si>
  <si>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</si>
  <si>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</si>
  <si>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</si>
  <si>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</si>
  <si>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</si>
  <si>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</si>
  <si>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</si>
  <si>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</si>
  <si>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</si>
  <si>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</si>
  <si>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</si>
  <si>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</si>
  <si>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</si>
  <si>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</si>
  <si>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</si>
  <si>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</si>
  <si>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</si>
  <si>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</si>
  <si>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</si>
  <si>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</si>
  <si>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</si>
  <si>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</si>
  <si>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</si>
  <si>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</si>
  <si>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</si>
  <si>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</si>
  <si>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</si>
  <si>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</si>
  <si>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</si>
  <si>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</si>
  <si>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</si>
  <si>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</si>
  <si>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</si>
  <si>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</si>
  <si>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</si>
  <si>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</si>
  <si>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</si>
  <si>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</si>
  <si>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</si>
  <si>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</si>
  <si>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</si>
  <si>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</si>
  <si>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</si>
  <si>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</si>
  <si>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</si>
  <si>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</si>
  <si>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</si>
  <si>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</si>
  <si>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</si>
  <si>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</si>
  <si>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</si>
  <si>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</si>
  <si>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</si>
  <si>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</si>
  <si>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</si>
  <si>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</si>
  <si>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</si>
  <si>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</si>
  <si>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</si>
  <si>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</si>
  <si>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</si>
  <si>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</si>
  <si>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</si>
  <si>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</si>
  <si>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</si>
  <si>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</si>
  <si>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</si>
  <si>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</si>
  <si>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</si>
  <si>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</si>
  <si>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</si>
  <si>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</si>
  <si>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</si>
  <si>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</si>
  <si>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</si>
  <si>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</si>
  <si>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</si>
  <si>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</si>
  <si>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</si>
  <si>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</si>
  <si>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</si>
  <si>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</si>
  <si>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</si>
  <si>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</si>
  <si>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</si>
  <si>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</si>
  <si>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</si>
  <si>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</si>
  <si>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</si>
  <si>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</si>
  <si>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</si>
  <si>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</si>
  <si>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</si>
  <si>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</si>
  <si>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</si>
  <si>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</si>
  <si>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</si>
  <si>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</si>
  <si>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</si>
  <si>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</si>
  <si>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</si>
  <si>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</si>
  <si>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</si>
  <si>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</si>
  <si>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</si>
  <si>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</si>
  <si>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</si>
  <si>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</si>
  <si>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</si>
  <si>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</si>
  <si>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</si>
  <si>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</si>
  <si>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</si>
  <si>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</si>
  <si>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</si>
  <si>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</si>
  <si>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</si>
  <si>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</si>
  <si>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</si>
  <si>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</si>
  <si>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</si>
  <si>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</si>
  <si>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</si>
  <si>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</si>
  <si>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</si>
  <si>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</si>
  <si>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</si>
  <si>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</si>
  <si>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</si>
  <si>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</si>
  <si>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</si>
  <si>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</si>
  <si>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</si>
  <si>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</si>
  <si>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</si>
  <si>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</si>
  <si>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</si>
  <si>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</si>
  <si>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</si>
  <si>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</si>
  <si>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</si>
  <si>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</si>
  <si>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</si>
  <si>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</si>
  <si>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</si>
  <si>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</si>
  <si>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</si>
  <si>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</si>
  <si>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</si>
  <si>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</si>
  <si>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</si>
  <si>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</si>
  <si>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</si>
  <si>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</si>
  <si>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</si>
  <si>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</si>
  <si>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</si>
  <si>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</si>
  <si>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</si>
  <si>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</si>
  <si>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</si>
  <si>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</si>
  <si>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</si>
  <si>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</si>
  <si>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</si>
  <si>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</si>
  <si>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</si>
  <si>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</si>
  <si>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</si>
  <si>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</si>
  <si>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</si>
  <si>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</si>
  <si>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</si>
  <si>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</si>
  <si>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</si>
  <si>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</si>
  <si>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</si>
  <si>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</si>
  <si>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</si>
  <si>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</si>
  <si>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</si>
  <si>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</si>
  <si>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</si>
  <si>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</si>
  <si>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</si>
  <si>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</si>
  <si>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</si>
  <si>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</si>
  <si>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</si>
  <si>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</si>
  <si>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</si>
  <si>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</si>
  <si>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</si>
  <si>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</si>
  <si>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</si>
  <si>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</si>
  <si>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</si>
  <si>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</si>
  <si>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</si>
  <si>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</si>
  <si>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</si>
  <si>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</si>
  <si>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</si>
  <si>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</si>
  <si>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</si>
  <si>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</si>
  <si>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</si>
  <si>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</si>
  <si>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</si>
  <si>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</si>
  <si>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</si>
  <si>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</si>
  <si>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</si>
  <si>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</si>
  <si>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</si>
  <si>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</si>
  <si>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</si>
  <si>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</si>
  <si>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</si>
  <si>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</si>
  <si>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</si>
  <si>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</si>
  <si>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</si>
  <si>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</si>
  <si>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</si>
  <si>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</si>
  <si>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</si>
  <si>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</si>
  <si>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</si>
  <si>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</si>
  <si>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</si>
  <si>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</si>
  <si>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</si>
  <si>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</si>
  <si>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</si>
  <si>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</si>
  <si>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</si>
  <si>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</si>
  <si>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</si>
  <si>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</si>
  <si>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</si>
  <si>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</si>
  <si>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</si>
  <si>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</si>
  <si>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</si>
  <si>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</si>
  <si>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</si>
  <si>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</si>
  <si>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</si>
  <si>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</si>
  <si>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</si>
  <si>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</si>
  <si>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</si>
  <si>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</si>
  <si>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</si>
  <si>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</si>
  <si>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</si>
  <si>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</si>
  <si>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</si>
  <si>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</si>
  <si>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</si>
  <si>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</si>
  <si>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</si>
  <si>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</si>
  <si>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</si>
  <si>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</si>
  <si>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</si>
  <si>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</si>
  <si>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</si>
  <si>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</si>
  <si>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</si>
  <si>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</si>
  <si>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</si>
  <si>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</si>
  <si>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</si>
  <si>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</si>
  <si>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</si>
  <si>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</si>
  <si>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</si>
  <si>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</si>
  <si>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</si>
  <si>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</si>
  <si>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</si>
  <si>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</si>
  <si>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</si>
  <si>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</si>
  <si>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</si>
  <si>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</si>
  <si>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</si>
  <si>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</si>
  <si>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</si>
  <si>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</si>
  <si>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</si>
  <si>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</si>
  <si>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</si>
  <si>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</si>
  <si>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</si>
  <si>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</si>
  <si>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</si>
  <si>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</si>
  <si>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</si>
  <si>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</si>
  <si>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</si>
  <si>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</si>
  <si>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</si>
  <si>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</si>
  <si>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</si>
  <si>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</si>
  <si>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</si>
  <si>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</si>
  <si>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</si>
  <si>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</si>
  <si>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</si>
  <si>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</si>
  <si>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</si>
  <si>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</si>
  <si>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</si>
  <si>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</si>
  <si>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</si>
  <si>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</si>
  <si>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</si>
  <si>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</si>
  <si>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</si>
  <si>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</si>
  <si>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</si>
  <si>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</si>
  <si>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</si>
  <si>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</si>
  <si>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</si>
  <si>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</si>
  <si>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</si>
  <si>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</si>
  <si>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</si>
  <si>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</si>
  <si>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</si>
  <si>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</si>
  <si>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</si>
  <si>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</si>
  <si>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</si>
  <si>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</si>
  <si>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</si>
  <si>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</si>
  <si>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</si>
  <si>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</si>
  <si>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</si>
  <si>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</si>
  <si>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</si>
  <si>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</si>
  <si>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</si>
  <si>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</si>
  <si>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</si>
  <si>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</si>
  <si>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</si>
  <si>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</si>
  <si>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</si>
  <si>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</si>
  <si>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</si>
  <si>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</si>
  <si>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</si>
  <si>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</si>
  <si>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</si>
  <si>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</si>
  <si>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</si>
  <si>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</si>
  <si>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</si>
  <si>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</si>
  <si>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</si>
  <si>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</si>
  <si>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</si>
  <si>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</si>
  <si>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</si>
  <si>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</si>
  <si>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</si>
  <si>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</si>
  <si>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</si>
  <si>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</si>
  <si>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</si>
  <si>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</si>
  <si>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</si>
  <si>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</si>
  <si>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</si>
  <si>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</si>
  <si>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</si>
  <si>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</si>
  <si>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</si>
  <si>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</si>
  <si>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</si>
  <si>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</si>
  <si>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</si>
  <si>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</si>
  <si>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</si>
  <si>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</si>
  <si>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</si>
  <si>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</si>
  <si>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</si>
  <si>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</si>
  <si>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</si>
  <si>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</si>
  <si>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</si>
  <si>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</si>
  <si>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</si>
  <si>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</si>
  <si>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</si>
  <si>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</si>
  <si>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</si>
  <si>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</si>
  <si>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</si>
  <si>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</si>
  <si>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</si>
  <si>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</si>
  <si>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</si>
  <si>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</si>
  <si>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</si>
  <si>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</si>
  <si>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</si>
  <si>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</si>
  <si>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</si>
  <si>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</si>
  <si>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</si>
  <si>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</si>
  <si>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</si>
  <si>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</si>
  <si>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</si>
  <si>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</si>
  <si>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</si>
  <si>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</si>
  <si>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</si>
  <si>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</si>
  <si>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</si>
  <si>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</si>
  <si>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</si>
  <si>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</si>
  <si>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</si>
  <si>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</si>
  <si>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</si>
  <si>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</si>
  <si>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</si>
  <si>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</si>
  <si>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</si>
  <si>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</si>
  <si>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</si>
  <si>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</si>
  <si>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</si>
  <si>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</si>
  <si>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</si>
  <si>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</si>
  <si>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</si>
  <si>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</si>
  <si>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</si>
  <si>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</si>
  <si>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</si>
  <si>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</si>
  <si>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</si>
  <si>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</si>
  <si>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</si>
  <si>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</si>
  <si>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</si>
  <si>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</si>
  <si>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</si>
  <si>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</si>
  <si>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</si>
  <si>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</si>
  <si>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</si>
  <si>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</si>
  <si>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</si>
  <si>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</si>
  <si>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</si>
  <si>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</si>
  <si>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</si>
  <si>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</si>
  <si>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</si>
  <si>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</si>
  <si>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</si>
  <si>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</si>
  <si>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</si>
  <si>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</si>
  <si>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</si>
  <si>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</si>
  <si>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</si>
  <si>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</si>
  <si>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</si>
  <si>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</si>
  <si>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</si>
  <si>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</si>
  <si>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</si>
  <si>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</si>
  <si>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</si>
  <si>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</si>
  <si>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</si>
  <si>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</si>
  <si>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</si>
  <si>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</si>
  <si>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</si>
  <si>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</si>
  <si>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</si>
  <si>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</si>
  <si>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</si>
  <si>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</si>
  <si>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</si>
  <si>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</si>
  <si>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</si>
  <si>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</si>
  <si>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</si>
  <si>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</si>
  <si>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</si>
  <si>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</si>
  <si>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</si>
  <si>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</si>
  <si>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</si>
  <si>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</si>
  <si>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</si>
  <si>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</si>
  <si>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</si>
  <si>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</si>
  <si>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</si>
  <si>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</si>
  <si>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</si>
  <si>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</si>
  <si>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</si>
  <si>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</si>
  <si>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</si>
  <si>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</si>
  <si>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</si>
  <si>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</si>
  <si>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</si>
  <si>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</si>
  <si>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</si>
  <si>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</si>
  <si>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</si>
  <si>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</si>
  <si>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</si>
  <si>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</si>
  <si>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</si>
  <si>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</si>
  <si>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</si>
  <si>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</si>
  <si>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</si>
  <si>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</si>
  <si>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</si>
  <si>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</si>
  <si>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</si>
  <si>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</si>
  <si>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</si>
  <si>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</si>
  <si>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</si>
  <si>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</si>
  <si>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</si>
  <si>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</si>
  <si>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</si>
  <si>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</si>
  <si>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</si>
  <si>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</si>
  <si>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</si>
  <si>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</si>
  <si>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</si>
  <si>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</si>
  <si>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</si>
  <si>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</si>
  <si>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</si>
  <si>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</si>
  <si>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</si>
  <si>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</si>
  <si>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</si>
  <si>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</si>
  <si>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</si>
  <si>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</si>
  <si>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</si>
  <si>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</si>
  <si>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</si>
  <si>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</si>
  <si>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</si>
  <si>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</si>
  <si>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</si>
  <si>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</si>
  <si>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</si>
  <si>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</si>
  <si>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</si>
  <si>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</si>
  <si>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</si>
  <si>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</si>
  <si>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</si>
  <si>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</si>
  <si>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</si>
  <si>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</si>
  <si>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</si>
  <si>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</si>
  <si>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</si>
  <si>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</si>
  <si>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</si>
  <si>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</si>
  <si>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</si>
  <si>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</si>
  <si>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</si>
  <si>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</si>
  <si>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</si>
  <si>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</si>
  <si>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</si>
  <si>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</si>
  <si>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</si>
  <si>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</si>
  <si>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</si>
  <si>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</si>
  <si>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</si>
  <si>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</si>
  <si>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</si>
  <si>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</si>
  <si>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</si>
  <si>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</si>
  <si>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</si>
  <si>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</si>
  <si>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</si>
  <si>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</si>
  <si>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</si>
  <si>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</si>
  <si>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</si>
  <si>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</si>
  <si>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</si>
  <si>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</si>
  <si>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</si>
  <si>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</si>
  <si>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</si>
  <si>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</si>
  <si>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</si>
  <si>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</si>
  <si>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</si>
  <si>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</si>
  <si>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</si>
  <si>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</si>
  <si>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</si>
  <si>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</si>
  <si>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</si>
  <si>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</si>
  <si>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</si>
  <si>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</si>
  <si>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</si>
  <si>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</si>
  <si>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</si>
  <si>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</si>
  <si>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</si>
  <si>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</si>
  <si>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</si>
  <si>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</si>
  <si>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</si>
  <si>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</si>
  <si>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</si>
  <si>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</si>
  <si>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</si>
  <si>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</si>
  <si>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</si>
  <si>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</si>
  <si>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</si>
  <si>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</si>
  <si>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</si>
  <si>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</si>
  <si>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</si>
  <si>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</si>
  <si>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</si>
  <si>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</si>
  <si>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</si>
  <si>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</si>
  <si>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</si>
  <si>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</si>
  <si>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</si>
  <si>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</si>
  <si>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</si>
  <si>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</si>
  <si>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</si>
  <si>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</si>
  <si>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</si>
  <si>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</si>
  <si>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</si>
  <si>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</si>
  <si>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</si>
  <si>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</si>
  <si>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</si>
  <si>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</si>
  <si>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</si>
  <si>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</si>
  <si>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</si>
  <si>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</si>
  <si>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</si>
  <si>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</si>
  <si>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</si>
  <si>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</si>
  <si>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</si>
  <si>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</si>
  <si>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</si>
  <si>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</si>
  <si>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</si>
  <si>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</si>
  <si>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</si>
  <si>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</si>
  <si>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</si>
  <si>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</si>
  <si>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</si>
  <si>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</si>
  <si>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</si>
  <si>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</si>
  <si>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</si>
  <si>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</si>
  <si>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</si>
  <si>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</si>
  <si>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</si>
  <si>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</si>
  <si>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</si>
  <si>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</si>
  <si>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</si>
  <si>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</si>
  <si>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</si>
  <si>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</si>
  <si>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</si>
  <si>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</si>
  <si>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</si>
  <si>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</si>
  <si>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</si>
  <si>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</si>
  <si>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</si>
  <si>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</si>
  <si>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</si>
  <si>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</si>
  <si>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</si>
  <si>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</si>
  <si>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</si>
  <si>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</si>
  <si>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</si>
  <si>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</si>
  <si>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</si>
  <si>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</si>
  <si>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</si>
  <si>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</si>
  <si>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</si>
  <si>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</si>
  <si>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</si>
  <si>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</si>
  <si>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</si>
  <si>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</si>
  <si>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</si>
  <si>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</si>
  <si>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</si>
  <si>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</si>
  <si>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</si>
  <si>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</si>
  <si>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</si>
  <si>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</si>
  <si>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</si>
  <si>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</si>
  <si>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</si>
  <si>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</si>
  <si>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</si>
  <si>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</si>
  <si>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</si>
  <si>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</si>
  <si>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</si>
  <si>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</si>
  <si>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</si>
  <si>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</si>
  <si>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</si>
  <si>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</si>
  <si>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</si>
  <si>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</si>
  <si>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</si>
  <si>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</si>
  <si>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</si>
  <si>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</si>
  <si>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</si>
  <si>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</si>
  <si>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</si>
  <si>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</si>
  <si>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</si>
  <si>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</si>
  <si>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</si>
  <si>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</si>
  <si>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</si>
  <si>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</si>
  <si>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</si>
  <si>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</si>
  <si>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</si>
  <si>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</si>
  <si>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</si>
  <si>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</si>
  <si>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</si>
  <si>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</si>
  <si>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</si>
  <si>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</si>
  <si>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</si>
  <si>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</si>
  <si>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</si>
  <si>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</si>
  <si>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</si>
  <si>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</si>
  <si>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</si>
  <si>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</si>
  <si>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</si>
  <si>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</si>
  <si>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</si>
  <si>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</si>
  <si>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</si>
  <si>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</si>
  <si>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</si>
  <si>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</si>
  <si>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</si>
  <si>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</si>
  <si>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</si>
  <si>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</si>
  <si>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</si>
  <si>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</si>
  <si>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</si>
  <si>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</si>
  <si>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</si>
  <si>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</si>
  <si>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</si>
  <si>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</si>
  <si>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</si>
  <si>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</si>
  <si>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</si>
  <si>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</si>
  <si>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</si>
  <si>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</si>
  <si>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</si>
  <si>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</si>
  <si>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</si>
  <si>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</si>
  <si>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</si>
  <si>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</si>
  <si>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</si>
  <si>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</si>
  <si>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</si>
  <si>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</si>
  <si>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</si>
  <si>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</si>
  <si>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</si>
  <si>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</si>
  <si>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</si>
  <si>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</si>
  <si>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</si>
  <si>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</si>
  <si>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</si>
  <si>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</si>
  <si>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</si>
  <si>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</si>
  <si>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</si>
  <si>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</si>
  <si>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</si>
  <si>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</si>
  <si>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</si>
  <si>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</si>
  <si>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</si>
  <si>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</si>
  <si>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</si>
  <si>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</si>
  <si>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</si>
  <si>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</si>
  <si>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</si>
  <si>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</si>
  <si>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</si>
  <si>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</si>
  <si>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</si>
  <si>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</si>
  <si>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</si>
  <si>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</si>
  <si>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</si>
  <si>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</si>
  <si>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</si>
  <si>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</si>
  <si>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</si>
  <si>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</si>
  <si>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</si>
  <si>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</si>
  <si>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</si>
  <si>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</si>
  <si>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</si>
  <si>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</si>
  <si>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</si>
  <si>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</si>
  <si>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</si>
  <si>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</si>
  <si>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</si>
  <si>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</si>
  <si>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</si>
  <si>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</si>
  <si>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</si>
  <si>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</si>
  <si>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</si>
  <si>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</si>
  <si>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</si>
  <si>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</si>
  <si>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</si>
  <si>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</si>
  <si>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</si>
  <si>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</si>
  <si>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</si>
  <si>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</si>
  <si>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</si>
  <si>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</si>
  <si>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</si>
  <si>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</si>
  <si>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</si>
  <si>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</si>
  <si>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</si>
  <si>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</si>
  <si>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</si>
  <si>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</si>
  <si>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</si>
  <si>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</si>
  <si>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</si>
  <si>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</si>
  <si>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</si>
  <si>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</si>
  <si>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</si>
  <si>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</si>
  <si>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</si>
  <si>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</si>
  <si>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</si>
  <si>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</si>
  <si>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</si>
  <si>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</si>
  <si>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</si>
  <si>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</si>
  <si>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</si>
  <si>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</si>
  <si>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</si>
  <si>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</si>
  <si>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</si>
  <si>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</si>
  <si>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</si>
  <si>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</si>
  <si>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</si>
  <si>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</si>
  <si>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</si>
  <si>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</si>
  <si>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</si>
  <si>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</si>
  <si>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</si>
  <si>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</si>
  <si>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</si>
  <si>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</si>
  <si>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</si>
  <si>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</si>
  <si>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</si>
  <si>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</si>
  <si>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</si>
  <si>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</si>
  <si>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</si>
  <si>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</si>
  <si>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</si>
  <si>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</si>
  <si>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</si>
  <si>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</si>
  <si>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</si>
  <si>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</si>
  <si>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</si>
  <si>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</si>
  <si>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</si>
  <si>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</si>
  <si>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</si>
  <si>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</si>
  <si>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</si>
  <si>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</si>
  <si>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</si>
  <si>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</si>
  <si>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</si>
  <si>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</si>
  <si>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</si>
  <si>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</si>
  <si>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</si>
  <si>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</si>
  <si>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</si>
  <si>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</si>
  <si>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</si>
  <si>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</si>
  <si>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</si>
  <si>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</si>
  <si>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</si>
  <si>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</si>
  <si>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</si>
  <si>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</si>
  <si>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</si>
  <si>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</si>
  <si>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</si>
  <si>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</si>
  <si>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</si>
  <si>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</si>
  <si>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</si>
  <si>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</si>
  <si>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</si>
  <si>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</si>
  <si>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</si>
  <si>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</si>
  <si>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</si>
  <si>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</si>
  <si>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</si>
  <si>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</si>
  <si>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</si>
  <si>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</si>
  <si>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</si>
  <si>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</si>
  <si>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</si>
  <si>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</si>
  <si>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</si>
  <si>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</si>
  <si>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</si>
  <si>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</si>
  <si>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</si>
  <si>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</si>
  <si>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</si>
  <si>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</si>
  <si>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</si>
  <si>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</si>
  <si>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</si>
  <si>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</si>
  <si>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</si>
  <si>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</si>
  <si>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</si>
  <si>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</si>
  <si>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</si>
  <si>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</si>
  <si>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</si>
  <si>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</si>
  <si>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</si>
  <si>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</si>
  <si>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</si>
  <si>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</si>
  <si>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</si>
  <si>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</si>
  <si>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</si>
  <si>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</si>
  <si>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</si>
  <si>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</si>
  <si>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</si>
  <si>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</si>
  <si>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</si>
  <si>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</si>
  <si>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</si>
  <si>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</si>
  <si>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</si>
  <si>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</si>
  <si>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</si>
  <si>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</si>
  <si>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</si>
  <si>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</si>
  <si>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</si>
  <si>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</si>
  <si>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</si>
  <si>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</si>
  <si>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</si>
  <si>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</si>
  <si>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</si>
  <si>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</si>
  <si>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</si>
  <si>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</si>
  <si>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</si>
  <si>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</si>
  <si>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</si>
  <si>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</si>
  <si>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</si>
  <si>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</si>
  <si>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</si>
  <si>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</si>
  <si>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</si>
  <si>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</si>
  <si>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</si>
  <si>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</si>
  <si>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</si>
  <si>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</si>
  <si>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</si>
  <si>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</si>
  <si>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</si>
  <si>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</si>
  <si>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</si>
  <si>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</si>
  <si>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</si>
  <si>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</si>
  <si>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</si>
  <si>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</si>
  <si>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</si>
  <si>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</si>
  <si>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</si>
  <si>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</si>
  <si>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</si>
  <si>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</si>
  <si>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</si>
  <si>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</si>
  <si>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</si>
  <si>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</si>
  <si>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</si>
  <si>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</si>
  <si>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</si>
  <si>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</si>
  <si>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</si>
  <si>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</si>
  <si>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</si>
  <si>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</si>
  <si>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</si>
  <si>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</si>
  <si>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</si>
  <si>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</si>
  <si>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</si>
  <si>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</si>
  <si>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</si>
  <si>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</si>
  <si>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</si>
  <si>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</si>
  <si>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</si>
  <si>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</si>
  <si>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</si>
  <si>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</si>
  <si>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</si>
  <si>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</si>
  <si>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</si>
  <si>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</si>
  <si>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</si>
  <si>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</si>
  <si>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</si>
  <si>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</si>
  <si>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</si>
  <si>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</si>
  <si>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</si>
  <si>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</si>
  <si>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</si>
  <si>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</si>
  <si>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</si>
  <si>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</si>
  <si>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</si>
  <si>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</si>
  <si>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</si>
  <si>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</si>
  <si>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</si>
  <si>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</si>
  <si>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</si>
  <si>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</si>
  <si>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</si>
  <si>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</si>
  <si>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</si>
  <si>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</si>
  <si>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</si>
  <si>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</si>
  <si>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</si>
  <si>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</si>
  <si>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</si>
  <si>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</si>
  <si>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</si>
  <si>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</si>
  <si>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</si>
  <si>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</si>
  <si>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</si>
  <si>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</si>
  <si>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</si>
  <si>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</si>
  <si>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</si>
  <si>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</si>
  <si>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</si>
  <si>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</si>
  <si>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</si>
  <si>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</si>
  <si>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</si>
  <si>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</si>
  <si>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</si>
  <si>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</si>
  <si>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</si>
  <si>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</si>
  <si>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</si>
  <si>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</si>
  <si>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</si>
  <si>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</si>
  <si>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</si>
  <si>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</si>
  <si>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</si>
  <si>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</si>
  <si>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</si>
  <si>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</si>
  <si>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</si>
  <si>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</si>
  <si>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</si>
  <si>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</si>
  <si>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</si>
  <si>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</si>
  <si>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</si>
  <si>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</si>
  <si>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</si>
  <si>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</si>
  <si>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</si>
  <si>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</si>
  <si>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</si>
  <si>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</si>
  <si>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</si>
  <si>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</si>
  <si>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</si>
  <si>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</si>
  <si>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</si>
  <si>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</si>
  <si>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</si>
  <si>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</si>
  <si>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</si>
  <si>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</si>
  <si>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</si>
  <si>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</si>
  <si>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</si>
  <si>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</si>
  <si>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</si>
  <si>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</si>
  <si>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</si>
  <si>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</si>
  <si>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</si>
  <si>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</si>
  <si>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</si>
  <si>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</si>
  <si>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</si>
  <si>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</si>
  <si>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</si>
  <si>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</si>
  <si>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</si>
  <si>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</si>
  <si>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</si>
  <si>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</si>
  <si>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</si>
  <si>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</si>
  <si>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</si>
  <si>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</si>
  <si>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</si>
  <si>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</si>
  <si>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</si>
  <si>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</si>
  <si>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</si>
  <si>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</si>
  <si>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</si>
  <si>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</si>
  <si>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</si>
  <si>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</si>
  <si>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</si>
  <si>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</si>
  <si>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</si>
  <si>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</si>
  <si>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</si>
  <si>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</si>
  <si>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</si>
  <si>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</si>
  <si>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</si>
  <si>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</si>
  <si>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</si>
  <si>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</si>
  <si>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</si>
  <si>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</si>
  <si>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</si>
  <si>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</si>
  <si>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</si>
  <si>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</si>
  <si>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</si>
  <si>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</si>
  <si>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</si>
  <si>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</si>
  <si>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</si>
  <si>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</si>
  <si>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</si>
  <si>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</si>
  <si>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</si>
  <si>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</si>
  <si>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</si>
  <si>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</si>
  <si>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</si>
  <si>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</si>
  <si>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</si>
  <si>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</si>
  <si>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</si>
  <si>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</si>
  <si>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</si>
  <si>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</si>
  <si>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</si>
  <si>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</si>
  <si>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</si>
  <si>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</si>
  <si>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</si>
  <si>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</si>
  <si>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</si>
  <si>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</si>
  <si>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</si>
  <si>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</si>
  <si>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</si>
  <si>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</si>
  <si>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</si>
  <si>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</si>
  <si>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</si>
  <si>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</si>
  <si>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</si>
  <si>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</si>
  <si>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</si>
  <si>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</si>
  <si>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</si>
  <si>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</si>
  <si>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</si>
  <si>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</si>
  <si>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</si>
  <si>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</si>
  <si>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</si>
  <si>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</si>
  <si>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</si>
  <si>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</si>
  <si>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</si>
  <si>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</si>
  <si>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</si>
  <si>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</si>
  <si>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</si>
  <si>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</si>
  <si>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</si>
  <si>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</si>
  <si>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</si>
  <si>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</si>
  <si>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</si>
  <si>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</si>
  <si>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</si>
  <si>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</si>
  <si>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</si>
  <si>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</si>
  <si>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</si>
  <si>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</si>
  <si>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</si>
  <si>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</si>
  <si>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</si>
  <si>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</si>
  <si>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</si>
  <si>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</si>
  <si>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</si>
  <si>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</si>
  <si>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</si>
  <si>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</si>
  <si>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</si>
  <si>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</si>
  <si>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</si>
  <si>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</si>
  <si>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</si>
  <si>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</si>
  <si>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</si>
  <si>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</si>
  <si>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</si>
  <si>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</si>
  <si>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</si>
  <si>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</si>
  <si>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</si>
  <si>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</si>
  <si>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</si>
  <si>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</si>
  <si>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</si>
  <si>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</si>
  <si>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</si>
  <si>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</si>
  <si>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</si>
  <si>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</si>
  <si>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</si>
  <si>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</si>
  <si>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</si>
  <si>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</si>
  <si>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</si>
  <si>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</si>
  <si>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</si>
  <si>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</si>
  <si>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</si>
  <si>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</si>
  <si>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</si>
  <si>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</si>
  <si>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</si>
  <si>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</si>
  <si>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</si>
  <si>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</si>
  <si>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</si>
  <si>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</si>
  <si>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</si>
  <si>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</si>
  <si>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</si>
  <si>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</si>
  <si>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</si>
  <si>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</si>
  <si>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</si>
  <si>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</si>
  <si>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</si>
  <si>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</si>
  <si>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</si>
  <si>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</si>
  <si>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</si>
  <si>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</si>
  <si>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</si>
  <si>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</si>
  <si>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</si>
  <si>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</si>
  <si>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</si>
  <si>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</si>
  <si>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</si>
  <si>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</si>
  <si>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</si>
  <si>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</si>
  <si>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</si>
  <si>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</si>
  <si>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</si>
  <si>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</si>
  <si>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</si>
  <si>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</si>
  <si>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</si>
  <si>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</si>
  <si>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</si>
  <si>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</si>
  <si>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</si>
  <si>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</si>
  <si>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</si>
  <si>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</si>
  <si>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</si>
  <si>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</si>
  <si>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</si>
  <si>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</si>
  <si>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</si>
  <si>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</si>
  <si>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</si>
  <si>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</si>
  <si>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</si>
  <si>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</si>
  <si>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</si>
  <si>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</si>
  <si>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</si>
  <si>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</si>
  <si>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</si>
  <si>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</si>
  <si>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</si>
  <si>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</si>
  <si>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</si>
  <si>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</si>
  <si>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</si>
  <si>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</si>
  <si>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</si>
  <si>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</si>
  <si>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</si>
  <si>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</si>
  <si>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</si>
  <si>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</si>
  <si>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</si>
  <si>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</si>
  <si>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</si>
  <si>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</si>
  <si>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</si>
  <si>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</si>
  <si>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</si>
  <si>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</si>
  <si>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</si>
  <si>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</si>
  <si>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</si>
  <si>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</si>
  <si>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</si>
  <si>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</si>
  <si>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</si>
  <si>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</si>
  <si>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</si>
  <si>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</si>
  <si>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</si>
  <si>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</si>
  <si>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</si>
  <si>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</si>
  <si>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</si>
  <si>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</si>
  <si>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</si>
  <si>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</si>
  <si>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</si>
  <si>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</si>
  <si>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</si>
  <si>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</si>
  <si>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</si>
  <si>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</si>
  <si>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</si>
  <si>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</si>
  <si>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</si>
  <si>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</si>
  <si>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</si>
  <si>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</si>
  <si>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</si>
  <si>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</si>
  <si>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</si>
  <si>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</si>
  <si>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</si>
  <si>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</si>
  <si>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</si>
  <si>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</si>
  <si>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</si>
  <si>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</si>
  <si>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</si>
  <si>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</si>
  <si>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</si>
  <si>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</si>
  <si>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</si>
  <si>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</si>
  <si>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</si>
  <si>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</si>
  <si>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</si>
  <si>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</si>
  <si>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</si>
  <si>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</si>
  <si>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</si>
  <si>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</si>
  <si>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</si>
  <si>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</si>
  <si>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</si>
  <si>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</si>
  <si>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</si>
  <si>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</si>
  <si>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</si>
  <si>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</si>
  <si>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</si>
  <si>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</si>
  <si>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</si>
  <si>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</si>
  <si>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</si>
  <si>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</si>
  <si>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</si>
  <si>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</si>
  <si>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</si>
  <si>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</si>
  <si>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</si>
  <si>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</si>
  <si>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</si>
  <si>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</si>
  <si>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</si>
  <si>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</si>
  <si>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</si>
  <si>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</si>
  <si>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</si>
  <si>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</si>
  <si>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</si>
  <si>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</si>
  <si>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</si>
  <si>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</si>
  <si>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</si>
  <si>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</si>
  <si>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</si>
  <si>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</si>
  <si>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</si>
  <si>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</si>
  <si>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</si>
  <si>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</si>
  <si>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</si>
  <si>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</si>
  <si>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</si>
  <si>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</si>
  <si>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</si>
  <si>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</si>
  <si>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</si>
  <si>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</si>
  <si>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</si>
  <si>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</si>
  <si>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</si>
  <si>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</si>
  <si>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</si>
  <si>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</si>
  <si>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</si>
  <si>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</si>
  <si>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</si>
  <si>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</si>
  <si>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</si>
  <si>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</si>
  <si>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</si>
  <si>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</si>
  <si>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</si>
  <si>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</si>
  <si>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</si>
  <si>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</si>
  <si>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</si>
  <si>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</si>
  <si>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</si>
  <si>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</si>
  <si>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</si>
  <si>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</si>
  <si>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</si>
  <si>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</si>
  <si>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</si>
  <si>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</si>
  <si>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</si>
  <si>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</si>
  <si>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</si>
  <si>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</si>
  <si>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</si>
  <si>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</si>
  <si>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</si>
  <si>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</si>
  <si>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</si>
  <si>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</si>
  <si>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</si>
  <si>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</si>
  <si>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</si>
  <si>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</si>
  <si>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</si>
  <si>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</si>
  <si>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</si>
  <si>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</si>
  <si>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</si>
  <si>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</si>
  <si>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</si>
  <si>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</si>
  <si>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</si>
  <si>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</si>
  <si>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</si>
  <si>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</si>
  <si>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</si>
  <si>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</si>
  <si>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</si>
  <si>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</si>
  <si>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</si>
  <si>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</si>
  <si>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</si>
  <si>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</si>
  <si>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</si>
  <si>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</si>
  <si>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</si>
  <si>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</si>
  <si>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</si>
  <si>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</si>
  <si>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</si>
  <si>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</si>
  <si>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</si>
  <si>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</si>
  <si>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</si>
  <si>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</si>
  <si>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</si>
  <si>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</si>
  <si>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</si>
  <si>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</si>
  <si>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</si>
  <si>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</si>
  <si>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</si>
  <si>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</si>
  <si>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</si>
  <si>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</si>
  <si>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</si>
  <si>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</si>
  <si>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</si>
  <si>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</si>
  <si>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</si>
  <si>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</si>
  <si>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</si>
  <si>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</si>
  <si>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</si>
  <si>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</si>
  <si>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</si>
  <si>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</si>
  <si>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</si>
  <si>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</si>
  <si>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</si>
  <si>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</si>
  <si>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</si>
  <si>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</si>
  <si>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</si>
  <si>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</si>
  <si>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</si>
  <si>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</si>
  <si>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</si>
  <si>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</si>
  <si>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</si>
  <si>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</si>
  <si>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</si>
  <si>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</si>
  <si>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</si>
  <si>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</si>
  <si>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</si>
  <si>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</si>
  <si>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</si>
  <si>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</si>
  <si>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</si>
  <si>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</si>
  <si>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</si>
  <si>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</si>
  <si>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</si>
  <si>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</si>
  <si>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</si>
  <si>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</si>
  <si>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</si>
  <si>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</si>
  <si>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</si>
  <si>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</si>
  <si>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</si>
  <si>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</si>
  <si>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</si>
  <si>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</si>
  <si>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</si>
  <si>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</si>
  <si>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</si>
  <si>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</si>
  <si>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</si>
  <si>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</si>
  <si>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</si>
  <si>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</si>
  <si>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</si>
  <si>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</si>
  <si>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</si>
  <si>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</si>
  <si>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</si>
  <si>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</si>
  <si>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</si>
  <si>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</si>
  <si>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</si>
  <si>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</si>
  <si>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</si>
  <si>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</si>
  <si>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</si>
  <si>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</si>
  <si>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</si>
  <si>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</si>
  <si>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</si>
  <si>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</si>
  <si>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</si>
  <si>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</si>
  <si>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</si>
  <si>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</si>
  <si>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</si>
  <si>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</si>
  <si>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</si>
  <si>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</si>
  <si>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</si>
  <si>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</si>
  <si>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</si>
  <si>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</si>
  <si>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</si>
  <si>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</si>
  <si>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</si>
  <si>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</si>
  <si>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</si>
  <si>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</si>
  <si>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</si>
  <si>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</si>
  <si>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</si>
  <si>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</si>
  <si>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</si>
  <si>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</si>
  <si>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</si>
  <si>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</si>
  <si>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</si>
  <si>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</si>
  <si>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</si>
  <si>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</si>
  <si>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</si>
  <si>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</si>
  <si>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</si>
  <si>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</si>
  <si>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</si>
  <si>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</si>
  <si>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</si>
  <si>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</si>
  <si>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</si>
  <si>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</si>
  <si>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</si>
  <si>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</si>
  <si>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</si>
  <si>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</si>
  <si>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</si>
  <si>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</si>
  <si>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</si>
  <si>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</si>
  <si>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</si>
  <si>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</si>
  <si>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</si>
  <si>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</si>
  <si>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</si>
  <si>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</si>
  <si>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</si>
  <si>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</si>
  <si>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</si>
  <si>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</si>
  <si>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</si>
  <si>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</si>
  <si>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</si>
  <si>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</si>
  <si>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</si>
  <si>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</si>
  <si>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</si>
  <si>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</si>
  <si>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</si>
  <si>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</si>
  <si>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</si>
  <si>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</si>
  <si>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</si>
  <si>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</si>
  <si>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</si>
  <si>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</si>
  <si>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</si>
  <si>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</si>
  <si>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</si>
  <si>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</si>
  <si>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</si>
  <si>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</si>
  <si>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</si>
  <si>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</si>
  <si>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</si>
  <si>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</si>
  <si>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</si>
  <si>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</si>
  <si>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</si>
  <si>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</si>
  <si>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</si>
  <si>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</si>
  <si>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</si>
  <si>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</si>
  <si>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</si>
  <si>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</si>
  <si>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</si>
  <si>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</si>
  <si>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</si>
  <si>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</si>
  <si>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</si>
  <si>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</si>
  <si>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</si>
  <si>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</si>
  <si>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</si>
  <si>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</si>
  <si>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</si>
  <si>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</si>
  <si>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</si>
  <si>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</si>
  <si>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</si>
  <si>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</si>
  <si>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</si>
  <si>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</si>
  <si>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</si>
  <si>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</si>
  <si>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</si>
  <si>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</si>
  <si>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</si>
  <si>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</si>
  <si>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</si>
  <si>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</si>
  <si>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</si>
  <si>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</si>
  <si>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</si>
  <si>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</si>
  <si>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</si>
  <si>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</si>
  <si>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</si>
  <si>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</si>
  <si>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</si>
  <si>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</si>
  <si>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</si>
  <si>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</si>
  <si>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</si>
  <si>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</si>
  <si>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</si>
  <si>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</si>
  <si>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</si>
  <si>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</si>
  <si>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</si>
  <si>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</si>
  <si>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</si>
  <si>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</si>
  <si>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</si>
  <si>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</si>
  <si>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</si>
  <si>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</si>
  <si>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</si>
  <si>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</si>
  <si>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</si>
  <si>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</si>
  <si>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</si>
  <si>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</si>
  <si>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</si>
  <si>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</si>
  <si>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</si>
  <si>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</si>
  <si>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</si>
  <si>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</si>
  <si>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</si>
  <si>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</si>
  <si>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</si>
  <si>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</si>
  <si>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</si>
  <si>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</si>
  <si>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</si>
  <si>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</si>
  <si>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</si>
  <si>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</si>
  <si>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</si>
  <si>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</si>
  <si>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</si>
  <si>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</si>
  <si>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</si>
  <si>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</si>
  <si>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</si>
  <si>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</si>
  <si>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</si>
  <si>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</si>
  <si>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</si>
  <si>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</si>
  <si>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</si>
  <si>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</si>
  <si>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</si>
  <si>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</si>
  <si>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</si>
  <si>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</si>
  <si>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</si>
  <si>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</si>
  <si>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</si>
  <si>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</si>
  <si>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</si>
  <si>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</si>
  <si>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</si>
  <si>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</si>
  <si>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</si>
  <si>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</si>
  <si>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</si>
  <si>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</si>
  <si>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</si>
  <si>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</si>
  <si>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</si>
  <si>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</si>
  <si>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</si>
  <si>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</si>
  <si>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</si>
  <si>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</si>
  <si>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</si>
  <si>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</si>
  <si>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</si>
  <si>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</si>
  <si>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</si>
  <si>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</si>
  <si>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</si>
  <si>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</si>
  <si>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</si>
  <si>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</si>
  <si>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</si>
  <si>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</si>
  <si>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</si>
  <si>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</si>
  <si>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</si>
  <si>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</si>
  <si>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</si>
  <si>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</si>
  <si>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</si>
  <si>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</si>
  <si>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</si>
  <si>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</si>
  <si>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</si>
  <si>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</si>
  <si>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</si>
  <si>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</si>
  <si>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</si>
  <si>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</si>
  <si>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</si>
  <si>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</si>
  <si>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</si>
  <si>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</si>
  <si>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</si>
  <si>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</si>
  <si>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</si>
  <si>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</si>
  <si>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</si>
  <si>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</si>
  <si>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</si>
  <si>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</si>
  <si>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</si>
  <si>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</si>
  <si>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</si>
  <si>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</si>
  <si>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</si>
  <si>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</si>
  <si>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</si>
  <si>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</si>
  <si>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</si>
  <si>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</si>
  <si>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</si>
  <si>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</si>
  <si>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</si>
  <si>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</si>
  <si>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</si>
  <si>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</si>
  <si>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</si>
  <si>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</si>
  <si>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</si>
  <si>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</si>
  <si>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</si>
  <si>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</si>
  <si>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</si>
  <si>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</si>
  <si>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</si>
  <si>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</si>
  <si>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</si>
  <si>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</si>
  <si>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</si>
  <si>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</si>
  <si>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</si>
  <si>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</si>
  <si>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</si>
  <si>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</si>
  <si>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</si>
  <si>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</si>
  <si>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</si>
  <si>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</si>
  <si>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</si>
  <si>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</si>
  <si>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</si>
  <si>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</si>
  <si>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</si>
  <si>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</si>
  <si>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</si>
  <si>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</si>
  <si>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</si>
  <si>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</si>
  <si>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</si>
  <si>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</si>
  <si>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</si>
  <si>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</si>
  <si>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</si>
  <si>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</si>
  <si>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</si>
  <si>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</si>
  <si>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</si>
  <si>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</si>
  <si>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</si>
  <si>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</si>
  <si>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</si>
  <si>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</si>
  <si>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</si>
  <si>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</si>
  <si>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</si>
  <si>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</si>
  <si>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</si>
  <si>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</si>
  <si>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</si>
  <si>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</si>
  <si>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</si>
  <si>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</si>
  <si>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</si>
  <si>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</si>
  <si>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</si>
  <si>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</si>
  <si>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</si>
  <si>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</si>
  <si>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</si>
  <si>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</si>
  <si>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</si>
  <si>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</si>
  <si>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</si>
  <si>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</si>
  <si>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</si>
  <si>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</si>
  <si>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</si>
  <si>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</si>
  <si>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</si>
  <si>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</si>
  <si>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</si>
  <si>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</si>
  <si>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</si>
  <si>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</si>
  <si>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</si>
  <si>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</si>
  <si>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</si>
  <si>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</si>
  <si>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</si>
  <si>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</si>
  <si>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</si>
  <si>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</si>
  <si>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</si>
  <si>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</si>
  <si>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</si>
  <si>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</si>
  <si>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</si>
  <si>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</si>
  <si>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</si>
  <si>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</si>
  <si>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</si>
  <si>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</si>
  <si>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</si>
  <si>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</si>
  <si>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</si>
  <si>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</si>
  <si>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</si>
  <si>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</si>
  <si>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</si>
  <si>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</si>
  <si>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</si>
  <si>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</si>
  <si>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</si>
  <si>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</si>
  <si>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</si>
  <si>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</si>
  <si>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</si>
  <si>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</si>
  <si>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</si>
  <si>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</si>
  <si>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</si>
  <si>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</si>
  <si>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</si>
  <si>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</si>
  <si>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</si>
  <si>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</si>
  <si>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</si>
  <si>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</si>
  <si>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</si>
  <si>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</si>
  <si>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</si>
  <si>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</si>
  <si>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</si>
  <si>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</si>
  <si>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</si>
  <si>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</si>
  <si>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</si>
  <si>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</si>
  <si>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</si>
  <si>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</si>
  <si>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</si>
  <si>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</si>
  <si>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</si>
  <si>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</si>
  <si>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</si>
  <si>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</si>
  <si>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</si>
  <si>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</si>
  <si>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</si>
  <si>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</si>
  <si>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</si>
  <si>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</si>
  <si>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</si>
  <si>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</si>
  <si>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</si>
  <si>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</si>
  <si>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</si>
  <si>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</si>
  <si>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</si>
  <si>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</si>
  <si>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</si>
  <si>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</si>
  <si>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</si>
  <si>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</si>
  <si>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</si>
  <si>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</si>
  <si>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</si>
  <si>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</si>
  <si>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</si>
  <si>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</si>
  <si>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</si>
  <si>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</si>
  <si>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</si>
  <si>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</si>
  <si>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</si>
  <si>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</si>
  <si>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</si>
  <si>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</si>
  <si>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</si>
  <si>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</si>
  <si>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</si>
  <si>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</si>
  <si>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</si>
  <si>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</si>
  <si>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</si>
  <si>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</si>
  <si>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</si>
  <si>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</si>
  <si>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</si>
  <si>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</si>
  <si>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</si>
  <si>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</si>
  <si>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</si>
  <si>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</si>
  <si>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</si>
  <si>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</si>
  <si>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</si>
  <si>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</si>
  <si>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</si>
  <si>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</si>
  <si>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</si>
  <si>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</si>
  <si>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</si>
  <si>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</si>
  <si>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</si>
  <si>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</si>
  <si>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</si>
  <si>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</si>
  <si>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</si>
  <si>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</si>
  <si>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</si>
  <si>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</si>
  <si>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</si>
  <si>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</si>
  <si>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</si>
  <si>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</si>
  <si>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</si>
  <si>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</si>
  <si>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</si>
  <si>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</si>
  <si>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</si>
  <si>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</si>
  <si>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</si>
  <si>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</si>
  <si>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</si>
  <si>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</si>
  <si>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</si>
  <si>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</si>
  <si>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</si>
  <si>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</si>
  <si>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</si>
  <si>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</si>
  <si>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</si>
  <si>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</si>
  <si>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</si>
  <si>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</si>
  <si>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</si>
  <si>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</si>
  <si>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</si>
  <si>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</si>
  <si>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</si>
  <si>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</si>
  <si>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</si>
  <si>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</si>
  <si>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</si>
  <si>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</si>
  <si>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</si>
  <si>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</si>
  <si>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</si>
  <si>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</si>
  <si>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</si>
  <si>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</si>
  <si>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</si>
  <si>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</si>
  <si>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</si>
  <si>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</si>
  <si>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</si>
  <si>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</si>
  <si>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</si>
  <si>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</si>
  <si>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</si>
  <si>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</si>
  <si>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</si>
  <si>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</si>
  <si>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</si>
  <si>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</si>
  <si>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</si>
  <si>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</si>
  <si>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</si>
  <si>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</si>
  <si>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</si>
  <si>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</si>
  <si>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</si>
  <si>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</si>
  <si>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</si>
  <si>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</si>
  <si>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</si>
  <si>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</si>
  <si>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</si>
  <si>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</si>
  <si>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</si>
  <si>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</si>
  <si>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</si>
  <si>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</si>
  <si>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</si>
  <si>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</si>
  <si>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</si>
  <si>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</si>
  <si>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</si>
  <si>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</si>
  <si>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</si>
  <si>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</si>
  <si>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</si>
  <si>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</si>
  <si>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</si>
  <si>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</si>
  <si>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</si>
  <si>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</si>
  <si>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</si>
  <si>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</si>
  <si>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</si>
  <si>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</si>
  <si>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</si>
  <si>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</si>
  <si>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</si>
  <si>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</si>
  <si>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</si>
  <si>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</si>
  <si>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</si>
  <si>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</si>
  <si>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</si>
  <si>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</si>
  <si>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</si>
  <si>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</si>
  <si>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</si>
  <si>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</si>
  <si>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</si>
  <si>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</si>
  <si>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</si>
  <si>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</si>
  <si>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</si>
  <si>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</si>
  <si>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</si>
  <si>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</si>
  <si>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</si>
  <si>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</si>
  <si>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</si>
  <si>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</si>
  <si>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</si>
  <si>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</si>
  <si>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</si>
  <si>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</si>
  <si>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</si>
  <si>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</si>
  <si>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</si>
  <si>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</si>
  <si>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</si>
  <si>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</si>
  <si>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</si>
  <si>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</si>
  <si>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</si>
  <si>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</si>
  <si>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</si>
  <si>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</si>
  <si>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</si>
  <si>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</si>
  <si>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</si>
  <si>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</si>
  <si>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</si>
  <si>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</si>
  <si>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</si>
  <si>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</si>
  <si>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</si>
  <si>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</si>
  <si>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</si>
  <si>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</si>
  <si>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</si>
  <si>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</si>
  <si>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</si>
  <si>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</si>
  <si>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</si>
  <si>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</si>
  <si>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</si>
  <si>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</si>
  <si>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</si>
  <si>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</si>
  <si>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</si>
  <si>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</si>
  <si>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</si>
  <si>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</si>
  <si>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</si>
  <si>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</si>
  <si>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</si>
  <si>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</si>
  <si>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</si>
  <si>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</si>
  <si>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</si>
  <si>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</si>
  <si>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</si>
  <si>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</si>
  <si>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</si>
  <si>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</si>
  <si>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</si>
  <si>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</si>
  <si>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</si>
  <si>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</si>
  <si>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</si>
  <si>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</si>
  <si>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</si>
  <si>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</si>
  <si>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</si>
  <si>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</si>
  <si>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</si>
  <si>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</si>
  <si>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</si>
  <si>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</si>
  <si>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</si>
  <si>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</si>
  <si>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</si>
  <si>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</si>
  <si>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</si>
  <si>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</si>
  <si>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</si>
  <si>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</si>
  <si>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</si>
  <si>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</si>
  <si>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</si>
  <si>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</si>
  <si>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</si>
  <si>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</si>
  <si>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</si>
  <si>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</si>
  <si>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</si>
  <si>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</si>
  <si>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</si>
  <si>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</si>
  <si>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</si>
  <si>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</si>
  <si>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</si>
  <si>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</si>
  <si>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</si>
  <si>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</si>
  <si>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</si>
  <si>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</si>
  <si>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</si>
  <si>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</si>
  <si>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</si>
  <si>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</si>
  <si>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</si>
  <si>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</si>
  <si>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</si>
  <si>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</si>
  <si>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</si>
  <si>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</si>
  <si>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</si>
  <si>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</si>
  <si>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</si>
  <si>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</si>
  <si>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</si>
  <si>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</si>
  <si>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</si>
  <si>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</si>
  <si>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</si>
  <si>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</si>
  <si>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</si>
  <si>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</si>
  <si>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</si>
  <si>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</si>
  <si>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</si>
  <si>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</si>
  <si>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</si>
  <si>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</si>
  <si>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</si>
  <si>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</si>
  <si>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</si>
  <si>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</si>
  <si>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</si>
  <si>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</si>
  <si>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</si>
  <si>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</si>
  <si>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</si>
  <si>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</si>
  <si>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</si>
  <si>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</si>
  <si>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</si>
  <si>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</si>
  <si>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</si>
  <si>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</si>
  <si>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</si>
  <si>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</si>
  <si>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</si>
  <si>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</si>
  <si>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</si>
  <si>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</si>
  <si>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</si>
  <si>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</si>
  <si>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</si>
  <si>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</si>
  <si>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</si>
  <si>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</si>
  <si>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</si>
  <si>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</si>
  <si>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</si>
  <si>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</si>
  <si>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</si>
  <si>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</si>
  <si>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</si>
  <si>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</si>
  <si>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</si>
  <si>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</si>
  <si>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</si>
  <si>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</si>
  <si>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</si>
  <si>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</si>
  <si>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</si>
  <si>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</si>
  <si>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</si>
  <si>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</si>
  <si>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</si>
  <si>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</si>
  <si>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</si>
  <si>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</si>
  <si>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</si>
  <si>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</si>
  <si>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</si>
  <si>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</si>
  <si>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</si>
  <si>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</si>
  <si>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</si>
  <si>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</si>
  <si>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</si>
  <si>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</si>
  <si>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</si>
  <si>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</si>
  <si>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</si>
  <si>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</si>
  <si>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</si>
  <si>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</si>
  <si>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</si>
  <si>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</si>
  <si>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</si>
  <si>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</si>
  <si>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</si>
  <si>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</si>
  <si>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</si>
  <si>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</si>
  <si>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</si>
  <si>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</si>
  <si>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</si>
  <si>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</si>
  <si>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</si>
  <si>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</si>
  <si>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</si>
  <si>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</si>
  <si>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</si>
  <si>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</si>
  <si>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</si>
  <si>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</si>
  <si>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</si>
  <si>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</si>
  <si>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</si>
  <si>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</si>
  <si>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</si>
  <si>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</si>
  <si>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</si>
  <si>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</si>
  <si>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</si>
  <si>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</si>
  <si>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</si>
  <si>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</si>
  <si>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</si>
  <si>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</si>
  <si>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</si>
  <si>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</si>
  <si>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</si>
  <si>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</si>
  <si>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</si>
  <si>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</si>
  <si>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</si>
  <si>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</si>
  <si>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</si>
  <si>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</si>
  <si>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</si>
  <si>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</si>
  <si>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</si>
  <si>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</si>
  <si>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</si>
  <si>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</si>
  <si>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</si>
  <si>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</si>
  <si>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</si>
  <si>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</si>
  <si>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</si>
  <si>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</si>
  <si>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</si>
  <si>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</si>
  <si>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</si>
  <si>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</si>
  <si>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</si>
  <si>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</si>
  <si>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</si>
  <si>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</si>
  <si>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</si>
  <si>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</si>
  <si>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</si>
  <si>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</si>
  <si>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</si>
  <si>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</si>
  <si>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</si>
  <si>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</si>
  <si>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</si>
  <si>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</si>
  <si>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</si>
  <si>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</si>
  <si>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</si>
  <si>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</si>
  <si>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</si>
  <si>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</si>
  <si>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</si>
  <si>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</si>
  <si>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</si>
  <si>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</si>
  <si>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</si>
  <si>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</si>
  <si>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</si>
  <si>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</si>
  <si>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</si>
  <si>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</si>
  <si>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</si>
  <si>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</si>
  <si>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</si>
  <si>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</si>
  <si>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</si>
  <si>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</si>
  <si>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</si>
  <si>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</si>
  <si>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</si>
  <si>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</si>
  <si>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</si>
  <si>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</si>
  <si>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</si>
  <si>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</si>
  <si>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</si>
  <si>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</si>
  <si>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</si>
  <si>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</si>
  <si>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</si>
  <si>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</si>
  <si>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</si>
  <si>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</si>
  <si>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</si>
  <si>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</si>
  <si>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</si>
  <si>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</si>
  <si>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</si>
  <si>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</si>
  <si>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</si>
  <si>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</si>
  <si>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</si>
  <si>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</si>
  <si>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</si>
  <si>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</si>
  <si>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</si>
  <si>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</si>
  <si>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</si>
  <si>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</si>
  <si>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</si>
  <si>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</si>
  <si>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</si>
  <si>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</si>
  <si>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</si>
  <si>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</si>
  <si>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</si>
  <si>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</si>
  <si>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</si>
  <si>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</si>
  <si>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</si>
  <si>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</si>
  <si>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</si>
  <si>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</si>
  <si>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</si>
  <si>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</si>
  <si>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</si>
  <si>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</si>
  <si>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</si>
  <si>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</si>
  <si>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</si>
  <si>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</si>
  <si>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</si>
  <si>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</si>
  <si>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</si>
  <si>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</si>
  <si>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</si>
  <si>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</si>
  <si>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</si>
  <si>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</si>
  <si>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</si>
  <si>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</si>
  <si>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</si>
  <si>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</si>
  <si>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</si>
  <si>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</si>
  <si>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</si>
  <si>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</si>
  <si>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</si>
  <si>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</si>
  <si>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</si>
  <si>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</si>
  <si>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</si>
  <si>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</si>
  <si>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</si>
  <si>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</si>
  <si>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</si>
  <si>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</si>
  <si>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</si>
  <si>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</si>
  <si>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</si>
  <si>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</si>
  <si>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</si>
  <si>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</si>
  <si>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</si>
  <si>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</si>
  <si>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</si>
  <si>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</si>
  <si>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</si>
  <si>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</si>
  <si>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</si>
  <si>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</si>
  <si>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</si>
  <si>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</si>
  <si>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</si>
  <si>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</si>
  <si>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</si>
  <si>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</si>
  <si>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</si>
  <si>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</si>
  <si>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</si>
  <si>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</si>
  <si>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</si>
  <si>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</si>
  <si>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</si>
  <si>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</si>
  <si>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</si>
  <si>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</si>
  <si>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</si>
  <si>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</si>
  <si>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</si>
  <si>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</si>
  <si>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</si>
  <si>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</si>
  <si>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</si>
  <si>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</si>
  <si>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</si>
  <si>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</si>
  <si>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</si>
  <si>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</si>
  <si>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</si>
  <si>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</si>
  <si>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</si>
  <si>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</si>
  <si>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</si>
  <si>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</si>
  <si>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</si>
  <si>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</si>
  <si>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</si>
  <si>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</si>
  <si>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</si>
  <si>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</si>
  <si>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</si>
  <si>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</si>
  <si>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</si>
  <si>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</si>
  <si>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</si>
  <si>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</si>
  <si>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</si>
  <si>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</si>
  <si>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</si>
  <si>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</si>
  <si>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</si>
  <si>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</si>
  <si>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</si>
  <si>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</si>
  <si>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</si>
  <si>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</si>
  <si>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</si>
  <si>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</si>
  <si>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</si>
  <si>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</si>
  <si>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</si>
  <si>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</si>
  <si>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</si>
  <si>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</si>
  <si>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</si>
  <si>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</si>
  <si>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</si>
  <si>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</si>
  <si>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</si>
  <si>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</si>
  <si>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</si>
  <si>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</si>
  <si>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</si>
  <si>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</si>
  <si>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</si>
  <si>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</si>
  <si>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</si>
  <si>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</si>
  <si>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</si>
  <si>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</si>
  <si>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</si>
  <si>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</si>
  <si>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</si>
  <si>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</si>
  <si>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</si>
  <si>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</si>
  <si>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</si>
  <si>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</si>
  <si>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</si>
  <si>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</si>
  <si>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</si>
  <si>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</si>
  <si>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</si>
  <si>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</si>
  <si>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</si>
  <si>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</si>
  <si>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</si>
  <si>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</si>
  <si>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</si>
  <si>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</si>
  <si>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</si>
  <si>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</si>
  <si>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</si>
  <si>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</si>
  <si>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</si>
  <si>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</si>
  <si>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</si>
  <si>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</si>
  <si>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</si>
  <si>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</si>
  <si>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</si>
  <si>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</si>
  <si>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</si>
  <si>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</si>
  <si>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</si>
  <si>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</si>
  <si>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</si>
  <si>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</si>
  <si>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</si>
  <si>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</si>
  <si>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</si>
  <si>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</si>
  <si>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</si>
  <si>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</si>
  <si>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</si>
  <si>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</si>
  <si>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</si>
  <si>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</si>
  <si>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</si>
  <si>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</si>
  <si>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</si>
  <si>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</si>
  <si>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</si>
  <si>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</si>
  <si>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</si>
  <si>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</si>
  <si>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</si>
  <si>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</si>
  <si>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</si>
  <si>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</si>
  <si>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</si>
  <si>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</si>
  <si>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</si>
  <si>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</si>
  <si>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</si>
  <si>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</si>
  <si>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</si>
  <si>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</si>
  <si>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</si>
  <si>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</si>
  <si>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</si>
  <si>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</si>
  <si>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</si>
  <si>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</si>
  <si>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</si>
  <si>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</si>
  <si>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</si>
  <si>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</si>
  <si>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</si>
  <si>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</si>
  <si>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</si>
  <si>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</si>
  <si>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</si>
  <si>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</si>
  <si>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</si>
  <si>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</si>
  <si>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</si>
  <si>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</si>
  <si>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</si>
  <si>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</si>
  <si>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</si>
  <si>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</si>
  <si>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</si>
  <si>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</si>
  <si>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</si>
  <si>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</si>
  <si>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</si>
  <si>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</si>
  <si>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</si>
  <si>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</si>
  <si>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</si>
  <si>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</si>
  <si>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</si>
  <si>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</si>
  <si>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</si>
  <si>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</si>
  <si>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</si>
  <si>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</si>
  <si>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</si>
  <si>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</si>
  <si>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</si>
  <si>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</si>
  <si>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</si>
  <si>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</si>
  <si>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</si>
  <si>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</si>
  <si>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</si>
  <si>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</si>
  <si>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</si>
  <si>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</si>
  <si>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</si>
  <si>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</si>
  <si>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</si>
  <si>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</si>
  <si>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</si>
  <si>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</si>
  <si>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</si>
  <si>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</si>
  <si>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</si>
  <si>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</si>
  <si>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</si>
  <si>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</si>
  <si>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</si>
  <si>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</si>
  <si>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</si>
  <si>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</si>
  <si>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</si>
  <si>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</si>
  <si>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</si>
  <si>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</si>
  <si>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</si>
  <si>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</si>
  <si>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</si>
  <si>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</si>
  <si>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</si>
  <si>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</si>
  <si>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</si>
  <si>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</si>
  <si>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</si>
  <si>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</si>
  <si>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</si>
  <si>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</si>
  <si>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</si>
  <si>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</si>
  <si>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</si>
  <si>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</si>
  <si>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</si>
  <si>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</si>
  <si>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</si>
  <si>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</si>
  <si>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</si>
  <si>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</si>
  <si>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</si>
  <si>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</si>
  <si>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</si>
  <si>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</si>
  <si>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</si>
  <si>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</si>
  <si>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</si>
  <si>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</si>
  <si>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</si>
  <si>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</si>
  <si>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</si>
  <si>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</si>
  <si>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</si>
  <si>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</si>
  <si>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</si>
  <si>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</si>
  <si>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</si>
  <si>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</si>
  <si>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</si>
  <si>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</si>
  <si>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</si>
  <si>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</si>
  <si>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</si>
  <si>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</si>
  <si>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</si>
  <si>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</si>
  <si>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</si>
  <si>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</si>
  <si>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</si>
  <si>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</si>
  <si>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</si>
  <si>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</si>
  <si>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</si>
  <si>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</si>
  <si>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</si>
  <si>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</si>
  <si>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</si>
  <si>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</si>
  <si>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</si>
  <si>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</si>
  <si>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</si>
  <si>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</si>
  <si>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</si>
  <si>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</si>
  <si>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</si>
  <si>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</si>
  <si>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</si>
  <si>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</si>
  <si>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</si>
  <si>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</si>
  <si>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</si>
  <si>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</si>
  <si>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</si>
  <si>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</si>
  <si>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</si>
  <si>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</si>
  <si>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</si>
  <si>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</si>
  <si>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</si>
  <si>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</si>
  <si>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</si>
  <si>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</si>
  <si>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</si>
  <si>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</si>
  <si>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</si>
  <si>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</si>
  <si>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</si>
  <si>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</si>
  <si>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</si>
  <si>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</si>
  <si>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</si>
  <si>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</si>
  <si>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</si>
  <si>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</si>
  <si>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</si>
  <si>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</si>
  <si>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</si>
  <si>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</si>
  <si>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</si>
  <si>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</si>
  <si>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</si>
  <si>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</si>
  <si>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</si>
  <si>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</si>
  <si>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</si>
  <si>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</si>
  <si>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</si>
  <si>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</si>
  <si>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</si>
  <si>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</si>
  <si>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</si>
  <si>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</si>
  <si>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</si>
  <si>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</si>
  <si>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</si>
  <si>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</si>
  <si>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</si>
  <si>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</si>
  <si>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</si>
  <si>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</si>
  <si>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</si>
  <si>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</si>
  <si>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</si>
  <si>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</si>
  <si>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</si>
  <si>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</si>
  <si>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</si>
  <si>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</si>
  <si>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</si>
  <si>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</si>
  <si>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</si>
  <si>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</si>
  <si>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</si>
  <si>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</si>
  <si>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</si>
  <si>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</si>
  <si>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</si>
  <si>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</si>
  <si>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</si>
  <si>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</si>
  <si>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</si>
  <si>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</si>
  <si>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</si>
  <si>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</si>
  <si>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</si>
  <si>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</si>
  <si>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</si>
  <si>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</si>
  <si>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</si>
  <si>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</si>
  <si>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</si>
  <si>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</si>
  <si>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</si>
  <si>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</si>
  <si>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</si>
  <si>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</si>
  <si>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</si>
  <si>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</si>
  <si>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</si>
  <si>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</si>
  <si>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</si>
  <si>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</si>
  <si>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</si>
  <si>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</si>
  <si>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</si>
  <si>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</si>
  <si>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</si>
  <si>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</si>
  <si>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</si>
  <si>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</si>
  <si>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</si>
  <si>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</si>
  <si>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</si>
  <si>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</si>
  <si>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</si>
  <si>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</si>
  <si>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</si>
  <si>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</si>
  <si>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</si>
  <si>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</si>
  <si>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</si>
  <si>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</si>
  <si>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</si>
  <si>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</si>
  <si>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</si>
  <si>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</si>
  <si>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</si>
  <si>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</si>
  <si>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</si>
  <si>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</si>
  <si>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</si>
  <si>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</si>
  <si>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</si>
  <si>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</si>
  <si>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</si>
  <si>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</si>
  <si>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</si>
  <si>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</si>
  <si>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</si>
  <si>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</si>
  <si>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</si>
  <si>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</si>
  <si>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</si>
  <si>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</si>
  <si>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</si>
  <si>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</si>
  <si>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</si>
  <si>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</si>
  <si>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</si>
  <si>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</si>
  <si>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</si>
  <si>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</si>
  <si>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</si>
  <si>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</si>
  <si>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</si>
  <si>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</si>
  <si>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</si>
  <si>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</si>
  <si>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</si>
  <si>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</si>
  <si>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</si>
  <si>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</si>
  <si>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</si>
  <si>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</si>
  <si>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</si>
  <si>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</si>
  <si>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</si>
  <si>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</si>
  <si>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</si>
  <si>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</si>
  <si>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</si>
  <si>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</si>
  <si>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</si>
  <si>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</si>
  <si>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</si>
  <si>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</si>
  <si>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</si>
  <si>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</si>
  <si>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</si>
  <si>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</si>
  <si>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</si>
  <si>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</si>
  <si>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</si>
  <si>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</si>
  <si>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</si>
  <si>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</si>
  <si>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</si>
  <si>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</si>
  <si>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</si>
  <si>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</si>
  <si>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</si>
  <si>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</si>
  <si>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</si>
  <si>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</si>
  <si>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</si>
  <si>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</si>
  <si>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</si>
  <si>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</si>
  <si>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</si>
  <si>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</si>
  <si>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</si>
  <si>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</si>
  <si>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</si>
  <si>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</si>
  <si>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</si>
  <si>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</si>
  <si>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</si>
  <si>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</si>
  <si>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</si>
  <si>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</si>
  <si>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</si>
  <si>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</si>
  <si>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</si>
  <si>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</si>
  <si>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</si>
  <si>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</si>
  <si>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</si>
  <si>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</si>
  <si>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</si>
  <si>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</si>
  <si>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</si>
  <si>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</si>
  <si>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</si>
  <si>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</si>
  <si>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</si>
  <si>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</si>
  <si>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</si>
  <si>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</si>
  <si>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</si>
  <si>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</si>
  <si>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</si>
  <si>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</si>
  <si>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</si>
  <si>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</si>
  <si>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</si>
  <si>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</si>
  <si>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</si>
  <si>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</si>
  <si>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</si>
  <si>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</si>
  <si>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</si>
  <si>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</si>
  <si>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</si>
  <si>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</si>
  <si>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</si>
  <si>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</si>
  <si>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</si>
  <si>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</si>
  <si>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</si>
  <si>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</si>
  <si>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</si>
  <si>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</si>
  <si>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</si>
  <si>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</si>
  <si>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</si>
  <si>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</si>
  <si>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</si>
  <si>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</si>
  <si>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</si>
  <si>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</si>
  <si>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</si>
  <si>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</si>
  <si>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</si>
  <si>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</si>
  <si>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</si>
  <si>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</si>
  <si>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</si>
  <si>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</si>
  <si>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</si>
  <si>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</si>
  <si>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</si>
  <si>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</si>
  <si>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</si>
  <si>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</si>
  <si>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</si>
  <si>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</si>
  <si>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</si>
  <si>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</si>
  <si>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</si>
  <si>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</si>
  <si>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</si>
  <si>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</si>
  <si>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</si>
  <si>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</si>
  <si>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</si>
  <si>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</si>
  <si>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</si>
  <si>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</si>
  <si>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</si>
  <si>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</si>
  <si>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</si>
  <si>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</si>
  <si>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</si>
  <si>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</si>
  <si>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</si>
  <si>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</si>
  <si>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</si>
  <si>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</si>
  <si>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</si>
  <si>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</si>
  <si>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</si>
  <si>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</si>
  <si>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</si>
  <si>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</si>
  <si>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</si>
  <si>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</si>
  <si>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</si>
  <si>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</si>
  <si>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</si>
  <si>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</si>
  <si>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</si>
  <si>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</si>
  <si>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</si>
  <si>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</si>
  <si>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</si>
  <si>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</si>
  <si>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</si>
  <si>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</si>
  <si>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</si>
  <si>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</si>
  <si>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</si>
  <si>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</si>
  <si>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</si>
  <si>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</si>
  <si>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</si>
  <si>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</si>
  <si>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</si>
  <si>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</si>
  <si>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</si>
  <si>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</si>
  <si>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</si>
  <si>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</si>
  <si>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</si>
  <si>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</si>
  <si>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PercentFunded</t>
  </si>
  <si>
    <t>Average_Donation</t>
  </si>
  <si>
    <t>Category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</si>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</sst>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 applyAlignment="1">
      <alignment horizontal="center"/>
    </xf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[HW#1.xlsx]Sheet4!PivotTable3</c:name>
    <c:fmtId val="1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3-4929-BBC5-A3D4FB04FC6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D3-4929-BBC5-A3D4FB04FC6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D3-4929-BBC5-A3D4FB04FC63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D3-4929-BBC5-A3D4FB04F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21864"/>
        <c:axId val="613624816"/>
      </c:barChart>
      <c:catAx>
        <c:axId val="613621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24816"/>
        <c:crosses val="autoZero"/>
        <c:auto val="1"/>
        <c:lblAlgn val="ctr"/>
        <c:lblOffset val="100"/>
        <c:noMultiLvlLbl val="0"/>
      </c:catAx>
      <c:valAx>
        <c:axId val="6136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2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[HW#1.xlsx]Sheet5!PivotTable4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9-4AA4-BC2F-6720F5F17505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B9-4AA4-BC2F-6720F5F17505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B9-4AA4-BC2F-6720F5F17505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Sheet5!$A$5:$A$46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B9-4AA4-BC2F-6720F5F17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4919672"/>
        <c:axId val="294920000"/>
      </c:barChart>
      <c:catAx>
        <c:axId val="29491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20000"/>
        <c:crosses val="autoZero"/>
        <c:auto val="1"/>
        <c:lblAlgn val="ctr"/>
        <c:lblOffset val="100"/>
        <c:noMultiLvlLbl val="0"/>
      </c:catAx>
      <c:valAx>
        <c:axId val="2949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91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[HW#1.xlsx]Sheet6!PivotTable5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152179506973388E-2"/>
          <c:y val="0.1564723168835801"/>
          <c:w val="0.81380834748597597"/>
          <c:h val="0.76972710390521715"/>
        </c:manualLayout>
      </c:layout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D-4E09-B16E-B77F019258FA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D-4E09-B16E-B77F019258FA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D-4E09-B16E-B77F019258FA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8D-4E09-B16E-B77F01925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577448"/>
        <c:axId val="624581384"/>
      </c:lineChart>
      <c:catAx>
        <c:axId val="62457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81384"/>
        <c:crosses val="autoZero"/>
        <c:auto val="1"/>
        <c:lblAlgn val="ctr"/>
        <c:lblOffset val="100"/>
        <c:noMultiLvlLbl val="0"/>
      </c:catAx>
      <c:valAx>
        <c:axId val="62458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7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Sheet7!$F$2:$F$13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56-4C9D-A662-FDAB6D21F2FE}"/>
            </c:ext>
          </c:extLst>
        </c:ser>
        <c:ser>
          <c:idx val="5"/>
          <c:order val="5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Sheet7!$G$2:$G$13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56-4C9D-A662-FDAB6D21F2FE}"/>
            </c:ext>
          </c:extLst>
        </c:ser>
        <c:ser>
          <c:idx val="6"/>
          <c:order val="6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Sheet7!$H$2:$H$13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56-4C9D-A662-FDAB6D21F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567936"/>
        <c:axId val="6245659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Sheet7!$B$1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Sheet7!$B$2:$B$13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156-4C9D-A662-FDAB6D21F2F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156-4C9D-A662-FDAB6D21F2F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156-4C9D-A662-FDAB6D21F2F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Sheet7!$A$2:$A$13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Sheet7!$E$2:$E$13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156-4C9D-A662-FDAB6D21F2FE}"/>
                  </c:ext>
                </c:extLst>
              </c15:ser>
            </c15:filteredLineSeries>
          </c:ext>
        </c:extLst>
      </c:lineChart>
      <c:catAx>
        <c:axId val="62456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65968"/>
        <c:crosses val="autoZero"/>
        <c:auto val="1"/>
        <c:lblAlgn val="ctr"/>
        <c:lblOffset val="100"/>
        <c:noMultiLvlLbl val="0"/>
      </c:catAx>
      <c:valAx>
        <c:axId val="6245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6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1</xdr:row>
      <xdr:rowOff>144780</xdr:rowOff>
    </xdr:from>
    <xdr:to>
      <xdr:col>19</xdr:col>
      <xdr:colOff>175260</xdr:colOff>
      <xdr:row>31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302B0-8B91-4E75-A776-E161E58BD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1</xdr:row>
      <xdr:rowOff>167640</xdr:rowOff>
    </xdr:from>
    <xdr:to>
      <xdr:col>20</xdr:col>
      <xdr:colOff>533400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18763-9620-4DB8-94C4-5CE9CC52A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152400</xdr:rowOff>
    </xdr:from>
    <xdr:to>
      <xdr:col>18</xdr:col>
      <xdr:colOff>495300</xdr:colOff>
      <xdr:row>31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6431D-5548-4B9E-A8D7-406D5153C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14</xdr:row>
      <xdr:rowOff>163830</xdr:rowOff>
    </xdr:from>
    <xdr:to>
      <xdr:col>9</xdr:col>
      <xdr:colOff>129540</xdr:colOff>
      <xdr:row>32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5548F-F7EB-4BDD-AD9D-5E6368A1A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y" refreshedDate="43115.62390150463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109"/>
    <s v="No Funding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109"/>
    <s v="No Funding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109"/>
    <s v="No Funding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109"/>
    <s v="No Funding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109"/>
    <s v="No Funding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109"/>
    <s v="No Funding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109"/>
    <s v="No Funding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109"/>
    <s v="No Funding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109"/>
    <s v="No Funding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109"/>
    <s v="No Funding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109"/>
    <s v="No Funding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109"/>
    <s v="No Funding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109"/>
    <s v="No Funding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109"/>
    <s v="No Funding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109"/>
    <s v="No Funding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109"/>
    <s v="No Funding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109"/>
    <s v="No Funding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109"/>
    <s v="No Funding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109"/>
    <s v="No Funding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109"/>
    <s v="No Funding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109"/>
    <s v="No Funding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109"/>
    <s v="No Funding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109"/>
    <s v="No Funding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109"/>
    <s v="No Funding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109"/>
    <s v="No Funding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109"/>
    <s v="No Funding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109"/>
    <s v="No Funding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109"/>
    <s v="No Funding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109"/>
    <s v="No Funding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109"/>
    <s v="No Funding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109"/>
    <s v="No Funding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109"/>
    <s v="No Funding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109"/>
    <s v="No Funding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109"/>
    <s v="No Funding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109"/>
    <s v="No Funding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109"/>
    <s v="No Funding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109"/>
    <s v="No Funding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109"/>
    <s v="No Funding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109"/>
    <s v="No Funding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109"/>
    <s v="No Funding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109"/>
    <s v="No Funding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109"/>
    <s v="No Funding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109"/>
    <s v="No Funding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109"/>
    <s v="No Funding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109"/>
    <s v="No Funding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109"/>
    <s v="No Funding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109"/>
    <s v="No Funding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109"/>
    <s v="No Funding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109"/>
    <s v="No Funding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109"/>
    <s v="No Funding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109"/>
    <s v="No Funding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109"/>
    <s v="No Funding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109"/>
    <s v="No Funding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109"/>
    <s v="No Funding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109"/>
    <s v="No Funding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109"/>
    <s v="No Funding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109"/>
    <s v="No Funding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109"/>
    <s v="No Funding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109"/>
    <s v="No Funding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109"/>
    <s v="No Funding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109"/>
    <s v="No Funding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109"/>
    <s v="No Funding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109"/>
    <s v="No Funding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109"/>
    <s v="No Funding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109"/>
    <s v="No Funding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109"/>
    <s v="No Funding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109"/>
    <s v="No Funding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109"/>
    <s v="No Funding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109"/>
    <s v="No Funding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109"/>
    <s v="No Funding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109"/>
    <s v="No Funding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109"/>
    <s v="No Funding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109"/>
    <s v="No Funding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109"/>
    <s v="No Funding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109"/>
    <s v="No Funding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109"/>
    <s v="No Funding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109"/>
    <s v="No Funding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109"/>
    <s v="No Funding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109"/>
    <s v="No Funding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109"/>
    <s v="No Funding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109"/>
    <s v="No Funding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109"/>
    <s v="No Funding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109"/>
    <s v="No Funding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109"/>
    <s v="No Funding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109"/>
    <s v="No Funding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109"/>
    <s v="No Funding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109"/>
    <s v="No Funding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109"/>
    <s v="No Funding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109"/>
    <s v="No Funding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109"/>
    <s v="No Funding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109"/>
    <s v="No Funding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109"/>
    <s v="No Funding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109"/>
    <s v="No Funding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109"/>
    <s v="No Funding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109"/>
    <s v="No Funding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109"/>
    <s v="No Funding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109"/>
    <s v="No Funding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109"/>
    <s v="No Funding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109"/>
    <s v="No Funding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109"/>
    <s v="No Funding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109"/>
    <s v="No Funding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109"/>
    <s v="No Funding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109"/>
    <s v="No Funding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109"/>
    <s v="No Funding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109"/>
    <s v="No Funding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109"/>
    <s v="No Funding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109"/>
    <s v="No Funding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109"/>
    <s v="No Funding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109"/>
    <s v="No Funding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109"/>
    <s v="No Funding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109"/>
    <s v="No Funding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109"/>
    <s v="No Funding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109"/>
    <s v="No Funding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109"/>
    <s v="No Funding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109"/>
    <s v="No Funding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109"/>
    <s v="No Funding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109"/>
    <s v="No Funding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109"/>
    <s v="No Funding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109"/>
    <s v="No Funding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109"/>
    <s v="No Funding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109"/>
    <s v="No Funding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109"/>
    <s v="No Funding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109"/>
    <s v="No Funding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109"/>
    <s v="No Funding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109"/>
    <s v="No Funding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109"/>
    <s v="No Funding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109"/>
    <s v="No Funding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109"/>
    <s v="No Funding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109"/>
    <s v="No Funding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109"/>
    <s v="No Funding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109"/>
    <s v="No Funding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109"/>
    <s v="No Funding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109"/>
    <s v="No Funding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109"/>
    <s v="No Funding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109"/>
    <s v="No Funding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109"/>
    <s v="No Funding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109"/>
    <s v="No Funding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109"/>
    <s v="No Funding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109"/>
    <s v="No Funding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109"/>
    <s v="No Funding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109"/>
    <s v="No Funding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109"/>
    <s v="No Funding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109"/>
    <s v="No Funding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109"/>
    <s v="No Funding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109"/>
    <s v="No Funding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109"/>
    <s v="No Funding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109"/>
    <s v="No Funding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109"/>
    <s v="No Funding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109"/>
    <s v="No Funding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109"/>
    <s v="No Funding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109"/>
    <s v="No Funding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109"/>
    <s v="No Funding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109"/>
    <s v="No Funding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109"/>
    <s v="No Funding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109"/>
    <s v="No Funding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109"/>
    <s v="No Funding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109"/>
    <s v="No Funding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109"/>
    <s v="No Funding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109"/>
    <s v="No Funding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109"/>
    <s v="No Funding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109"/>
    <s v="No Funding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109"/>
    <s v="No Funding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109"/>
    <s v="No Funding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109"/>
    <s v="No Funding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109"/>
    <s v="No Funding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109"/>
    <s v="No Funding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109"/>
    <s v="No Funding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109"/>
    <s v="No Funding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109"/>
    <s v="No Funding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109"/>
    <s v="No Funding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109"/>
    <s v="No Funding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109"/>
    <s v="No Funding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109"/>
    <s v="No Funding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109"/>
    <s v="No Funding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109"/>
    <s v="No Funding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109"/>
    <s v="No Funding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109"/>
    <s v="No Funding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109"/>
    <s v="No Funding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109"/>
    <s v="No Funding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109"/>
    <s v="No Funding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109"/>
    <s v="No Funding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109"/>
    <s v="No Funding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109"/>
    <s v="No Funding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109"/>
    <s v="No Funding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109"/>
    <s v="No Funding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109"/>
    <s v="No Funding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109"/>
    <s v="No Funding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109"/>
    <s v="No Funding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109"/>
    <s v="No Funding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109"/>
    <s v="No Funding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109"/>
    <s v="No Funding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109"/>
    <s v="No Funding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109"/>
    <s v="No Funding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109"/>
    <s v="No Funding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109"/>
    <s v="No Funding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109"/>
    <s v="No Funding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109"/>
    <s v="No Funding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109"/>
    <s v="No Funding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109"/>
    <s v="No Funding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109"/>
    <s v="No Funding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109"/>
    <s v="No Funding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109"/>
    <s v="No Funding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109"/>
    <s v="No Funding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109"/>
    <s v="No Funding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109"/>
    <s v="No Funding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109"/>
    <s v="No Funding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109"/>
    <s v="No Funding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109"/>
    <s v="No Funding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109"/>
    <s v="No Funding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109"/>
    <s v="No Funding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109"/>
    <s v="No Funding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109"/>
    <s v="No Funding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109"/>
    <s v="No Funding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109"/>
    <s v="No Funding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109"/>
    <s v="No Funding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109"/>
    <s v="No Funding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109"/>
    <s v="No Funding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109"/>
    <s v="No Funding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109"/>
    <s v="No Funding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109"/>
    <s v="No Funding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109"/>
    <s v="No Funding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109"/>
    <s v="No Funding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109"/>
    <s v="No Funding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109"/>
    <s v="No Funding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109"/>
    <s v="No Funding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109"/>
    <s v="No Funding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109"/>
    <s v="No Funding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109"/>
    <s v="No Funding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109"/>
    <s v="No Funding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109"/>
    <s v="No Funding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109"/>
    <s v="No Funding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109"/>
    <s v="No Funding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109"/>
    <s v="No Funding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109"/>
    <s v="No Funding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109"/>
    <s v="No Funding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109"/>
    <s v="No Funding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109"/>
    <s v="No Funding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109"/>
    <s v="No Funding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109"/>
    <s v="No Funding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109"/>
    <s v="No Funding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109"/>
    <s v="No Funding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109"/>
    <s v="No Funding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109"/>
    <s v="No Funding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109"/>
    <s v="No Funding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109"/>
    <s v="No Funding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109"/>
    <s v="No Funding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109"/>
    <s v="No Funding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109"/>
    <s v="No Funding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109"/>
    <s v="No Funding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109"/>
    <s v="No Funding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109"/>
    <s v="No Funding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109"/>
    <s v="No Funding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109"/>
    <s v="No Funding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109"/>
    <s v="No Funding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109"/>
    <s v="No Funding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109"/>
    <s v="No Funding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109"/>
    <s v="No Funding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109"/>
    <s v="No Funding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109"/>
    <s v="No Funding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109"/>
    <s v="No Funding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109"/>
    <s v="No Funding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109"/>
    <s v="No Funding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109"/>
    <s v="No Funding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109"/>
    <s v="No Funding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109"/>
    <s v="No Funding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109"/>
    <s v="No Funding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109"/>
    <s v="No Funding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109"/>
    <s v="No Funding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109"/>
    <s v="No Funding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109"/>
    <s v="No Funding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109"/>
    <s v="No Funding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109"/>
    <s v="No Funding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109"/>
    <s v="No Funding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109"/>
    <s v="No Funding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109"/>
    <s v="No Funding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109"/>
    <s v="No Funding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109"/>
    <s v="No Funding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109"/>
    <s v="No Funding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109"/>
    <s v="No Funding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109"/>
    <s v="No Funding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109"/>
    <s v="No Funding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109"/>
    <s v="No Funding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109"/>
    <s v="No Funding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109"/>
    <s v="No Funding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109"/>
    <s v="No Funding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109"/>
    <s v="No Funding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109"/>
    <s v="No Funding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109"/>
    <s v="No Funding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109"/>
    <s v="No Funding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109"/>
    <s v="No Funding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109"/>
    <s v="No Funding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109"/>
    <s v="No Funding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109"/>
    <s v="No Funding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109"/>
    <s v="No Funding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109"/>
    <s v="No Funding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109"/>
    <s v="No Funding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109"/>
    <s v="No Funding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109"/>
    <s v="No Funding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109"/>
    <s v="No Funding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109"/>
    <s v="No Funding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109"/>
    <s v="No Funding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109"/>
    <s v="No Funding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109"/>
    <s v="No Funding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109"/>
    <s v="No Funding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109"/>
    <s v="No Funding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109"/>
    <s v="No Funding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109"/>
    <s v="No Funding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109"/>
    <s v="No Funding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109"/>
    <s v="No Funding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109"/>
    <s v="No Funding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109"/>
    <s v="No Funding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109"/>
    <s v="No Funding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109"/>
    <s v="No Funding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109"/>
    <s v="No Funding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09"/>
    <s v="No Funding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09"/>
    <s v="No Funding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09"/>
    <s v="No Funding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09"/>
    <s v="No Funding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09"/>
    <s v="No Funding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09"/>
    <s v="No Funding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09"/>
    <s v="No Funding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09"/>
    <s v="No Funding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09"/>
    <s v="No Funding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09"/>
    <s v="No Funding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09"/>
    <s v="No Funding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09"/>
    <s v="No Funding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109"/>
    <s v="No Funding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09"/>
    <s v="No Funding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09"/>
    <s v="No Funding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09"/>
    <s v="No Funding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09"/>
    <s v="No Funding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09"/>
    <s v="No Funding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09"/>
    <s v="No Funding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09"/>
    <s v="No Funding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09"/>
    <s v="No Funding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09"/>
    <s v="No Funding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09"/>
    <s v="No Funding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09"/>
    <s v="No Funding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109"/>
    <s v="No Funding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09"/>
    <s v="No Funding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09"/>
    <s v="No Funding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109"/>
    <s v="No Funding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09"/>
    <s v="No Funding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09"/>
    <s v="No Funding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09"/>
    <s v="No Funding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09"/>
    <s v="No Funding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09"/>
    <s v="No Funding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09"/>
    <s v="No Funding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09"/>
    <s v="No Funding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09"/>
    <s v="No Funding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09"/>
    <s v="No Funding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09"/>
    <s v="No Funding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09"/>
    <s v="No Funding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09"/>
    <s v="No Funding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09"/>
    <s v="No Funding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09"/>
    <s v="No Funding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09"/>
    <s v="No Funding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09"/>
    <s v="No Funding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09"/>
    <s v="No Funding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09"/>
    <s v="No Funding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09"/>
    <s v="No Funding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09"/>
    <s v="No Funding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09"/>
    <s v="No Funding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09"/>
    <s v="No Funding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09"/>
    <s v="No Funding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09"/>
    <s v="No Funding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09"/>
    <s v="No Funding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09"/>
    <s v="No Funding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09"/>
    <s v="No Funding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09"/>
    <s v="No Funding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09"/>
    <s v="No Funding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09"/>
    <s v="No Funding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109"/>
    <s v="No Funding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09"/>
    <s v="No Funding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09"/>
    <s v="No Funding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09"/>
    <s v="No Funding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09"/>
    <s v="No Funding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09"/>
    <s v="No Funding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09"/>
    <s v="No Funding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09"/>
    <s v="No Funding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09"/>
    <s v="No Funding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09"/>
    <s v="No Funding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09"/>
    <s v="No Funding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09"/>
    <s v="No Funding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09"/>
    <s v="No Funding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09"/>
    <s v="No Funding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09"/>
    <s v="No Funding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09"/>
    <s v="No Funding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09"/>
    <s v="No Funding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09"/>
    <s v="No Funding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09"/>
    <s v="No Funding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09"/>
    <s v="No Funding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09"/>
    <s v="No Funding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09"/>
    <s v="No Funding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09"/>
    <s v="No Funding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09"/>
    <s v="No Funding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09"/>
    <s v="No Funding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09"/>
    <s v="No Funding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09"/>
    <s v="No Funding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09"/>
    <s v="No Funding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09"/>
    <s v="No Funding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09"/>
    <s v="No Funding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09"/>
    <s v="No Funding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09"/>
    <s v="No Funding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109"/>
    <s v="No Funding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09"/>
    <s v="No Funding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09"/>
    <s v="No Funding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09"/>
    <s v="No Funding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09"/>
    <s v="No Funding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09"/>
    <s v="No Funding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4"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8325</v>
      </c>
    </row>
    <row r="3" spans="1:6" x14ac:dyDescent="0.3">
      <c r="A3" s="9" t="s">
        <v>8324</v>
      </c>
      <c r="B3" s="9" t="s">
        <v>8323</v>
      </c>
    </row>
    <row r="4" spans="1:6" x14ac:dyDescent="0.3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3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8319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8322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topLeftCell="B1"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8325</v>
      </c>
    </row>
    <row r="3" spans="1:6" x14ac:dyDescent="0.3">
      <c r="A3" s="9" t="s">
        <v>8324</v>
      </c>
      <c r="B3" s="9" t="s">
        <v>8323</v>
      </c>
    </row>
    <row r="4" spans="1:6" x14ac:dyDescent="0.3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3">
      <c r="A5" s="10" t="s">
        <v>8326</v>
      </c>
      <c r="B5" s="11"/>
      <c r="C5" s="11">
        <v>100</v>
      </c>
      <c r="D5" s="11"/>
      <c r="E5" s="11"/>
      <c r="F5" s="11">
        <v>100</v>
      </c>
    </row>
    <row r="6" spans="1:6" x14ac:dyDescent="0.3">
      <c r="A6" s="10" t="s">
        <v>8327</v>
      </c>
      <c r="B6" s="11">
        <v>20</v>
      </c>
      <c r="C6" s="11"/>
      <c r="D6" s="11"/>
      <c r="E6" s="11"/>
      <c r="F6" s="11">
        <v>20</v>
      </c>
    </row>
    <row r="7" spans="1:6" x14ac:dyDescent="0.3">
      <c r="A7" s="10" t="s">
        <v>8328</v>
      </c>
      <c r="B7" s="11">
        <v>24</v>
      </c>
      <c r="C7" s="11"/>
      <c r="D7" s="11"/>
      <c r="E7" s="11"/>
      <c r="F7" s="11">
        <v>24</v>
      </c>
    </row>
    <row r="8" spans="1:6" x14ac:dyDescent="0.3">
      <c r="A8" s="10" t="s">
        <v>8329</v>
      </c>
      <c r="B8" s="11"/>
      <c r="C8" s="11">
        <v>40</v>
      </c>
      <c r="D8" s="11"/>
      <c r="E8" s="11"/>
      <c r="F8" s="11">
        <v>40</v>
      </c>
    </row>
    <row r="9" spans="1:6" x14ac:dyDescent="0.3">
      <c r="A9" s="10" t="s">
        <v>8330</v>
      </c>
      <c r="B9" s="11"/>
      <c r="C9" s="11"/>
      <c r="D9" s="11"/>
      <c r="E9" s="11">
        <v>40</v>
      </c>
      <c r="F9" s="11">
        <v>40</v>
      </c>
    </row>
    <row r="10" spans="1:6" x14ac:dyDescent="0.3">
      <c r="A10" s="10" t="s">
        <v>8331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8332</v>
      </c>
      <c r="B11" s="11"/>
      <c r="C11" s="11">
        <v>80</v>
      </c>
      <c r="D11" s="11"/>
      <c r="E11" s="11"/>
      <c r="F11" s="11">
        <v>80</v>
      </c>
    </row>
    <row r="12" spans="1:6" x14ac:dyDescent="0.3">
      <c r="A12" s="10" t="s">
        <v>8333</v>
      </c>
      <c r="B12" s="11"/>
      <c r="C12" s="11"/>
      <c r="D12" s="11"/>
      <c r="E12" s="11">
        <v>40</v>
      </c>
      <c r="F12" s="11">
        <v>40</v>
      </c>
    </row>
    <row r="13" spans="1:6" x14ac:dyDescent="0.3">
      <c r="A13" s="10" t="s">
        <v>8334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3">
      <c r="A14" s="10" t="s">
        <v>8335</v>
      </c>
      <c r="B14" s="11"/>
      <c r="C14" s="11">
        <v>40</v>
      </c>
      <c r="D14" s="11"/>
      <c r="E14" s="11"/>
      <c r="F14" s="11">
        <v>40</v>
      </c>
    </row>
    <row r="15" spans="1:6" x14ac:dyDescent="0.3">
      <c r="A15" s="10" t="s">
        <v>8336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8337</v>
      </c>
      <c r="B16" s="11"/>
      <c r="C16" s="11">
        <v>20</v>
      </c>
      <c r="D16" s="11"/>
      <c r="E16" s="11"/>
      <c r="F16" s="11">
        <v>20</v>
      </c>
    </row>
    <row r="17" spans="1:6" x14ac:dyDescent="0.3">
      <c r="A17" s="10" t="s">
        <v>8338</v>
      </c>
      <c r="B17" s="11"/>
      <c r="C17" s="11"/>
      <c r="D17" s="11"/>
      <c r="E17" s="11">
        <v>140</v>
      </c>
      <c r="F17" s="11">
        <v>140</v>
      </c>
    </row>
    <row r="18" spans="1:6" x14ac:dyDescent="0.3">
      <c r="A18" s="10" t="s">
        <v>8339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3">
      <c r="A19" s="10" t="s">
        <v>8340</v>
      </c>
      <c r="B19" s="11"/>
      <c r="C19" s="11">
        <v>60</v>
      </c>
      <c r="D19" s="11"/>
      <c r="E19" s="11"/>
      <c r="F19" s="11">
        <v>60</v>
      </c>
    </row>
    <row r="20" spans="1:6" x14ac:dyDescent="0.3">
      <c r="A20" s="10" t="s">
        <v>8341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3">
      <c r="A21" s="10" t="s">
        <v>8342</v>
      </c>
      <c r="B21" s="11"/>
      <c r="C21" s="11"/>
      <c r="D21" s="11"/>
      <c r="E21" s="11">
        <v>20</v>
      </c>
      <c r="F21" s="11">
        <v>20</v>
      </c>
    </row>
    <row r="22" spans="1:6" x14ac:dyDescent="0.3">
      <c r="A22" s="10" t="s">
        <v>8343</v>
      </c>
      <c r="B22" s="11"/>
      <c r="C22" s="11">
        <v>40</v>
      </c>
      <c r="D22" s="11"/>
      <c r="E22" s="11"/>
      <c r="F22" s="11">
        <v>40</v>
      </c>
    </row>
    <row r="23" spans="1:6" x14ac:dyDescent="0.3">
      <c r="A23" s="10" t="s">
        <v>8344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3">
      <c r="A24" s="10" t="s">
        <v>8345</v>
      </c>
      <c r="B24" s="11"/>
      <c r="C24" s="11">
        <v>20</v>
      </c>
      <c r="D24" s="11"/>
      <c r="E24" s="11"/>
      <c r="F24" s="11">
        <v>20</v>
      </c>
    </row>
    <row r="25" spans="1:6" x14ac:dyDescent="0.3">
      <c r="A25" s="10" t="s">
        <v>8346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8347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8348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3">
      <c r="A28" s="10" t="s">
        <v>8349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8350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3">
      <c r="A30" s="10" t="s">
        <v>8351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8352</v>
      </c>
      <c r="B31" s="11"/>
      <c r="C31" s="11"/>
      <c r="D31" s="11"/>
      <c r="E31" s="11">
        <v>20</v>
      </c>
      <c r="F31" s="11">
        <v>20</v>
      </c>
    </row>
    <row r="32" spans="1:6" x14ac:dyDescent="0.3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8354</v>
      </c>
      <c r="B33" s="11"/>
      <c r="C33" s="11"/>
      <c r="D33" s="11"/>
      <c r="E33" s="11">
        <v>260</v>
      </c>
      <c r="F33" s="11">
        <v>260</v>
      </c>
    </row>
    <row r="34" spans="1:6" x14ac:dyDescent="0.3">
      <c r="A34" s="10" t="s">
        <v>8355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8356</v>
      </c>
      <c r="B35" s="11"/>
      <c r="C35" s="11"/>
      <c r="D35" s="11"/>
      <c r="E35" s="11">
        <v>60</v>
      </c>
      <c r="F35" s="11">
        <v>60</v>
      </c>
    </row>
    <row r="36" spans="1:6" x14ac:dyDescent="0.3">
      <c r="A36" s="10" t="s">
        <v>8357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3">
      <c r="A37" s="10" t="s">
        <v>8358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3">
      <c r="A38" s="10" t="s">
        <v>8359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3">
      <c r="A39" s="10" t="s">
        <v>8360</v>
      </c>
      <c r="B39" s="11"/>
      <c r="C39" s="11"/>
      <c r="D39" s="11"/>
      <c r="E39" s="11">
        <v>80</v>
      </c>
      <c r="F39" s="11">
        <v>80</v>
      </c>
    </row>
    <row r="40" spans="1:6" x14ac:dyDescent="0.3">
      <c r="A40" s="10" t="s">
        <v>8361</v>
      </c>
      <c r="B40" s="11"/>
      <c r="C40" s="11"/>
      <c r="D40" s="11"/>
      <c r="E40" s="11">
        <v>60</v>
      </c>
      <c r="F40" s="11">
        <v>60</v>
      </c>
    </row>
    <row r="41" spans="1:6" x14ac:dyDescent="0.3">
      <c r="A41" s="10" t="s">
        <v>8362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3">
      <c r="A42" s="10" t="s">
        <v>8363</v>
      </c>
      <c r="B42" s="11"/>
      <c r="C42" s="11">
        <v>100</v>
      </c>
      <c r="D42" s="11"/>
      <c r="E42" s="11"/>
      <c r="F42" s="11">
        <v>100</v>
      </c>
    </row>
    <row r="43" spans="1:6" x14ac:dyDescent="0.3">
      <c r="A43" s="10" t="s">
        <v>8364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3">
      <c r="A44" s="10" t="s">
        <v>8365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3">
      <c r="A45" s="10" t="s">
        <v>8366</v>
      </c>
      <c r="B45" s="11">
        <v>20</v>
      </c>
      <c r="C45" s="11"/>
      <c r="D45" s="11"/>
      <c r="E45" s="11"/>
      <c r="F45" s="11">
        <v>20</v>
      </c>
    </row>
    <row r="46" spans="1:6" x14ac:dyDescent="0.3">
      <c r="A46" s="10" t="s">
        <v>8322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8325</v>
      </c>
    </row>
    <row r="2" spans="1:6" x14ac:dyDescent="0.3">
      <c r="A2" s="9" t="s">
        <v>8379</v>
      </c>
      <c r="B2" t="s">
        <v>8325</v>
      </c>
    </row>
    <row r="4" spans="1:6" x14ac:dyDescent="0.3">
      <c r="A4" s="9" t="s">
        <v>8324</v>
      </c>
      <c r="B4" s="9" t="s">
        <v>8323</v>
      </c>
    </row>
    <row r="5" spans="1:6" x14ac:dyDescent="0.3">
      <c r="A5" s="9" t="s">
        <v>8312</v>
      </c>
      <c r="B5" t="s">
        <v>8219</v>
      </c>
      <c r="C5" t="s">
        <v>8222</v>
      </c>
      <c r="D5" t="s">
        <v>8221</v>
      </c>
      <c r="E5" t="s">
        <v>8220</v>
      </c>
      <c r="F5" t="s">
        <v>8322</v>
      </c>
    </row>
    <row r="6" spans="1:6" x14ac:dyDescent="0.3">
      <c r="A6" s="12" t="s">
        <v>8373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3">
      <c r="A7" s="12" t="s">
        <v>8374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3">
      <c r="A8" s="12" t="s">
        <v>8375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3">
      <c r="A9" s="12" t="s">
        <v>8376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3">
      <c r="A10" s="12" t="s">
        <v>8367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3">
      <c r="A11" s="12" t="s">
        <v>8377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3">
      <c r="A12" s="12" t="s">
        <v>8368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3">
      <c r="A13" s="12" t="s">
        <v>8369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3">
      <c r="A14" s="12" t="s">
        <v>8370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3">
      <c r="A15" s="12" t="s">
        <v>8371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3">
      <c r="A16" s="12" t="s">
        <v>8372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3">
      <c r="A17" s="12" t="s">
        <v>8378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3">
      <c r="A18" s="12" t="s">
        <v>8322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25" workbookViewId="0">
      <selection activeCell="K24" sqref="K24"/>
    </sheetView>
  </sheetViews>
  <sheetFormatPr defaultRowHeight="14.4" x14ac:dyDescent="0.3"/>
  <cols>
    <col min="1" max="1" width="13.109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t="s">
        <v>8388</v>
      </c>
      <c r="B2" s="7">
        <f>COUNTIFS(Sheet1!D2:D4115,"&lt;1000",Sheet1!F2:F4115,"=successful")</f>
        <v>322</v>
      </c>
      <c r="C2" s="7">
        <f>COUNTIFS(Sheet1!D2:D4115,"&lt;1000",Sheet1!F2:F4115,"=failed")</f>
        <v>113</v>
      </c>
      <c r="D2" s="7">
        <f>COUNTIFS(Sheet1!D2:D4115,"&lt;1000",Sheet1!F2:F4115,"=canceled")</f>
        <v>18</v>
      </c>
      <c r="E2" s="7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8389</v>
      </c>
      <c r="B3" s="7">
        <f>COUNTIFS(Sheet1!D2:D4115,"&gt;=1000",Sheet1!F2:F4115,"=successful",Sheet1!D2:D4115,"&lt;5000",Sheet1!F2:F4115,"=successful")</f>
        <v>932</v>
      </c>
      <c r="C3" s="7">
        <f>COUNTIFS(Sheet1!D2:D4115,"&gt;=1000",Sheet1!F2:F4115,"=failed",Sheet1!D2:D4115,"&lt;5000",Sheet1!F2:F4115,"=failed")</f>
        <v>420</v>
      </c>
      <c r="D3" s="7">
        <f>COUNTIFS(Sheet1!D2:D4115,"&gt;=1000",Sheet1!F2:F4115,"=canceled",Sheet1!D2:D4115,"&lt;5000",Sheet1!F2:F4115,"=canceled")</f>
        <v>60</v>
      </c>
      <c r="E3" s="7">
        <f>SUM(B3:D3)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3">
      <c r="A4" t="s">
        <v>8390</v>
      </c>
      <c r="B4" s="7">
        <f>COUNTIFS(Sheet1!D2:D4115,"&gt;=5000",Sheet1!F2:F4115,"=successful",Sheet1!D2:D4115,"&lt;9999",Sheet1!F2:F4115,"=successful")</f>
        <v>380</v>
      </c>
      <c r="C4" s="7">
        <f>COUNTIFS(Sheet1!D2:D4115,"&gt;=5000",Sheet1!F2:F4115,"=failed",Sheet1!D2:D4115,"&lt;9999",Sheet1!F2:F4115,"=failed")</f>
        <v>282</v>
      </c>
      <c r="D4" s="7">
        <f>COUNTIFS(Sheet1!D2:D4115,"&gt;=5000",Sheet1!F2:F4115,"=canceled",Sheet1!D2:D4115,"&lt;9999",Sheet1!F2:F4115,"=canceled")</f>
        <v>51</v>
      </c>
      <c r="E4" s="7">
        <f>SUM(B4:D4)</f>
        <v>713</v>
      </c>
      <c r="F4" s="13">
        <f>B4/E4</f>
        <v>0.53295932678821878</v>
      </c>
      <c r="G4" s="13">
        <f>C4/E4</f>
        <v>0.39551192145862551</v>
      </c>
      <c r="H4" s="13">
        <f>D4/E4</f>
        <v>7.1528751753155678E-2</v>
      </c>
    </row>
    <row r="5" spans="1:8" x14ac:dyDescent="0.3">
      <c r="A5" t="s">
        <v>8391</v>
      </c>
      <c r="B5" s="7">
        <f>COUNTIFS(Sheet1!D2:D4115,"&gt;=10000",Sheet1!F2:F4115,"=successful",Sheet1!D2:D4115,"&lt;14999",Sheet1!F2:F4115,"=successful")</f>
        <v>168</v>
      </c>
      <c r="C5" s="7">
        <f>COUNTIFS(Sheet1!D2:D4115,"&gt;=10000",Sheet1!F2:F4115,"=failed",Sheet1!D2:D4115,"&lt;14999",Sheet1!F2:F4115,"=failed")</f>
        <v>144</v>
      </c>
      <c r="D5" s="7">
        <f>COUNTIFS(Sheet1!D2:D4115,"&gt;=10000",Sheet1!F2:F4115,"=canceled",Sheet1!D2:D4115,"&lt;14999",Sheet1!F2:F4115,"=canceled")</f>
        <v>40</v>
      </c>
      <c r="E5" s="7">
        <f>SUM(B5:D5)</f>
        <v>352</v>
      </c>
      <c r="F5" s="13">
        <f>B5/E5</f>
        <v>0.47727272727272729</v>
      </c>
      <c r="G5" s="13">
        <f>C5/E5</f>
        <v>0.40909090909090912</v>
      </c>
      <c r="H5" s="13">
        <f>D5/E5</f>
        <v>0.11363636363636363</v>
      </c>
    </row>
    <row r="6" spans="1:8" x14ac:dyDescent="0.3">
      <c r="A6" t="s">
        <v>8392</v>
      </c>
      <c r="B6" s="7">
        <f>COUNTIFS(Sheet1!D2:D4115,"&gt;=15000",Sheet1!F2:F4115,"=successful",Sheet1!D2:D4115,"&lt;19999",Sheet1!F2:F4115,"=successful")</f>
        <v>94</v>
      </c>
      <c r="C6" s="7">
        <f>COUNTIFS(Sheet1!D2:D4115,"&gt;=15000",Sheet1!F2:F4115,"=failed",Sheet1!D2:D4115,"&lt;19999",Sheet1!F2:F4115,"=failed")</f>
        <v>90</v>
      </c>
      <c r="D6" s="7">
        <f>COUNTIFS(Sheet1!D2:D4115,"&gt;=15000",Sheet1!F2:F4115,"=canceled",Sheet1!D2:D4115,"&lt;19999",Sheet1!F2:F4115,"=canceled")</f>
        <v>17</v>
      </c>
      <c r="E6" s="7">
        <f>SUM(B6:D6)</f>
        <v>201</v>
      </c>
      <c r="F6" s="13">
        <f>B6/E6</f>
        <v>0.46766169154228854</v>
      </c>
      <c r="G6" s="13">
        <f>C6/E6</f>
        <v>0.44776119402985076</v>
      </c>
      <c r="H6" s="13">
        <f>D6/E6</f>
        <v>8.45771144278607E-2</v>
      </c>
    </row>
    <row r="7" spans="1:8" x14ac:dyDescent="0.3">
      <c r="A7" t="s">
        <v>8393</v>
      </c>
      <c r="B7" s="7">
        <f>COUNTIFS(Sheet1!D2:D4115,"&gt;=20000",Sheet1!F2:F4115,"=successful",Sheet1!D2:D4115,"&lt;24999",Sheet1!F2:F4115,"=successful")</f>
        <v>62</v>
      </c>
      <c r="C7" s="7">
        <f>COUNTIFS(Sheet1!D2:D4115,"&gt;=20000",Sheet1!F2:F4115,"=failed",Sheet1!D2:D4115,"&lt;24999",Sheet1!F2:F4115,"=failed")</f>
        <v>72</v>
      </c>
      <c r="D7" s="7">
        <f>COUNTIFS(Sheet1!D2:D4115,"&gt;=20000",Sheet1!F2:F4115,"=canceled",Sheet1!D2:D4115,"&lt;24999",Sheet1!F2:F4115,"=canceled")</f>
        <v>14</v>
      </c>
      <c r="E7" s="7">
        <f>SUM(B7:D7)</f>
        <v>148</v>
      </c>
      <c r="F7" s="13">
        <f>B7/E7</f>
        <v>0.41891891891891891</v>
      </c>
      <c r="G7" s="13">
        <f>C7/E7</f>
        <v>0.48648648648648651</v>
      </c>
      <c r="H7" s="13">
        <f>D7/E7</f>
        <v>9.45945945945946E-2</v>
      </c>
    </row>
    <row r="8" spans="1:8" x14ac:dyDescent="0.3">
      <c r="A8" t="s">
        <v>8394</v>
      </c>
      <c r="B8" s="7">
        <f>COUNTIFS(Sheet1!D2:D4115,"&gt;=25000",Sheet1!F2:F4115,"=successful",Sheet1!D2:D4115,"&lt;29999",Sheet1!F2:F4115,"=successful")</f>
        <v>55</v>
      </c>
      <c r="C8" s="7">
        <f>COUNTIFS(Sheet1!D2:D4115,"&gt;=25000",Sheet1!F2:F4115,"=failed",Sheet1!D2:D4115,"&lt;29999",Sheet1!F2:F4115,"=failed")</f>
        <v>64</v>
      </c>
      <c r="D8" s="7">
        <f>COUNTIFS(Sheet1!D2:D4115,"&gt;=25000",Sheet1!F2:F4115,"=canceled",Sheet1!D2:D4115,"&lt;29999",Sheet1!F2:F4115,"=canceled")</f>
        <v>18</v>
      </c>
      <c r="E8" s="7">
        <f>SUM(B8:D8)</f>
        <v>137</v>
      </c>
      <c r="F8" s="13">
        <f>B8/E8</f>
        <v>0.40145985401459855</v>
      </c>
      <c r="G8" s="13">
        <f>C8/E8</f>
        <v>0.46715328467153283</v>
      </c>
      <c r="H8" s="13">
        <f>D8/E8</f>
        <v>0.13138686131386862</v>
      </c>
    </row>
    <row r="9" spans="1:8" x14ac:dyDescent="0.3">
      <c r="A9" t="s">
        <v>8395</v>
      </c>
      <c r="B9" s="7">
        <f>COUNTIFS(Sheet1!D2:D4115,"&gt;=30000",Sheet1!F2:F4115,"=successful",Sheet1!D2:D4115,"&lt;34999",Sheet1!F2:F4115,"=successful")</f>
        <v>32</v>
      </c>
      <c r="C9" s="7">
        <f>COUNTIFS(Sheet1!D2:D4115,"&gt;=30000",Sheet1!F2:F4115,"=failed",Sheet1!D2:D4115,"&lt;34999",Sheet1!F2:F4115,"=failed")</f>
        <v>37</v>
      </c>
      <c r="D9" s="7">
        <f>COUNTIFS(Sheet1!D2:D4115,"&gt;=30000",Sheet1!F2:F4115,"=canceled",Sheet1!D2:D4115,"&lt;34999",Sheet1!F2:F4115,"=canceled")</f>
        <v>13</v>
      </c>
      <c r="E9" s="7">
        <f>SUM(B9:D9)</f>
        <v>82</v>
      </c>
      <c r="F9" s="13">
        <f>B9/E9</f>
        <v>0.3902439024390244</v>
      </c>
      <c r="G9" s="13">
        <f>C9/E9</f>
        <v>0.45121951219512196</v>
      </c>
      <c r="H9" s="13">
        <f>D9/E9</f>
        <v>0.15853658536585366</v>
      </c>
    </row>
    <row r="10" spans="1:8" x14ac:dyDescent="0.3">
      <c r="A10" t="s">
        <v>8396</v>
      </c>
      <c r="B10" s="7">
        <f>COUNTIFS(Sheet1!D2:D4115,"&gt;=35000",Sheet1!F2:F4115,"=successful",Sheet1!D2:D4115,"&lt;39999",Sheet1!F2:F4115,"=successful")</f>
        <v>26</v>
      </c>
      <c r="C10" s="7">
        <f>COUNTIFS(Sheet1!D2:D4115,"&gt;=35000",Sheet1!F2:F4115,"=failed",Sheet1!D2:D4115,"&lt;39999",Sheet1!F2:F4115,"=failed")</f>
        <v>22</v>
      </c>
      <c r="D10" s="7">
        <f>COUNTIFS(Sheet1!D2:D4115,"&gt;=35000",Sheet1!F2:F4115,"=canceled",Sheet1!D2:D4115,"&lt;39999",Sheet1!F2:F4115,"=canceled")</f>
        <v>7</v>
      </c>
      <c r="E10" s="7">
        <f>SUM(B10:D10)</f>
        <v>55</v>
      </c>
      <c r="F10" s="13">
        <f>B10/E10</f>
        <v>0.47272727272727272</v>
      </c>
      <c r="G10" s="13">
        <f>C10/E10</f>
        <v>0.4</v>
      </c>
      <c r="H10" s="13">
        <f>D10/E10</f>
        <v>0.12727272727272726</v>
      </c>
    </row>
    <row r="11" spans="1:8" x14ac:dyDescent="0.3">
      <c r="A11" t="s">
        <v>8397</v>
      </c>
      <c r="B11" s="7">
        <f>COUNTIFS(Sheet1!D2:D4115,"&gt;=40000",Sheet1!F2:F4115,"=successful",Sheet1!D2:D4115,"&lt;44999",Sheet1!F2:F4115,"=successful")</f>
        <v>21</v>
      </c>
      <c r="C11" s="7">
        <f>COUNTIFS(Sheet1!D2:D4115,"&gt;=40000",Sheet1!F2:F4115,"=failed",Sheet1!D2:D4115,"&lt;44999",Sheet1!F2:F4115,"=failed")</f>
        <v>16</v>
      </c>
      <c r="D11" s="7">
        <f>COUNTIFS(Sheet1!D2:D4115,"&gt;=40000",Sheet1!F2:F4115,"=canceled",Sheet1!D2:D4115,"&lt;44999",Sheet1!F2:F4115,"=canceled")</f>
        <v>6</v>
      </c>
      <c r="E11" s="7">
        <f>SUM(B11:D11)</f>
        <v>43</v>
      </c>
      <c r="F11" s="13">
        <f>B11/E11</f>
        <v>0.48837209302325579</v>
      </c>
      <c r="G11" s="13">
        <f>C11/E11</f>
        <v>0.37209302325581395</v>
      </c>
      <c r="H11" s="13">
        <f>D11/E11</f>
        <v>0.13953488372093023</v>
      </c>
    </row>
    <row r="12" spans="1:8" x14ac:dyDescent="0.3">
      <c r="A12" t="s">
        <v>8398</v>
      </c>
      <c r="B12" s="7">
        <f>COUNTIFS(Sheet1!D2:D4115,"&gt;=45000",Sheet1!F2:F4115,"=successful",Sheet1!D2:D4115,"&lt;49999",Sheet1!F2:F4115,"=successful")</f>
        <v>6</v>
      </c>
      <c r="C12" s="7">
        <f>COUNTIFS(Sheet1!D2:D4115,"&gt;=45000",Sheet1!F2:F4115,"=failed",Sheet1!D2:D4115,"&lt;49999",Sheet1!F2:F4115,"=failed")</f>
        <v>11</v>
      </c>
      <c r="D12" s="7">
        <f>COUNTIFS(Sheet1!D2:D4115,"&gt;=45000",Sheet1!F2:F4115,"=canceled",Sheet1!D2:D4115,"&lt;49999",Sheet1!F2:F4115,"=canceled")</f>
        <v>4</v>
      </c>
      <c r="E12" s="7">
        <f>SUM(B12:D12)</f>
        <v>21</v>
      </c>
      <c r="F12" s="13">
        <f>B12/E12</f>
        <v>0.2857142857142857</v>
      </c>
      <c r="G12" s="13">
        <f>C12/E12</f>
        <v>0.52380952380952384</v>
      </c>
      <c r="H12" s="13">
        <f>D12/E12</f>
        <v>0.19047619047619047</v>
      </c>
    </row>
    <row r="13" spans="1:8" x14ac:dyDescent="0.3">
      <c r="A13" t="s">
        <v>8399</v>
      </c>
      <c r="B13" s="7">
        <f>COUNTIFS(Sheet1!D2:D4115,"&gt;=50000",Sheet1!F2:F4115,"successful")</f>
        <v>86</v>
      </c>
      <c r="C13" s="7">
        <f>COUNTIFS(Sheet1!D2:D4115,"&gt;=50000",Sheet1!F2:F4115,"=failed")</f>
        <v>258</v>
      </c>
      <c r="D13" s="7">
        <f>COUNTIFS(Sheet1!D2:D4115,"&gt;=50000",Sheet1!F2:F4115,"=canceled")</f>
        <v>100</v>
      </c>
      <c r="E13" s="7">
        <f>SUM(B13:D13)</f>
        <v>444</v>
      </c>
      <c r="F13" s="13">
        <f>B13/E13</f>
        <v>0.19369369369369369</v>
      </c>
      <c r="G13" s="13">
        <f>C13/E13</f>
        <v>0.58108108108108103</v>
      </c>
      <c r="H13" s="13">
        <f>D13/E13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9"/>
  <sheetViews>
    <sheetView tabSelected="1" zoomScaleNormal="100" workbookViewId="0">
      <selection activeCell="G1" sqref="A1:XFD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bestFit="1" customWidth="1"/>
    <col min="16" max="16" width="16.77734375" bestFit="1" customWidth="1"/>
    <col min="17" max="17" width="15.88671875" customWidth="1"/>
    <col min="18" max="18" width="12.44140625" bestFit="1" customWidth="1"/>
    <col min="19" max="19" width="22.109375" style="7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IF(L2=0,"No Funding",E2/L2)</f>
        <v>63.917582417582416</v>
      </c>
      <c r="Q2" s="7" t="str">
        <f>LEFT(N2,FIND("/",N2)-1)</f>
        <v>film &amp; video</v>
      </c>
      <c r="R2" s="7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IF(L3=0,"No Funding",E3/L3)</f>
        <v>185.48101265822785</v>
      </c>
      <c r="Q3" s="7" t="str">
        <f t="shared" ref="Q3:Q66" si="2">LEFT(N3,FIND("/",N3)-1)</f>
        <v>film &amp; video</v>
      </c>
      <c r="R3" s="7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tr">
        <f t="shared" si="2"/>
        <v>film &amp; video</v>
      </c>
      <c r="R66" s="7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IF(L67=0,"No Funding",E67/L67)</f>
        <v>132.05263157894737</v>
      </c>
      <c r="Q67" s="7" t="str">
        <f t="shared" ref="Q67:Q130" si="8">LEFT(N67,FIND("/",N67)-1)</f>
        <v>film &amp; video</v>
      </c>
      <c r="R67" s="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>No Funding</v>
      </c>
      <c r="Q124" s="7" t="str">
        <f t="shared" si="8"/>
        <v>film &amp; video</v>
      </c>
      <c r="R124" s="7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>No Funding</v>
      </c>
      <c r="Q126" s="7" t="str">
        <f t="shared" si="8"/>
        <v>film &amp; video</v>
      </c>
      <c r="R126" s="7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str">
        <f t="shared" ref="P131:P194" si="13">IF(L131=0,"No Funding",E131/L131)</f>
        <v>No Funding</v>
      </c>
      <c r="Q131" s="7" t="str">
        <f t="shared" ref="Q131:Q194" si="14">LEFT(N131,FIND("/",N131)-1)</f>
        <v>film &amp; video</v>
      </c>
      <c r="R131" s="7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>No Funding</v>
      </c>
      <c r="Q132" s="7" t="str">
        <f t="shared" si="14"/>
        <v>film &amp; video</v>
      </c>
      <c r="R132" s="7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>No Funding</v>
      </c>
      <c r="Q133" s="7" t="str">
        <f t="shared" si="14"/>
        <v>film &amp; video</v>
      </c>
      <c r="R133" s="7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>No Funding</v>
      </c>
      <c r="Q135" s="7" t="str">
        <f t="shared" si="14"/>
        <v>film &amp; video</v>
      </c>
      <c r="R135" s="7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>No Funding</v>
      </c>
      <c r="Q136" s="7" t="str">
        <f t="shared" si="14"/>
        <v>film &amp; video</v>
      </c>
      <c r="R136" s="7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>No Funding</v>
      </c>
      <c r="Q138" s="7" t="str">
        <f t="shared" si="14"/>
        <v>film &amp; video</v>
      </c>
      <c r="R138" s="7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>No Funding</v>
      </c>
      <c r="Q139" s="7" t="str">
        <f t="shared" si="14"/>
        <v>film &amp; video</v>
      </c>
      <c r="R139" s="7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>No Funding</v>
      </c>
      <c r="Q142" s="7" t="str">
        <f t="shared" si="14"/>
        <v>film &amp; video</v>
      </c>
      <c r="R142" s="7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>No Funding</v>
      </c>
      <c r="Q145" s="7" t="str">
        <f t="shared" si="14"/>
        <v>film &amp; video</v>
      </c>
      <c r="R145" s="7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>No Funding</v>
      </c>
      <c r="Q149" s="7" t="str">
        <f t="shared" si="14"/>
        <v>film &amp; video</v>
      </c>
      <c r="R149" s="7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>No Funding</v>
      </c>
      <c r="Q160" s="7" t="str">
        <f t="shared" si="14"/>
        <v>film &amp; video</v>
      </c>
      <c r="R160" s="7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>No Funding</v>
      </c>
      <c r="Q162" s="7" t="str">
        <f t="shared" si="14"/>
        <v>film &amp; video</v>
      </c>
      <c r="R162" s="7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>No Funding</v>
      </c>
      <c r="Q165" s="7" t="str">
        <f t="shared" si="14"/>
        <v>film &amp; video</v>
      </c>
      <c r="R165" s="7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>No Funding</v>
      </c>
      <c r="Q167" s="7" t="str">
        <f t="shared" si="14"/>
        <v>film &amp; video</v>
      </c>
      <c r="R167" s="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>No Funding</v>
      </c>
      <c r="Q174" s="7" t="str">
        <f t="shared" si="14"/>
        <v>film &amp; video</v>
      </c>
      <c r="R174" s="7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>No Funding</v>
      </c>
      <c r="Q175" s="7" t="str">
        <f t="shared" si="14"/>
        <v>film &amp; video</v>
      </c>
      <c r="R175" s="7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>No Funding</v>
      </c>
      <c r="Q176" s="7" t="str">
        <f t="shared" si="14"/>
        <v>film &amp; video</v>
      </c>
      <c r="R176" s="7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>No Funding</v>
      </c>
      <c r="Q178" s="7" t="str">
        <f t="shared" si="14"/>
        <v>film &amp; video</v>
      </c>
      <c r="R178" s="7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>No Funding</v>
      </c>
      <c r="Q180" s="7" t="str">
        <f t="shared" si="14"/>
        <v>film &amp; video</v>
      </c>
      <c r="R180" s="7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>No Funding</v>
      </c>
      <c r="Q184" s="7" t="str">
        <f t="shared" si="14"/>
        <v>film &amp; video</v>
      </c>
      <c r="R184" s="7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>No Funding</v>
      </c>
      <c r="Q188" s="7" t="str">
        <f t="shared" si="14"/>
        <v>film &amp; video</v>
      </c>
      <c r="R188" s="7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>No Funding</v>
      </c>
      <c r="Q190" s="7" t="str">
        <f t="shared" si="14"/>
        <v>film &amp; video</v>
      </c>
      <c r="R190" s="7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7" t="str">
        <f t="shared" si="14"/>
        <v>film &amp; video</v>
      </c>
      <c r="R194" s="7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str">
        <f t="shared" ref="P195:P258" si="19">IF(L195=0,"No Funding",E195/L195)</f>
        <v>No Funding</v>
      </c>
      <c r="Q195" s="7" t="str">
        <f t="shared" ref="Q195:Q258" si="20">LEFT(N195,FIND("/",N195)-1)</f>
        <v>film &amp; video</v>
      </c>
      <c r="R195" s="7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>No Funding</v>
      </c>
      <c r="Q197" s="7" t="str">
        <f t="shared" si="20"/>
        <v>film &amp; video</v>
      </c>
      <c r="R197" s="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>No Funding</v>
      </c>
      <c r="Q201" s="7" t="str">
        <f t="shared" si="20"/>
        <v>film &amp; video</v>
      </c>
      <c r="R201" s="7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>No Funding</v>
      </c>
      <c r="Q204" s="7" t="str">
        <f t="shared" si="20"/>
        <v>film &amp; video</v>
      </c>
      <c r="R204" s="7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>No Funding</v>
      </c>
      <c r="Q208" s="7" t="str">
        <f t="shared" si="20"/>
        <v>film &amp; video</v>
      </c>
      <c r="R208" s="7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>No Funding</v>
      </c>
      <c r="Q210" s="7" t="str">
        <f t="shared" si="20"/>
        <v>film &amp; video</v>
      </c>
      <c r="R210" s="7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>No Funding</v>
      </c>
      <c r="Q211" s="7" t="str">
        <f t="shared" si="20"/>
        <v>film &amp; video</v>
      </c>
      <c r="R211" s="7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>No Funding</v>
      </c>
      <c r="Q223" s="7" t="str">
        <f t="shared" si="20"/>
        <v>film &amp; video</v>
      </c>
      <c r="R223" s="7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>No Funding</v>
      </c>
      <c r="Q225" s="7" t="str">
        <f t="shared" si="20"/>
        <v>film &amp; video</v>
      </c>
      <c r="R225" s="7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>No Funding</v>
      </c>
      <c r="Q226" s="7" t="str">
        <f t="shared" si="20"/>
        <v>film &amp; video</v>
      </c>
      <c r="R226" s="7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>No Funding</v>
      </c>
      <c r="Q227" s="7" t="str">
        <f t="shared" si="20"/>
        <v>film &amp; video</v>
      </c>
      <c r="R227" s="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>No Funding</v>
      </c>
      <c r="Q229" s="7" t="str">
        <f t="shared" si="20"/>
        <v>film &amp; video</v>
      </c>
      <c r="R229" s="7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>No Funding</v>
      </c>
      <c r="Q230" s="7" t="str">
        <f t="shared" si="20"/>
        <v>film &amp; video</v>
      </c>
      <c r="R230" s="7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>No Funding</v>
      </c>
      <c r="Q231" s="7" t="str">
        <f t="shared" si="20"/>
        <v>film &amp; video</v>
      </c>
      <c r="R231" s="7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>No Funding</v>
      </c>
      <c r="Q233" s="7" t="str">
        <f t="shared" si="20"/>
        <v>film &amp; video</v>
      </c>
      <c r="R233" s="7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>No Funding</v>
      </c>
      <c r="Q235" s="7" t="str">
        <f t="shared" si="20"/>
        <v>film &amp; video</v>
      </c>
      <c r="R235" s="7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>No Funding</v>
      </c>
      <c r="Q237" s="7" t="str">
        <f t="shared" si="20"/>
        <v>film &amp; video</v>
      </c>
      <c r="R237" s="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>No Funding</v>
      </c>
      <c r="Q238" s="7" t="str">
        <f t="shared" si="20"/>
        <v>film &amp; video</v>
      </c>
      <c r="R238" s="7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>No Funding</v>
      </c>
      <c r="Q240" s="7" t="str">
        <f t="shared" si="20"/>
        <v>film &amp; video</v>
      </c>
      <c r="R240" s="7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7" t="str">
        <f t="shared" si="20"/>
        <v>film &amp; video</v>
      </c>
      <c r="R258" s="7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IF(L259=0,"No Funding",E259/L259)</f>
        <v>66.70405357142856</v>
      </c>
      <c r="Q259" s="7" t="str">
        <f t="shared" ref="Q259:Q322" si="26">LEFT(N259,FIND("/",N259)-1)</f>
        <v>film &amp; video</v>
      </c>
      <c r="R259" s="7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7" t="str">
        <f t="shared" si="26"/>
        <v>film &amp; video</v>
      </c>
      <c r="R322" s="7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IF(L323=0,"No Funding",E323/L323)</f>
        <v>106.62314540059347</v>
      </c>
      <c r="Q323" s="7" t="str">
        <f t="shared" ref="Q323:Q386" si="32">LEFT(N323,FIND("/",N323)-1)</f>
        <v>film &amp; video</v>
      </c>
      <c r="R323" s="7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7" t="str">
        <f t="shared" si="32"/>
        <v>film &amp; video</v>
      </c>
      <c r="R386" s="7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IF(L387=0,"No Funding",E387/L387)</f>
        <v>111.79535864978902</v>
      </c>
      <c r="Q387" s="7" t="str">
        <f t="shared" ref="Q387:Q450" si="38">LEFT(N387,FIND("/",N387)-1)</f>
        <v>film &amp; video</v>
      </c>
      <c r="R387" s="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>No Funding</v>
      </c>
      <c r="Q429" s="7" t="str">
        <f t="shared" si="38"/>
        <v>film &amp; video</v>
      </c>
      <c r="R429" s="7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>No Funding</v>
      </c>
      <c r="Q431" s="7" t="str">
        <f t="shared" si="38"/>
        <v>film &amp; video</v>
      </c>
      <c r="R431" s="7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>No Funding</v>
      </c>
      <c r="Q435" s="7" t="str">
        <f t="shared" si="38"/>
        <v>film &amp; video</v>
      </c>
      <c r="R435" s="7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>No Funding</v>
      </c>
      <c r="Q438" s="7" t="str">
        <f t="shared" si="38"/>
        <v>film &amp; video</v>
      </c>
      <c r="R438" s="7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>No Funding</v>
      </c>
      <c r="Q439" s="7" t="str">
        <f t="shared" si="38"/>
        <v>film &amp; video</v>
      </c>
      <c r="R439" s="7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>No Funding</v>
      </c>
      <c r="Q441" s="7" t="str">
        <f t="shared" si="38"/>
        <v>film &amp; video</v>
      </c>
      <c r="R441" s="7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>No Funding</v>
      </c>
      <c r="Q443" s="7" t="str">
        <f t="shared" si="38"/>
        <v>film &amp; video</v>
      </c>
      <c r="R443" s="7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7" t="str">
        <f t="shared" si="38"/>
        <v>film &amp; video</v>
      </c>
      <c r="R450" s="7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IF(L451=0,"No Funding",E451/L451)</f>
        <v>9</v>
      </c>
      <c r="Q451" s="7" t="str">
        <f t="shared" ref="Q451:Q514" si="44">LEFT(N451,FIND("/",N451)-1)</f>
        <v>film &amp; video</v>
      </c>
      <c r="R451" s="7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>No Funding</v>
      </c>
      <c r="Q453" s="7" t="str">
        <f t="shared" si="44"/>
        <v>film &amp; video</v>
      </c>
      <c r="R453" s="7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>No Funding</v>
      </c>
      <c r="Q459" s="7" t="str">
        <f t="shared" si="44"/>
        <v>film &amp; video</v>
      </c>
      <c r="R459" s="7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>No Funding</v>
      </c>
      <c r="Q463" s="7" t="str">
        <f t="shared" si="44"/>
        <v>film &amp; video</v>
      </c>
      <c r="R463" s="7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>No Funding</v>
      </c>
      <c r="Q464" s="7" t="str">
        <f t="shared" si="44"/>
        <v>film &amp; video</v>
      </c>
      <c r="R464" s="7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>No Funding</v>
      </c>
      <c r="Q470" s="7" t="str">
        <f t="shared" si="44"/>
        <v>film &amp; video</v>
      </c>
      <c r="R470" s="7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>No Funding</v>
      </c>
      <c r="Q471" s="7" t="str">
        <f t="shared" si="44"/>
        <v>film &amp; video</v>
      </c>
      <c r="R471" s="7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>No Funding</v>
      </c>
      <c r="Q477" s="7" t="str">
        <f t="shared" si="44"/>
        <v>film &amp; video</v>
      </c>
      <c r="R477" s="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>No Funding</v>
      </c>
      <c r="Q479" s="7" t="str">
        <f t="shared" si="44"/>
        <v>film &amp; video</v>
      </c>
      <c r="R479" s="7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>No Funding</v>
      </c>
      <c r="Q480" s="7" t="str">
        <f t="shared" si="44"/>
        <v>film &amp; video</v>
      </c>
      <c r="R480" s="7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>No Funding</v>
      </c>
      <c r="Q489" s="7" t="str">
        <f t="shared" si="44"/>
        <v>film &amp; video</v>
      </c>
      <c r="R489" s="7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>No Funding</v>
      </c>
      <c r="Q490" s="7" t="str">
        <f t="shared" si="44"/>
        <v>film &amp; video</v>
      </c>
      <c r="R490" s="7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>No Funding</v>
      </c>
      <c r="Q492" s="7" t="str">
        <f t="shared" si="44"/>
        <v>film &amp; video</v>
      </c>
      <c r="R492" s="7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>No Funding</v>
      </c>
      <c r="Q493" s="7" t="str">
        <f t="shared" si="44"/>
        <v>film &amp; video</v>
      </c>
      <c r="R493" s="7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>No Funding</v>
      </c>
      <c r="Q494" s="7" t="str">
        <f t="shared" si="44"/>
        <v>film &amp; video</v>
      </c>
      <c r="R494" s="7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>No Funding</v>
      </c>
      <c r="Q495" s="7" t="str">
        <f t="shared" si="44"/>
        <v>film &amp; video</v>
      </c>
      <c r="R495" s="7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>No Funding</v>
      </c>
      <c r="Q497" s="7" t="str">
        <f t="shared" si="44"/>
        <v>film &amp; video</v>
      </c>
      <c r="R497" s="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>No Funding</v>
      </c>
      <c r="Q503" s="7" t="str">
        <f t="shared" si="44"/>
        <v>film &amp; video</v>
      </c>
      <c r="R503" s="7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>No Funding</v>
      </c>
      <c r="Q512" s="7" t="str">
        <f t="shared" si="44"/>
        <v>film &amp; video</v>
      </c>
      <c r="R512" s="7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7" t="str">
        <f t="shared" si="44"/>
        <v>film &amp; video</v>
      </c>
      <c r="R514" s="7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IF(L515=0,"No Funding",E515/L515)</f>
        <v>102.38235294117646</v>
      </c>
      <c r="Q515" s="7" t="str">
        <f t="shared" ref="Q515:Q578" si="50">LEFT(N515,FIND("/",N515)-1)</f>
        <v>film &amp; video</v>
      </c>
      <c r="R515" s="7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>No Funding</v>
      </c>
      <c r="Q518" s="7" t="str">
        <f t="shared" si="50"/>
        <v>film &amp; video</v>
      </c>
      <c r="R518" s="7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>No Funding</v>
      </c>
      <c r="Q520" s="7" t="str">
        <f t="shared" si="50"/>
        <v>film &amp; video</v>
      </c>
      <c r="R520" s="7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>No Funding</v>
      </c>
      <c r="Q549" s="7" t="str">
        <f t="shared" si="50"/>
        <v>technology</v>
      </c>
      <c r="R549" s="7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>No Funding</v>
      </c>
      <c r="Q554" s="7" t="str">
        <f t="shared" si="50"/>
        <v>technology</v>
      </c>
      <c r="R554" s="7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>No Funding</v>
      </c>
      <c r="Q557" s="7" t="str">
        <f t="shared" si="50"/>
        <v>technology</v>
      </c>
      <c r="R557" s="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>No Funding</v>
      </c>
      <c r="Q560" s="7" t="str">
        <f t="shared" si="50"/>
        <v>technology</v>
      </c>
      <c r="R560" s="7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>No Funding</v>
      </c>
      <c r="Q564" s="7" t="str">
        <f t="shared" si="50"/>
        <v>technology</v>
      </c>
      <c r="R564" s="7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>No Funding</v>
      </c>
      <c r="Q567" s="7" t="str">
        <f t="shared" si="50"/>
        <v>technology</v>
      </c>
      <c r="R567" s="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>No Funding</v>
      </c>
      <c r="Q569" s="7" t="str">
        <f t="shared" si="50"/>
        <v>technology</v>
      </c>
      <c r="R569" s="7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>No Funding</v>
      </c>
      <c r="Q574" s="7" t="str">
        <f t="shared" si="50"/>
        <v>technology</v>
      </c>
      <c r="R574" s="7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7" t="str">
        <f t="shared" si="50"/>
        <v>technology</v>
      </c>
      <c r="R578" s="7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IF(L579=0,"No Funding",E579/L579)</f>
        <v>10</v>
      </c>
      <c r="Q579" s="7" t="str">
        <f t="shared" ref="Q579:Q642" si="56">LEFT(N579,FIND("/",N579)-1)</f>
        <v>technology</v>
      </c>
      <c r="R579" s="7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>No Funding</v>
      </c>
      <c r="Q583" s="7" t="str">
        <f t="shared" si="56"/>
        <v>technology</v>
      </c>
      <c r="R583" s="7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>No Funding</v>
      </c>
      <c r="Q584" s="7" t="str">
        <f t="shared" si="56"/>
        <v>technology</v>
      </c>
      <c r="R584" s="7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>No Funding</v>
      </c>
      <c r="Q587" s="7" t="str">
        <f t="shared" si="56"/>
        <v>technology</v>
      </c>
      <c r="R587" s="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>No Funding</v>
      </c>
      <c r="Q604" s="7" t="str">
        <f t="shared" si="56"/>
        <v>technology</v>
      </c>
      <c r="R604" s="7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>No Funding</v>
      </c>
      <c r="Q606" s="7" t="str">
        <f t="shared" si="56"/>
        <v>technology</v>
      </c>
      <c r="R606" s="7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>No Funding</v>
      </c>
      <c r="Q609" s="7" t="str">
        <f t="shared" si="56"/>
        <v>technology</v>
      </c>
      <c r="R609" s="7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>No Funding</v>
      </c>
      <c r="Q612" s="7" t="str">
        <f t="shared" si="56"/>
        <v>technology</v>
      </c>
      <c r="R612" s="7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>No Funding</v>
      </c>
      <c r="Q613" s="7" t="str">
        <f t="shared" si="56"/>
        <v>technology</v>
      </c>
      <c r="R613" s="7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>No Funding</v>
      </c>
      <c r="Q614" s="7" t="str">
        <f t="shared" si="56"/>
        <v>technology</v>
      </c>
      <c r="R614" s="7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>No Funding</v>
      </c>
      <c r="Q616" s="7" t="str">
        <f t="shared" si="56"/>
        <v>technology</v>
      </c>
      <c r="R616" s="7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>No Funding</v>
      </c>
      <c r="Q617" s="7" t="str">
        <f t="shared" si="56"/>
        <v>technology</v>
      </c>
      <c r="R617" s="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>No Funding</v>
      </c>
      <c r="Q618" s="7" t="str">
        <f t="shared" si="56"/>
        <v>technology</v>
      </c>
      <c r="R618" s="7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>No Funding</v>
      </c>
      <c r="Q620" s="7" t="str">
        <f t="shared" si="56"/>
        <v>technology</v>
      </c>
      <c r="R620" s="7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>No Funding</v>
      </c>
      <c r="Q625" s="7" t="str">
        <f t="shared" si="56"/>
        <v>technology</v>
      </c>
      <c r="R625" s="7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>No Funding</v>
      </c>
      <c r="Q626" s="7" t="str">
        <f t="shared" si="56"/>
        <v>technology</v>
      </c>
      <c r="R626" s="7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>No Funding</v>
      </c>
      <c r="Q627" s="7" t="str">
        <f t="shared" si="56"/>
        <v>technology</v>
      </c>
      <c r="R627" s="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>No Funding</v>
      </c>
      <c r="Q630" s="7" t="str">
        <f t="shared" si="56"/>
        <v>technology</v>
      </c>
      <c r="R630" s="7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>No Funding</v>
      </c>
      <c r="Q634" s="7" t="str">
        <f t="shared" si="56"/>
        <v>technology</v>
      </c>
      <c r="R634" s="7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>No Funding</v>
      </c>
      <c r="Q639" s="7" t="str">
        <f t="shared" si="56"/>
        <v>technology</v>
      </c>
      <c r="R639" s="7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7" t="str">
        <f t="shared" si="56"/>
        <v>technology</v>
      </c>
      <c r="R642" s="7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IF(L643=0,"No Funding",E643/L643)</f>
        <v>151.31746031746033</v>
      </c>
      <c r="Q643" s="7" t="str">
        <f t="shared" ref="Q643:Q706" si="62">LEFT(N643,FIND("/",N643)-1)</f>
        <v>technology</v>
      </c>
      <c r="R643" s="7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>No Funding</v>
      </c>
      <c r="Q688" s="7" t="str">
        <f t="shared" si="62"/>
        <v>technology</v>
      </c>
      <c r="R688" s="7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7" t="str">
        <f t="shared" si="62"/>
        <v>technology</v>
      </c>
      <c r="R706" s="7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IF(L707=0,"No Funding",E707/L707)</f>
        <v>195.4</v>
      </c>
      <c r="Q707" s="7" t="str">
        <f t="shared" ref="Q707:Q770" si="68">LEFT(N707,FIND("/",N707)-1)</f>
        <v>technology</v>
      </c>
      <c r="R707" s="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>No Funding</v>
      </c>
      <c r="Q708" s="7" t="str">
        <f t="shared" si="68"/>
        <v>technology</v>
      </c>
      <c r="R708" s="7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>No Funding</v>
      </c>
      <c r="Q712" s="7" t="str">
        <f t="shared" si="68"/>
        <v>technology</v>
      </c>
      <c r="R712" s="7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>No Funding</v>
      </c>
      <c r="Q762" s="7" t="str">
        <f t="shared" si="68"/>
        <v>publishing</v>
      </c>
      <c r="R762" s="7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>No Funding</v>
      </c>
      <c r="Q764" s="7" t="str">
        <f t="shared" si="68"/>
        <v>publishing</v>
      </c>
      <c r="R764" s="7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>No Funding</v>
      </c>
      <c r="Q766" s="7" t="str">
        <f t="shared" si="68"/>
        <v>publishing</v>
      </c>
      <c r="R766" s="7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>No Funding</v>
      </c>
      <c r="Q768" s="7" t="str">
        <f t="shared" si="68"/>
        <v>publishing</v>
      </c>
      <c r="R768" s="7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str">
        <f t="shared" si="67"/>
        <v>No Funding</v>
      </c>
      <c r="Q770" s="7" t="str">
        <f t="shared" si="68"/>
        <v>publishing</v>
      </c>
      <c r="R770" s="7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IF(L771=0,"No Funding",E771/L771)</f>
        <v>31.846153846153847</v>
      </c>
      <c r="Q771" s="7" t="str">
        <f t="shared" ref="Q771:Q834" si="74">LEFT(N771,FIND("/",N771)-1)</f>
        <v>publishing</v>
      </c>
      <c r="R771" s="7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>No Funding</v>
      </c>
      <c r="Q772" s="7" t="str">
        <f t="shared" si="74"/>
        <v>publishing</v>
      </c>
      <c r="R772" s="7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7" t="str">
        <f t="shared" si="74"/>
        <v>music</v>
      </c>
      <c r="R784" s="7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7" t="str">
        <f t="shared" si="74"/>
        <v>music</v>
      </c>
      <c r="R833" s="7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7" t="str">
        <f t="shared" si="74"/>
        <v>music</v>
      </c>
      <c r="R834" s="7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IF(L835=0,"No Funding",E835/L835)</f>
        <v>148.78048780487805</v>
      </c>
      <c r="Q835" s="7" t="str">
        <f t="shared" ref="Q835:Q898" si="80">LEFT(N835,FIND("/",N835)-1)</f>
        <v>music</v>
      </c>
      <c r="R835" s="7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7" t="str">
        <f t="shared" si="80"/>
        <v>music</v>
      </c>
      <c r="R849" s="7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7" t="str">
        <f t="shared" si="80"/>
        <v>music</v>
      </c>
      <c r="R855" s="7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7" t="str">
        <f t="shared" si="80"/>
        <v>music</v>
      </c>
      <c r="R859" s="7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7" t="str">
        <f t="shared" si="80"/>
        <v>music</v>
      </c>
      <c r="R865" s="7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7" t="str">
        <f t="shared" si="80"/>
        <v>music</v>
      </c>
      <c r="R870" s="7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7" t="str">
        <f t="shared" si="80"/>
        <v>music</v>
      </c>
      <c r="R875" s="7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>No Funding</v>
      </c>
      <c r="Q877" s="7" t="str">
        <f t="shared" si="80"/>
        <v>music</v>
      </c>
      <c r="R877" s="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>No Funding</v>
      </c>
      <c r="Q889" s="7" t="str">
        <f t="shared" si="80"/>
        <v>music</v>
      </c>
      <c r="R889" s="7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7" t="str">
        <f t="shared" si="80"/>
        <v>music</v>
      </c>
      <c r="R898" s="7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str">
        <f t="shared" ref="P899:P962" si="85">IF(L899=0,"No Funding",E899/L899)</f>
        <v>No Funding</v>
      </c>
      <c r="Q899" s="7" t="str">
        <f t="shared" ref="Q899:Q962" si="86">LEFT(N899,FIND("/",N899)-1)</f>
        <v>music</v>
      </c>
      <c r="R899" s="7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>No Funding</v>
      </c>
      <c r="Q903" s="7" t="str">
        <f t="shared" si="86"/>
        <v>music</v>
      </c>
      <c r="R903" s="7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7" t="str">
        <f t="shared" si="86"/>
        <v>music</v>
      </c>
      <c r="R904" s="7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7" t="str">
        <f t="shared" si="86"/>
        <v>music</v>
      </c>
      <c r="R905" s="7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>No Funding</v>
      </c>
      <c r="Q908" s="7" t="str">
        <f t="shared" si="86"/>
        <v>music</v>
      </c>
      <c r="R908" s="7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>No Funding</v>
      </c>
      <c r="Q909" s="7" t="str">
        <f t="shared" si="86"/>
        <v>music</v>
      </c>
      <c r="R909" s="7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>No Funding</v>
      </c>
      <c r="Q910" s="7" t="str">
        <f t="shared" si="86"/>
        <v>music</v>
      </c>
      <c r="R910" s="7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7" t="str">
        <f t="shared" si="86"/>
        <v>music</v>
      </c>
      <c r="R911" s="7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>No Funding</v>
      </c>
      <c r="Q913" s="7" t="str">
        <f t="shared" si="86"/>
        <v>music</v>
      </c>
      <c r="R913" s="7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7" t="str">
        <f t="shared" si="86"/>
        <v>music</v>
      </c>
      <c r="R914" s="7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>No Funding</v>
      </c>
      <c r="Q916" s="7" t="str">
        <f t="shared" si="86"/>
        <v>music</v>
      </c>
      <c r="R916" s="7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>No Funding</v>
      </c>
      <c r="Q918" s="7" t="str">
        <f t="shared" si="86"/>
        <v>music</v>
      </c>
      <c r="R918" s="7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7" t="str">
        <f t="shared" si="86"/>
        <v>music</v>
      </c>
      <c r="R919" s="7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7" t="str">
        <f t="shared" si="86"/>
        <v>music</v>
      </c>
      <c r="R921" s="7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>No Funding</v>
      </c>
      <c r="Q922" s="7" t="str">
        <f t="shared" si="86"/>
        <v>music</v>
      </c>
      <c r="R922" s="7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7" t="str">
        <f t="shared" si="86"/>
        <v>music</v>
      </c>
      <c r="R925" s="7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7" t="str">
        <f t="shared" si="86"/>
        <v>music</v>
      </c>
      <c r="R927" s="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>No Funding</v>
      </c>
      <c r="Q928" s="7" t="str">
        <f t="shared" si="86"/>
        <v>music</v>
      </c>
      <c r="R928" s="7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>No Funding</v>
      </c>
      <c r="Q929" s="7" t="str">
        <f t="shared" si="86"/>
        <v>music</v>
      </c>
      <c r="R929" s="7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>No Funding</v>
      </c>
      <c r="Q931" s="7" t="str">
        <f t="shared" si="86"/>
        <v>music</v>
      </c>
      <c r="R931" s="7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7" t="str">
        <f t="shared" si="86"/>
        <v>music</v>
      </c>
      <c r="R932" s="7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7" t="str">
        <f t="shared" si="86"/>
        <v>music</v>
      </c>
      <c r="R935" s="7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7" t="str">
        <f t="shared" si="86"/>
        <v>music</v>
      </c>
      <c r="R937" s="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>No Funding</v>
      </c>
      <c r="Q938" s="7" t="str">
        <f t="shared" si="86"/>
        <v>music</v>
      </c>
      <c r="R938" s="7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7" t="str">
        <f t="shared" si="86"/>
        <v>music</v>
      </c>
      <c r="R939" s="7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7" t="str">
        <f t="shared" si="86"/>
        <v>music</v>
      </c>
      <c r="R940" s="7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7" t="str">
        <f t="shared" si="86"/>
        <v>music</v>
      </c>
      <c r="R941" s="7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>No Funding</v>
      </c>
      <c r="Q949" s="7" t="str">
        <f t="shared" si="86"/>
        <v>technology</v>
      </c>
      <c r="R949" s="7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7" t="str">
        <f t="shared" si="86"/>
        <v>technology</v>
      </c>
      <c r="R962" s="7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IF(L963=0,"No Funding",E963/L963)</f>
        <v>364.35454545454547</v>
      </c>
      <c r="Q963" s="7" t="str">
        <f t="shared" ref="Q963:Q1026" si="92">LEFT(N963,FIND("/",N963)-1)</f>
        <v>technology</v>
      </c>
      <c r="R963" s="7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>No Funding</v>
      </c>
      <c r="Q990" s="7" t="str">
        <f t="shared" si="92"/>
        <v>technology</v>
      </c>
      <c r="R990" s="7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7" t="str">
        <f t="shared" si="92"/>
        <v>music</v>
      </c>
      <c r="R1026" s="7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IF(L1027=0,"No Funding",E1027/L1027)</f>
        <v>71.848571428571432</v>
      </c>
      <c r="Q1027" s="7" t="str">
        <f t="shared" ref="Q1027:Q1090" si="98">LEFT(N1027,FIND("/",N1027)-1)</f>
        <v>music</v>
      </c>
      <c r="R1027" s="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>No Funding</v>
      </c>
      <c r="Q1043" s="7" t="str">
        <f t="shared" si="98"/>
        <v>journalism</v>
      </c>
      <c r="R1043" s="7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>No Funding</v>
      </c>
      <c r="Q1048" s="7" t="str">
        <f t="shared" si="98"/>
        <v>journalism</v>
      </c>
      <c r="R1048" s="7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>No Funding</v>
      </c>
      <c r="Q1051" s="7" t="str">
        <f t="shared" si="98"/>
        <v>journalism</v>
      </c>
      <c r="R1051" s="7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>No Funding</v>
      </c>
      <c r="Q1052" s="7" t="str">
        <f t="shared" si="98"/>
        <v>journalism</v>
      </c>
      <c r="R1052" s="7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>No Funding</v>
      </c>
      <c r="Q1053" s="7" t="str">
        <f t="shared" si="98"/>
        <v>journalism</v>
      </c>
      <c r="R1053" s="7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>No Funding</v>
      </c>
      <c r="Q1054" s="7" t="str">
        <f t="shared" si="98"/>
        <v>journalism</v>
      </c>
      <c r="R1054" s="7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>No Funding</v>
      </c>
      <c r="Q1056" s="7" t="str">
        <f t="shared" si="98"/>
        <v>journalism</v>
      </c>
      <c r="R1056" s="7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>No Funding</v>
      </c>
      <c r="Q1057" s="7" t="str">
        <f t="shared" si="98"/>
        <v>journalism</v>
      </c>
      <c r="R1057" s="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>No Funding</v>
      </c>
      <c r="Q1058" s="7" t="str">
        <f t="shared" si="98"/>
        <v>journalism</v>
      </c>
      <c r="R1058" s="7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>No Funding</v>
      </c>
      <c r="Q1059" s="7" t="str">
        <f t="shared" si="98"/>
        <v>journalism</v>
      </c>
      <c r="R1059" s="7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>No Funding</v>
      </c>
      <c r="Q1060" s="7" t="str">
        <f t="shared" si="98"/>
        <v>journalism</v>
      </c>
      <c r="R1060" s="7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>No Funding</v>
      </c>
      <c r="Q1061" s="7" t="str">
        <f t="shared" si="98"/>
        <v>journalism</v>
      </c>
      <c r="R1061" s="7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>No Funding</v>
      </c>
      <c r="Q1063" s="7" t="str">
        <f t="shared" si="98"/>
        <v>journalism</v>
      </c>
      <c r="R1063" s="7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>No Funding</v>
      </c>
      <c r="Q1065" s="7" t="str">
        <f t="shared" si="98"/>
        <v>journalism</v>
      </c>
      <c r="R1065" s="7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>No Funding</v>
      </c>
      <c r="Q1073" s="7" t="str">
        <f t="shared" si="98"/>
        <v>games</v>
      </c>
      <c r="R1073" s="7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>No Funding</v>
      </c>
      <c r="Q1086" s="7" t="str">
        <f t="shared" si="98"/>
        <v>games</v>
      </c>
      <c r="R1086" s="7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>No Funding</v>
      </c>
      <c r="Q1089" s="7" t="str">
        <f t="shared" si="98"/>
        <v>games</v>
      </c>
      <c r="R1089" s="7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7" t="str">
        <f t="shared" si="98"/>
        <v>games</v>
      </c>
      <c r="R1090" s="7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IF(L1091=0,"No Funding",E1091/L1091)</f>
        <v>23.959183673469386</v>
      </c>
      <c r="Q1091" s="7" t="str">
        <f t="shared" ref="Q1091:Q1154" si="104">LEFT(N1091,FIND("/",N1091)-1)</f>
        <v>games</v>
      </c>
      <c r="R1091" s="7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>No Funding</v>
      </c>
      <c r="Q1109" s="7" t="str">
        <f t="shared" si="104"/>
        <v>games</v>
      </c>
      <c r="R1109" s="7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>No Funding</v>
      </c>
      <c r="Q1122" s="7" t="str">
        <f t="shared" si="104"/>
        <v>games</v>
      </c>
      <c r="R1122" s="7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>No Funding</v>
      </c>
      <c r="Q1124" s="7" t="str">
        <f t="shared" si="104"/>
        <v>games</v>
      </c>
      <c r="R1124" s="7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>No Funding</v>
      </c>
      <c r="Q1127" s="7" t="str">
        <f t="shared" si="104"/>
        <v>games</v>
      </c>
      <c r="R1127" s="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>No Funding</v>
      </c>
      <c r="Q1133" s="7" t="str">
        <f t="shared" si="104"/>
        <v>games</v>
      </c>
      <c r="R1133" s="7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>No Funding</v>
      </c>
      <c r="Q1142" s="7" t="str">
        <f t="shared" si="104"/>
        <v>games</v>
      </c>
      <c r="R1142" s="7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>No Funding</v>
      </c>
      <c r="Q1143" s="7" t="str">
        <f t="shared" si="104"/>
        <v>games</v>
      </c>
      <c r="R1143" s="7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>No Funding</v>
      </c>
      <c r="Q1144" s="7" t="str">
        <f t="shared" si="104"/>
        <v>games</v>
      </c>
      <c r="R1144" s="7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>No Funding</v>
      </c>
      <c r="Q1146" s="7" t="str">
        <f t="shared" si="104"/>
        <v>food</v>
      </c>
      <c r="R1146" s="7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>No Funding</v>
      </c>
      <c r="Q1149" s="7" t="str">
        <f t="shared" si="104"/>
        <v>food</v>
      </c>
      <c r="R1149" s="7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>No Funding</v>
      </c>
      <c r="Q1153" s="7" t="str">
        <f t="shared" si="104"/>
        <v>food</v>
      </c>
      <c r="R1153" s="7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7" t="str">
        <f t="shared" si="104"/>
        <v>food</v>
      </c>
      <c r="R1154" s="7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IF(L1155=0,"No Funding",E1155/L1155)</f>
        <v>50</v>
      </c>
      <c r="Q1155" s="7" t="str">
        <f t="shared" ref="Q1155:Q1218" si="110">LEFT(N1155,FIND("/",N1155)-1)</f>
        <v>food</v>
      </c>
      <c r="R1155" s="7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>No Funding</v>
      </c>
      <c r="Q1158" s="7" t="str">
        <f t="shared" si="110"/>
        <v>food</v>
      </c>
      <c r="R1158" s="7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>No Funding</v>
      </c>
      <c r="Q1161" s="7" t="str">
        <f t="shared" si="110"/>
        <v>food</v>
      </c>
      <c r="R1161" s="7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>No Funding</v>
      </c>
      <c r="Q1163" s="7" t="str">
        <f t="shared" si="110"/>
        <v>food</v>
      </c>
      <c r="R1163" s="7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>No Funding</v>
      </c>
      <c r="Q1165" s="7" t="str">
        <f t="shared" si="110"/>
        <v>food</v>
      </c>
      <c r="R1165" s="7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>No Funding</v>
      </c>
      <c r="Q1166" s="7" t="str">
        <f t="shared" si="110"/>
        <v>food</v>
      </c>
      <c r="R1166" s="7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>No Funding</v>
      </c>
      <c r="Q1174" s="7" t="str">
        <f t="shared" si="110"/>
        <v>food</v>
      </c>
      <c r="R1174" s="7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>No Funding</v>
      </c>
      <c r="Q1179" s="7" t="str">
        <f t="shared" si="110"/>
        <v>food</v>
      </c>
      <c r="R1179" s="7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7" t="str">
        <f t="shared" si="110"/>
        <v>photography</v>
      </c>
      <c r="R1218" s="7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IF(L1219=0,"No Funding",E1219/L1219)</f>
        <v>148.57377049180329</v>
      </c>
      <c r="Q1219" s="7" t="str">
        <f t="shared" ref="Q1219:Q1282" si="116">LEFT(N1219,FIND("/",N1219)-1)</f>
        <v>photography</v>
      </c>
      <c r="R1219" s="7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>No Funding</v>
      </c>
      <c r="Q1229" s="7" t="str">
        <f t="shared" si="116"/>
        <v>music</v>
      </c>
      <c r="R1229" s="7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>No Funding</v>
      </c>
      <c r="Q1232" s="7" t="str">
        <f t="shared" si="116"/>
        <v>music</v>
      </c>
      <c r="R1232" s="7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>No Funding</v>
      </c>
      <c r="Q1233" s="7" t="str">
        <f t="shared" si="116"/>
        <v>music</v>
      </c>
      <c r="R1233" s="7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>No Funding</v>
      </c>
      <c r="Q1236" s="7" t="str">
        <f t="shared" si="116"/>
        <v>music</v>
      </c>
      <c r="R1236" s="7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>No Funding</v>
      </c>
      <c r="Q1238" s="7" t="str">
        <f t="shared" si="116"/>
        <v>music</v>
      </c>
      <c r="R1238" s="7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>No Funding</v>
      </c>
      <c r="Q1239" s="7" t="str">
        <f t="shared" si="116"/>
        <v>music</v>
      </c>
      <c r="R1239" s="7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>No Funding</v>
      </c>
      <c r="Q1241" s="7" t="str">
        <f t="shared" si="116"/>
        <v>music</v>
      </c>
      <c r="R1241" s="7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7" t="str">
        <f t="shared" si="116"/>
        <v>music</v>
      </c>
      <c r="R1282" s="7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IF(L1283=0,"No Funding",E1283/L1283)</f>
        <v>104.72972972972973</v>
      </c>
      <c r="Q1283" s="7" t="str">
        <f t="shared" ref="Q1283:Q1346" si="122">LEFT(N1283,FIND("/",N1283)-1)</f>
        <v>music</v>
      </c>
      <c r="R1283" s="7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>No Funding</v>
      </c>
      <c r="Q1334" s="7" t="str">
        <f t="shared" si="122"/>
        <v>technology</v>
      </c>
      <c r="R1334" s="7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>No Funding</v>
      </c>
      <c r="Q1335" s="7" t="str">
        <f t="shared" si="122"/>
        <v>technology</v>
      </c>
      <c r="R1335" s="7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>No Funding</v>
      </c>
      <c r="Q1342" s="7" t="str">
        <f t="shared" si="122"/>
        <v>technology</v>
      </c>
      <c r="R1342" s="7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7" t="str">
        <f t="shared" si="122"/>
        <v>publishing</v>
      </c>
      <c r="R1346" s="7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IF(L1347=0,"No Funding",E1347/L1347)</f>
        <v>53.571428571428569</v>
      </c>
      <c r="Q1347" s="7" t="str">
        <f t="shared" ref="Q1347:Q1410" si="128">LEFT(N1347,FIND("/",N1347)-1)</f>
        <v>publishing</v>
      </c>
      <c r="R1347" s="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7" t="str">
        <f t="shared" si="128"/>
        <v>publishing</v>
      </c>
      <c r="R1410" s="7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str">
        <f t="shared" ref="P1411:P1474" si="133">IF(L1411=0,"No Funding",E1411/L1411)</f>
        <v>No Funding</v>
      </c>
      <c r="Q1411" s="7" t="str">
        <f t="shared" ref="Q1411:Q1474" si="134">LEFT(N1411,FIND("/",N1411)-1)</f>
        <v>publishing</v>
      </c>
      <c r="R1411" s="7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>No Funding</v>
      </c>
      <c r="Q1418" s="7" t="str">
        <f t="shared" si="134"/>
        <v>publishing</v>
      </c>
      <c r="R1418" s="7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>No Funding</v>
      </c>
      <c r="Q1427" s="7" t="str">
        <f t="shared" si="134"/>
        <v>publishing</v>
      </c>
      <c r="R1427" s="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>No Funding</v>
      </c>
      <c r="Q1428" s="7" t="str">
        <f t="shared" si="134"/>
        <v>publishing</v>
      </c>
      <c r="R1428" s="7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>No Funding</v>
      </c>
      <c r="Q1431" s="7" t="str">
        <f t="shared" si="134"/>
        <v>publishing</v>
      </c>
      <c r="R1431" s="7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>No Funding</v>
      </c>
      <c r="Q1434" s="7" t="str">
        <f t="shared" si="134"/>
        <v>publishing</v>
      </c>
      <c r="R1434" s="7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>No Funding</v>
      </c>
      <c r="Q1444" s="7" t="str">
        <f t="shared" si="134"/>
        <v>publishing</v>
      </c>
      <c r="R1444" s="7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>No Funding</v>
      </c>
      <c r="Q1445" s="7" t="str">
        <f t="shared" si="134"/>
        <v>publishing</v>
      </c>
      <c r="R1445" s="7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>No Funding</v>
      </c>
      <c r="Q1446" s="7" t="str">
        <f t="shared" si="134"/>
        <v>publishing</v>
      </c>
      <c r="R1446" s="7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>No Funding</v>
      </c>
      <c r="Q1447" s="7" t="str">
        <f t="shared" si="134"/>
        <v>publishing</v>
      </c>
      <c r="R1447" s="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>No Funding</v>
      </c>
      <c r="Q1448" s="7" t="str">
        <f t="shared" si="134"/>
        <v>publishing</v>
      </c>
      <c r="R1448" s="7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>No Funding</v>
      </c>
      <c r="Q1450" s="7" t="str">
        <f t="shared" si="134"/>
        <v>publishing</v>
      </c>
      <c r="R1450" s="7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>No Funding</v>
      </c>
      <c r="Q1451" s="7" t="str">
        <f t="shared" si="134"/>
        <v>publishing</v>
      </c>
      <c r="R1451" s="7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>No Funding</v>
      </c>
      <c r="Q1454" s="7" t="str">
        <f t="shared" si="134"/>
        <v>publishing</v>
      </c>
      <c r="R1454" s="7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>No Funding</v>
      </c>
      <c r="Q1455" s="7" t="str">
        <f t="shared" si="134"/>
        <v>publishing</v>
      </c>
      <c r="R1455" s="7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>No Funding</v>
      </c>
      <c r="Q1459" s="7" t="str">
        <f t="shared" si="134"/>
        <v>publishing</v>
      </c>
      <c r="R1459" s="7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>No Funding</v>
      </c>
      <c r="Q1460" s="7" t="str">
        <f t="shared" si="134"/>
        <v>publishing</v>
      </c>
      <c r="R1460" s="7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>No Funding</v>
      </c>
      <c r="Q1461" s="7" t="str">
        <f t="shared" si="134"/>
        <v>publishing</v>
      </c>
      <c r="R1461" s="7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>No Funding</v>
      </c>
      <c r="Q1462" s="7" t="str">
        <f t="shared" si="134"/>
        <v>publishing</v>
      </c>
      <c r="R1462" s="7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IF(L1475=0,"No Funding",E1475/L1475)</f>
        <v>38.462553191489363</v>
      </c>
      <c r="Q1475" s="7" t="str">
        <f t="shared" ref="Q1475:Q1538" si="140">LEFT(N1475,FIND("/",N1475)-1)</f>
        <v>publishing</v>
      </c>
      <c r="R1475" s="7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>No Funding</v>
      </c>
      <c r="Q1486" s="7" t="str">
        <f t="shared" si="140"/>
        <v>publishing</v>
      </c>
      <c r="R1486" s="7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>No Funding</v>
      </c>
      <c r="Q1489" s="7" t="str">
        <f t="shared" si="140"/>
        <v>publishing</v>
      </c>
      <c r="R1489" s="7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>No Funding</v>
      </c>
      <c r="Q1491" s="7" t="str">
        <f t="shared" si="140"/>
        <v>publishing</v>
      </c>
      <c r="R1491" s="7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>No Funding</v>
      </c>
      <c r="Q1495" s="7" t="str">
        <f t="shared" si="140"/>
        <v>publishing</v>
      </c>
      <c r="R1495" s="7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>No Funding</v>
      </c>
      <c r="Q1497" s="7" t="str">
        <f t="shared" si="140"/>
        <v>publishing</v>
      </c>
      <c r="R1497" s="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>No Funding</v>
      </c>
      <c r="Q1498" s="7" t="str">
        <f t="shared" si="140"/>
        <v>publishing</v>
      </c>
      <c r="R1498" s="7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7" t="str">
        <f t="shared" si="140"/>
        <v>photography</v>
      </c>
      <c r="R1538" s="7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IF(L1539=0,"No Funding",E1539/L1539)</f>
        <v>96.375</v>
      </c>
      <c r="Q1539" s="7" t="str">
        <f t="shared" ref="Q1539:Q1602" si="146">LEFT(N1539,FIND("/",N1539)-1)</f>
        <v>photography</v>
      </c>
      <c r="R1539" s="7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>No Funding</v>
      </c>
      <c r="Q1546" s="7" t="str">
        <f t="shared" si="146"/>
        <v>photography</v>
      </c>
      <c r="R1546" s="7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>No Funding</v>
      </c>
      <c r="Q1549" s="7" t="str">
        <f t="shared" si="146"/>
        <v>photography</v>
      </c>
      <c r="R1549" s="7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>No Funding</v>
      </c>
      <c r="Q1553" s="7" t="str">
        <f t="shared" si="146"/>
        <v>photography</v>
      </c>
      <c r="R1553" s="7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>No Funding</v>
      </c>
      <c r="Q1555" s="7" t="str">
        <f t="shared" si="146"/>
        <v>photography</v>
      </c>
      <c r="R1555" s="7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>No Funding</v>
      </c>
      <c r="Q1556" s="7" t="str">
        <f t="shared" si="146"/>
        <v>photography</v>
      </c>
      <c r="R1556" s="7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>No Funding</v>
      </c>
      <c r="Q1557" s="7" t="str">
        <f t="shared" si="146"/>
        <v>photography</v>
      </c>
      <c r="R1557" s="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>No Funding</v>
      </c>
      <c r="Q1564" s="7" t="str">
        <f t="shared" si="146"/>
        <v>publishing</v>
      </c>
      <c r="R1564" s="7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>No Funding</v>
      </c>
      <c r="Q1571" s="7" t="str">
        <f t="shared" si="146"/>
        <v>publishing</v>
      </c>
      <c r="R1571" s="7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>No Funding</v>
      </c>
      <c r="Q1582" s="7" t="str">
        <f t="shared" si="146"/>
        <v>publishing</v>
      </c>
      <c r="R1582" s="7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>No Funding</v>
      </c>
      <c r="Q1586" s="7" t="str">
        <f t="shared" si="146"/>
        <v>photography</v>
      </c>
      <c r="R1586" s="7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>No Funding</v>
      </c>
      <c r="Q1588" s="7" t="str">
        <f t="shared" si="146"/>
        <v>photography</v>
      </c>
      <c r="R1588" s="7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>No Funding</v>
      </c>
      <c r="Q1590" s="7" t="str">
        <f t="shared" si="146"/>
        <v>photography</v>
      </c>
      <c r="R1590" s="7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>No Funding</v>
      </c>
      <c r="Q1591" s="7" t="str">
        <f t="shared" si="146"/>
        <v>photography</v>
      </c>
      <c r="R1591" s="7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>No Funding</v>
      </c>
      <c r="Q1594" s="7" t="str">
        <f t="shared" si="146"/>
        <v>photography</v>
      </c>
      <c r="R1594" s="7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>No Funding</v>
      </c>
      <c r="Q1599" s="7" t="str">
        <f t="shared" si="146"/>
        <v>photography</v>
      </c>
      <c r="R1599" s="7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>No Funding</v>
      </c>
      <c r="Q1601" s="7" t="str">
        <f t="shared" si="146"/>
        <v>photography</v>
      </c>
      <c r="R1601" s="7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7" t="str">
        <f t="shared" si="146"/>
        <v>photography</v>
      </c>
      <c r="R1602" s="7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IF(L1603=0,"No Funding",E1603/L1603)</f>
        <v>48.325535714285714</v>
      </c>
      <c r="Q1603" s="7" t="str">
        <f t="shared" ref="Q1603:Q1666" si="152">LEFT(N1603,FIND("/",N1603)-1)</f>
        <v>music</v>
      </c>
      <c r="R1603" s="7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7" t="str">
        <f t="shared" si="152"/>
        <v>music</v>
      </c>
      <c r="R1666" s="7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IF(L1667=0,"No Funding",E1667/L1667)</f>
        <v>44.956989247311824</v>
      </c>
      <c r="Q1667" s="7" t="str">
        <f t="shared" ref="Q1667:Q1730" si="158">LEFT(N1667,FIND("/",N1667)-1)</f>
        <v>music</v>
      </c>
      <c r="R1667" s="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>No Funding</v>
      </c>
      <c r="Q1684" s="7" t="str">
        <f t="shared" si="158"/>
        <v>music</v>
      </c>
      <c r="R1684" s="7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>No Funding</v>
      </c>
      <c r="Q1698" s="7" t="str">
        <f t="shared" si="158"/>
        <v>music</v>
      </c>
      <c r="R1698" s="7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>No Funding</v>
      </c>
      <c r="Q1700" s="7" t="str">
        <f t="shared" si="158"/>
        <v>music</v>
      </c>
      <c r="R1700" s="7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>No Funding</v>
      </c>
      <c r="Q1707" s="7" t="str">
        <f t="shared" si="158"/>
        <v>music</v>
      </c>
      <c r="R1707" s="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>No Funding</v>
      </c>
      <c r="Q1708" s="7" t="str">
        <f t="shared" si="158"/>
        <v>music</v>
      </c>
      <c r="R1708" s="7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>No Funding</v>
      </c>
      <c r="Q1710" s="7" t="str">
        <f t="shared" si="158"/>
        <v>music</v>
      </c>
      <c r="R1710" s="7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>No Funding</v>
      </c>
      <c r="Q1714" s="7" t="str">
        <f t="shared" si="158"/>
        <v>music</v>
      </c>
      <c r="R1714" s="7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>No Funding</v>
      </c>
      <c r="Q1723" s="7" t="str">
        <f t="shared" si="158"/>
        <v>music</v>
      </c>
      <c r="R1723" s="7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7" t="str">
        <f t="shared" si="158"/>
        <v>music</v>
      </c>
      <c r="R1730" s="7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str">
        <f t="shared" ref="P1731:P1794" si="163">IF(L1731=0,"No Funding",E1731/L1731)</f>
        <v>No Funding</v>
      </c>
      <c r="Q1731" s="7" t="str">
        <f t="shared" ref="Q1731:Q1794" si="164">LEFT(N1731,FIND("/",N1731)-1)</f>
        <v>music</v>
      </c>
      <c r="R1731" s="7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>No Funding</v>
      </c>
      <c r="Q1732" s="7" t="str">
        <f t="shared" si="164"/>
        <v>music</v>
      </c>
      <c r="R1732" s="7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>No Funding</v>
      </c>
      <c r="Q1733" s="7" t="str">
        <f t="shared" si="164"/>
        <v>music</v>
      </c>
      <c r="R1733" s="7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>No Funding</v>
      </c>
      <c r="Q1734" s="7" t="str">
        <f t="shared" si="164"/>
        <v>music</v>
      </c>
      <c r="R1734" s="7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>No Funding</v>
      </c>
      <c r="Q1735" s="7" t="str">
        <f t="shared" si="164"/>
        <v>music</v>
      </c>
      <c r="R1735" s="7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>No Funding</v>
      </c>
      <c r="Q1742" s="7" t="str">
        <f t="shared" si="164"/>
        <v>music</v>
      </c>
      <c r="R1742" s="7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>No Funding</v>
      </c>
      <c r="Q1768" s="7" t="str">
        <f t="shared" si="164"/>
        <v>photography</v>
      </c>
      <c r="R1768" s="7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7" t="str">
        <f t="shared" si="164"/>
        <v>photography</v>
      </c>
      <c r="R1794" s="7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IF(L1795=0,"No Funding",E1795/L1795)</f>
        <v>20</v>
      </c>
      <c r="Q1795" s="7" t="str">
        <f t="shared" ref="Q1795:Q1858" si="170">LEFT(N1795,FIND("/",N1795)-1)</f>
        <v>photography</v>
      </c>
      <c r="R1795" s="7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>No Funding</v>
      </c>
      <c r="Q1815" s="7" t="str">
        <f t="shared" si="170"/>
        <v>photography</v>
      </c>
      <c r="R1815" s="7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>No Funding</v>
      </c>
      <c r="Q1817" s="7" t="str">
        <f t="shared" si="170"/>
        <v>photography</v>
      </c>
      <c r="R1817" s="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>No Funding</v>
      </c>
      <c r="Q1820" s="7" t="str">
        <f t="shared" si="170"/>
        <v>photography</v>
      </c>
      <c r="R1820" s="7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7" t="str">
        <f t="shared" si="170"/>
        <v>music</v>
      </c>
      <c r="R1858" s="7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IF(L1859=0,"No Funding",E1859/L1859)</f>
        <v>136.36363636363637</v>
      </c>
      <c r="Q1859" s="7" t="str">
        <f t="shared" ref="Q1859:Q1922" si="176">LEFT(N1859,FIND("/",N1859)-1)</f>
        <v>music</v>
      </c>
      <c r="R1859" s="7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>No Funding</v>
      </c>
      <c r="Q1863" s="7" t="str">
        <f t="shared" si="176"/>
        <v>games</v>
      </c>
      <c r="R1863" s="7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>No Funding</v>
      </c>
      <c r="Q1871" s="7" t="str">
        <f t="shared" si="176"/>
        <v>games</v>
      </c>
      <c r="R1871" s="7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>No Funding</v>
      </c>
      <c r="Q1878" s="7" t="str">
        <f t="shared" si="176"/>
        <v>games</v>
      </c>
      <c r="R1878" s="7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>No Funding</v>
      </c>
      <c r="Q1879" s="7" t="str">
        <f t="shared" si="176"/>
        <v>games</v>
      </c>
      <c r="R1879" s="7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>No Funding</v>
      </c>
      <c r="Q1880" s="7" t="str">
        <f t="shared" si="176"/>
        <v>games</v>
      </c>
      <c r="R1880" s="7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7" t="str">
        <f t="shared" si="176"/>
        <v>technology</v>
      </c>
      <c r="R1922" s="7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IF(L1923=0,"No Funding",E1923/L1923)</f>
        <v>54</v>
      </c>
      <c r="Q1923" s="7" t="str">
        <f t="shared" ref="Q1923:Q1986" si="182">LEFT(N1923,FIND("/",N1923)-1)</f>
        <v>music</v>
      </c>
      <c r="R1923" s="7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>No Funding</v>
      </c>
      <c r="Q1984" s="7" t="str">
        <f t="shared" si="182"/>
        <v>photography</v>
      </c>
      <c r="R1984" s="7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7" t="str">
        <f t="shared" si="182"/>
        <v>photography</v>
      </c>
      <c r="R1986" s="7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IF(L1987=0,"No Funding",E1987/L1987)</f>
        <v>12.75</v>
      </c>
      <c r="Q1987" s="7" t="str">
        <f t="shared" ref="Q1987:Q2050" si="188">LEFT(N1987,FIND("/",N1987)-1)</f>
        <v>photography</v>
      </c>
      <c r="R1987" s="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>No Funding</v>
      </c>
      <c r="Q1995" s="7" t="str">
        <f t="shared" si="188"/>
        <v>photography</v>
      </c>
      <c r="R1995" s="7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>No Funding</v>
      </c>
      <c r="Q1996" s="7" t="str">
        <f t="shared" si="188"/>
        <v>photography</v>
      </c>
      <c r="R1996" s="7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>No Funding</v>
      </c>
      <c r="Q1998" s="7" t="str">
        <f t="shared" si="188"/>
        <v>photography</v>
      </c>
      <c r="R1998" s="7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>No Funding</v>
      </c>
      <c r="Q1999" s="7" t="str">
        <f t="shared" si="188"/>
        <v>photography</v>
      </c>
      <c r="R1999" s="7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7" t="str">
        <f t="shared" si="188"/>
        <v>technology</v>
      </c>
      <c r="R2050" s="7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IF(L2051=0,"No Funding",E2051/L2051)</f>
        <v>80.991037735849048</v>
      </c>
      <c r="Q2051" s="7" t="str">
        <f t="shared" ref="Q2051:Q2114" si="194">LEFT(N2051,FIND("/",N2051)-1)</f>
        <v>technology</v>
      </c>
      <c r="R2051" s="7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7" t="str">
        <f t="shared" si="194"/>
        <v>music</v>
      </c>
      <c r="R2114" s="7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IF(L2115=0,"No Funding",E2115/L2115)</f>
        <v>68.598130841121488</v>
      </c>
      <c r="Q2115" s="7" t="str">
        <f t="shared" ref="Q2115:Q2178" si="200">LEFT(N2115,FIND("/",N2115)-1)</f>
        <v>music</v>
      </c>
      <c r="R2115" s="7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>No Funding</v>
      </c>
      <c r="Q2143" s="7" t="str">
        <f t="shared" si="200"/>
        <v>games</v>
      </c>
      <c r="R2143" s="7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>No Funding</v>
      </c>
      <c r="Q2151" s="7" t="str">
        <f t="shared" si="200"/>
        <v>games</v>
      </c>
      <c r="R2151" s="7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7" t="str">
        <f t="shared" si="200"/>
        <v>music</v>
      </c>
      <c r="R2178" s="7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IF(L2179=0,"No Funding",E2179/L2179)</f>
        <v>65.868421052631575</v>
      </c>
      <c r="Q2179" s="7" t="str">
        <f t="shared" ref="Q2179:Q2242" si="206">LEFT(N2179,FIND("/",N2179)-1)</f>
        <v>music</v>
      </c>
      <c r="R2179" s="7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7" t="str">
        <f t="shared" si="206"/>
        <v>games</v>
      </c>
      <c r="R2242" s="7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IF(L2243=0,"No Funding",E2243/L2243)</f>
        <v>49.472392638036808</v>
      </c>
      <c r="Q2243" s="7" t="str">
        <f t="shared" ref="Q2243:Q2306" si="212">LEFT(N2243,FIND("/",N2243)-1)</f>
        <v>games</v>
      </c>
      <c r="R2243" s="7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7" t="str">
        <f t="shared" si="212"/>
        <v>music</v>
      </c>
      <c r="R2306" s="7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IF(L2307=0,"No Funding",E2307/L2307)</f>
        <v>109.10778443113773</v>
      </c>
      <c r="Q2307" s="7" t="str">
        <f t="shared" ref="Q2307:Q2370" si="218">LEFT(N2307,FIND("/",N2307)-1)</f>
        <v>music</v>
      </c>
      <c r="R2307" s="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>No Funding</v>
      </c>
      <c r="Q2343" s="7" t="str">
        <f t="shared" si="218"/>
        <v>technology</v>
      </c>
      <c r="R2343" s="7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>No Funding</v>
      </c>
      <c r="Q2344" s="7" t="str">
        <f t="shared" si="218"/>
        <v>technology</v>
      </c>
      <c r="R2344" s="7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>No Funding</v>
      </c>
      <c r="Q2347" s="7" t="str">
        <f t="shared" si="218"/>
        <v>technology</v>
      </c>
      <c r="R2347" s="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>No Funding</v>
      </c>
      <c r="Q2351" s="7" t="str">
        <f t="shared" si="218"/>
        <v>technology</v>
      </c>
      <c r="R2351" s="7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>No Funding</v>
      </c>
      <c r="Q2352" s="7" t="str">
        <f t="shared" si="218"/>
        <v>technology</v>
      </c>
      <c r="R2352" s="7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>No Funding</v>
      </c>
      <c r="Q2354" s="7" t="str">
        <f t="shared" si="218"/>
        <v>technology</v>
      </c>
      <c r="R2354" s="7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>No Funding</v>
      </c>
      <c r="Q2355" s="7" t="str">
        <f t="shared" si="218"/>
        <v>technology</v>
      </c>
      <c r="R2355" s="7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>No Funding</v>
      </c>
      <c r="Q2358" s="7" t="str">
        <f t="shared" si="218"/>
        <v>technology</v>
      </c>
      <c r="R2358" s="7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>No Funding</v>
      </c>
      <c r="Q2359" s="7" t="str">
        <f t="shared" si="218"/>
        <v>technology</v>
      </c>
      <c r="R2359" s="7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>No Funding</v>
      </c>
      <c r="Q2360" s="7" t="str">
        <f t="shared" si="218"/>
        <v>technology</v>
      </c>
      <c r="R2360" s="7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>No Funding</v>
      </c>
      <c r="Q2363" s="7" t="str">
        <f t="shared" si="218"/>
        <v>technology</v>
      </c>
      <c r="R2363" s="7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>No Funding</v>
      </c>
      <c r="Q2365" s="7" t="str">
        <f t="shared" si="218"/>
        <v>technology</v>
      </c>
      <c r="R2365" s="7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>No Funding</v>
      </c>
      <c r="Q2366" s="7" t="str">
        <f t="shared" si="218"/>
        <v>technology</v>
      </c>
      <c r="R2366" s="7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>No Funding</v>
      </c>
      <c r="Q2367" s="7" t="str">
        <f t="shared" si="218"/>
        <v>technology</v>
      </c>
      <c r="R2367" s="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7" t="str">
        <f t="shared" si="218"/>
        <v>technology</v>
      </c>
      <c r="R2370" s="7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str">
        <f t="shared" ref="P2371:P2434" si="223">IF(L2371=0,"No Funding",E2371/L2371)</f>
        <v>No Funding</v>
      </c>
      <c r="Q2371" s="7" t="str">
        <f t="shared" ref="Q2371:Q2434" si="224">LEFT(N2371,FIND("/",N2371)-1)</f>
        <v>technology</v>
      </c>
      <c r="R2371" s="7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>No Funding</v>
      </c>
      <c r="Q2373" s="7" t="str">
        <f t="shared" si="224"/>
        <v>technology</v>
      </c>
      <c r="R2373" s="7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>No Funding</v>
      </c>
      <c r="Q2377" s="7" t="str">
        <f t="shared" si="224"/>
        <v>technology</v>
      </c>
      <c r="R2377" s="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>No Funding</v>
      </c>
      <c r="Q2379" s="7" t="str">
        <f t="shared" si="224"/>
        <v>technology</v>
      </c>
      <c r="R2379" s="7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>No Funding</v>
      </c>
      <c r="Q2380" s="7" t="str">
        <f t="shared" si="224"/>
        <v>technology</v>
      </c>
      <c r="R2380" s="7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>No Funding</v>
      </c>
      <c r="Q2381" s="7" t="str">
        <f t="shared" si="224"/>
        <v>technology</v>
      </c>
      <c r="R2381" s="7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>No Funding</v>
      </c>
      <c r="Q2388" s="7" t="str">
        <f t="shared" si="224"/>
        <v>technology</v>
      </c>
      <c r="R2388" s="7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>No Funding</v>
      </c>
      <c r="Q2392" s="7" t="str">
        <f t="shared" si="224"/>
        <v>technology</v>
      </c>
      <c r="R2392" s="7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>No Funding</v>
      </c>
      <c r="Q2394" s="7" t="str">
        <f t="shared" si="224"/>
        <v>technology</v>
      </c>
      <c r="R2394" s="7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>No Funding</v>
      </c>
      <c r="Q2397" s="7" t="str">
        <f t="shared" si="224"/>
        <v>technology</v>
      </c>
      <c r="R2397" s="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>No Funding</v>
      </c>
      <c r="Q2399" s="7" t="str">
        <f t="shared" si="224"/>
        <v>technology</v>
      </c>
      <c r="R2399" s="7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>No Funding</v>
      </c>
      <c r="Q2400" s="7" t="str">
        <f t="shared" si="224"/>
        <v>technology</v>
      </c>
      <c r="R2400" s="7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>No Funding</v>
      </c>
      <c r="Q2401" s="7" t="str">
        <f t="shared" si="224"/>
        <v>technology</v>
      </c>
      <c r="R2401" s="7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>No Funding</v>
      </c>
      <c r="Q2402" s="7" t="str">
        <f t="shared" si="224"/>
        <v>technology</v>
      </c>
      <c r="R2402" s="7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>No Funding</v>
      </c>
      <c r="Q2406" s="7" t="str">
        <f t="shared" si="224"/>
        <v>food</v>
      </c>
      <c r="R2406" s="7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>No Funding</v>
      </c>
      <c r="Q2412" s="7" t="str">
        <f t="shared" si="224"/>
        <v>food</v>
      </c>
      <c r="R2412" s="7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>No Funding</v>
      </c>
      <c r="Q2414" s="7" t="str">
        <f t="shared" si="224"/>
        <v>food</v>
      </c>
      <c r="R2414" s="7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>No Funding</v>
      </c>
      <c r="Q2419" s="7" t="str">
        <f t="shared" si="224"/>
        <v>food</v>
      </c>
      <c r="R2419" s="7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>No Funding</v>
      </c>
      <c r="Q2421" s="7" t="str">
        <f t="shared" si="224"/>
        <v>food</v>
      </c>
      <c r="R2421" s="7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>No Funding</v>
      </c>
      <c r="Q2428" s="7" t="str">
        <f t="shared" si="224"/>
        <v>food</v>
      </c>
      <c r="R2428" s="7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7" t="str">
        <f t="shared" si="224"/>
        <v>food</v>
      </c>
      <c r="R2434" s="7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str">
        <f t="shared" ref="P2435:P2498" si="229">IF(L2435=0,"No Funding",E2435/L2435)</f>
        <v>No Funding</v>
      </c>
      <c r="Q2435" s="7" t="str">
        <f t="shared" ref="Q2435:Q2498" si="230">LEFT(N2435,FIND("/",N2435)-1)</f>
        <v>food</v>
      </c>
      <c r="R2435" s="7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>No Funding</v>
      </c>
      <c r="Q2439" s="7" t="str">
        <f t="shared" si="230"/>
        <v>food</v>
      </c>
      <c r="R2439" s="7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>No Funding</v>
      </c>
      <c r="Q2441" s="7" t="str">
        <f t="shared" si="230"/>
        <v>food</v>
      </c>
      <c r="R2441" s="7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7" t="str">
        <f t="shared" si="230"/>
        <v>music</v>
      </c>
      <c r="R2498" s="7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IF(L2499=0,"No Funding",E2499/L2499)</f>
        <v>80.551071428571419</v>
      </c>
      <c r="Q2499" s="7" t="str">
        <f t="shared" ref="Q2499:Q2562" si="236">LEFT(N2499,FIND("/",N2499)-1)</f>
        <v>music</v>
      </c>
      <c r="R2499" s="7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>No Funding</v>
      </c>
      <c r="Q2505" s="7" t="str">
        <f t="shared" si="236"/>
        <v>food</v>
      </c>
      <c r="R2505" s="7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>No Funding</v>
      </c>
      <c r="Q2506" s="7" t="str">
        <f t="shared" si="236"/>
        <v>food</v>
      </c>
      <c r="R2506" s="7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>No Funding</v>
      </c>
      <c r="Q2507" s="7" t="str">
        <f t="shared" si="236"/>
        <v>food</v>
      </c>
      <c r="R2507" s="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>No Funding</v>
      </c>
      <c r="Q2509" s="7" t="str">
        <f t="shared" si="236"/>
        <v>food</v>
      </c>
      <c r="R2509" s="7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>No Funding</v>
      </c>
      <c r="Q2510" s="7" t="str">
        <f t="shared" si="236"/>
        <v>food</v>
      </c>
      <c r="R2510" s="7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>No Funding</v>
      </c>
      <c r="Q2513" s="7" t="str">
        <f t="shared" si="236"/>
        <v>food</v>
      </c>
      <c r="R2513" s="7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>No Funding</v>
      </c>
      <c r="Q2514" s="7" t="str">
        <f t="shared" si="236"/>
        <v>food</v>
      </c>
      <c r="R2514" s="7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>No Funding</v>
      </c>
      <c r="Q2515" s="7" t="str">
        <f t="shared" si="236"/>
        <v>food</v>
      </c>
      <c r="R2515" s="7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>No Funding</v>
      </c>
      <c r="Q2518" s="7" t="str">
        <f t="shared" si="236"/>
        <v>food</v>
      </c>
      <c r="R2518" s="7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>No Funding</v>
      </c>
      <c r="Q2520" s="7" t="str">
        <f t="shared" si="236"/>
        <v>food</v>
      </c>
      <c r="R2520" s="7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>No Funding</v>
      </c>
      <c r="Q2522" s="7" t="str">
        <f t="shared" si="236"/>
        <v>food</v>
      </c>
      <c r="R2522" s="7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7" t="str">
        <f t="shared" si="236"/>
        <v>music</v>
      </c>
      <c r="R2562" s="7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str">
        <f t="shared" ref="P2563:P2626" si="241">IF(L2563=0,"No Funding",E2563/L2563)</f>
        <v>No Funding</v>
      </c>
      <c r="Q2563" s="7" t="str">
        <f t="shared" ref="Q2563:Q2626" si="242">LEFT(N2563,FIND("/",N2563)-1)</f>
        <v>food</v>
      </c>
      <c r="R2563" s="7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>No Funding</v>
      </c>
      <c r="Q2565" s="7" t="str">
        <f t="shared" si="242"/>
        <v>food</v>
      </c>
      <c r="R2565" s="7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>No Funding</v>
      </c>
      <c r="Q2566" s="7" t="str">
        <f t="shared" si="242"/>
        <v>food</v>
      </c>
      <c r="R2566" s="7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>No Funding</v>
      </c>
      <c r="Q2568" s="7" t="str">
        <f t="shared" si="242"/>
        <v>food</v>
      </c>
      <c r="R2568" s="7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>No Funding</v>
      </c>
      <c r="Q2574" s="7" t="str">
        <f t="shared" si="242"/>
        <v>food</v>
      </c>
      <c r="R2574" s="7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>No Funding</v>
      </c>
      <c r="Q2575" s="7" t="str">
        <f t="shared" si="242"/>
        <v>food</v>
      </c>
      <c r="R2575" s="7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>No Funding</v>
      </c>
      <c r="Q2576" s="7" t="str">
        <f t="shared" si="242"/>
        <v>food</v>
      </c>
      <c r="R2576" s="7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>No Funding</v>
      </c>
      <c r="Q2577" s="7" t="str">
        <f t="shared" si="242"/>
        <v>food</v>
      </c>
      <c r="R2577" s="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>No Funding</v>
      </c>
      <c r="Q2578" s="7" t="str">
        <f t="shared" si="242"/>
        <v>food</v>
      </c>
      <c r="R2578" s="7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>No Funding</v>
      </c>
      <c r="Q2579" s="7" t="str">
        <f t="shared" si="242"/>
        <v>food</v>
      </c>
      <c r="R2579" s="7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>No Funding</v>
      </c>
      <c r="Q2580" s="7" t="str">
        <f t="shared" si="242"/>
        <v>food</v>
      </c>
      <c r="R2580" s="7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>No Funding</v>
      </c>
      <c r="Q2586" s="7" t="str">
        <f t="shared" si="242"/>
        <v>food</v>
      </c>
      <c r="R2586" s="7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>No Funding</v>
      </c>
      <c r="Q2592" s="7" t="str">
        <f t="shared" si="242"/>
        <v>food</v>
      </c>
      <c r="R2592" s="7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>No Funding</v>
      </c>
      <c r="Q2595" s="7" t="str">
        <f t="shared" si="242"/>
        <v>food</v>
      </c>
      <c r="R2595" s="7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IF(L2627=0,"No Funding",E2627/L2627)</f>
        <v>27.576923076923077</v>
      </c>
      <c r="Q2627" s="7" t="str">
        <f t="shared" ref="Q2627:Q2690" si="248">LEFT(N2627,FIND("/",N2627)-1)</f>
        <v>technology</v>
      </c>
      <c r="R2627" s="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>No Funding</v>
      </c>
      <c r="Q2644" s="7" t="str">
        <f t="shared" si="248"/>
        <v>technology</v>
      </c>
      <c r="R2644" s="7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>No Funding</v>
      </c>
      <c r="Q2688" s="7" t="str">
        <f t="shared" si="248"/>
        <v>food</v>
      </c>
      <c r="R2688" s="7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>No Funding</v>
      </c>
      <c r="Q2689" s="7" t="str">
        <f t="shared" si="248"/>
        <v>food</v>
      </c>
      <c r="R2689" s="7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7" t="str">
        <f t="shared" si="248"/>
        <v>food</v>
      </c>
      <c r="R2690" s="7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IF(L2691=0,"No Funding",E2691/L2691)</f>
        <v>1</v>
      </c>
      <c r="Q2691" s="7" t="str">
        <f t="shared" ref="Q2691:Q2754" si="254">LEFT(N2691,FIND("/",N2691)-1)</f>
        <v>food</v>
      </c>
      <c r="R2691" s="7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>No Funding</v>
      </c>
      <c r="Q2701" s="7" t="str">
        <f t="shared" si="254"/>
        <v>food</v>
      </c>
      <c r="R2701" s="7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>No Funding</v>
      </c>
      <c r="Q2745" s="7" t="str">
        <f t="shared" si="254"/>
        <v>publishing</v>
      </c>
      <c r="R2745" s="7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>No Funding</v>
      </c>
      <c r="Q2752" s="7" t="str">
        <f t="shared" si="254"/>
        <v>publishing</v>
      </c>
      <c r="R2752" s="7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>No Funding</v>
      </c>
      <c r="Q2753" s="7" t="str">
        <f t="shared" si="254"/>
        <v>publishing</v>
      </c>
      <c r="R2753" s="7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IF(L2755=0,"No Funding",E2755/L2755)</f>
        <v>47.5</v>
      </c>
      <c r="Q2755" s="7" t="str">
        <f t="shared" ref="Q2755:Q2818" si="260">LEFT(N2755,FIND("/",N2755)-1)</f>
        <v>publishing</v>
      </c>
      <c r="R2755" s="7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>No Funding</v>
      </c>
      <c r="Q2756" s="7" t="str">
        <f t="shared" si="260"/>
        <v>publishing</v>
      </c>
      <c r="R2756" s="7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>No Funding</v>
      </c>
      <c r="Q2762" s="7" t="str">
        <f t="shared" si="260"/>
        <v>publishing</v>
      </c>
      <c r="R2762" s="7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>No Funding</v>
      </c>
      <c r="Q2767" s="7" t="str">
        <f t="shared" si="260"/>
        <v>publishing</v>
      </c>
      <c r="R2767" s="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>No Funding</v>
      </c>
      <c r="Q2773" s="7" t="str">
        <f t="shared" si="260"/>
        <v>publishing</v>
      </c>
      <c r="R2773" s="7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>No Funding</v>
      </c>
      <c r="Q2774" s="7" t="str">
        <f t="shared" si="260"/>
        <v>publishing</v>
      </c>
      <c r="R2774" s="7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>No Funding</v>
      </c>
      <c r="Q2782" s="7" t="str">
        <f t="shared" si="260"/>
        <v>publishing</v>
      </c>
      <c r="R2782" s="7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7" t="str">
        <f t="shared" si="260"/>
        <v>theater</v>
      </c>
      <c r="R2818" s="7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IF(L2819=0,"No Funding",E2819/L2819)</f>
        <v>23.636363636363637</v>
      </c>
      <c r="Q2819" s="7" t="str">
        <f t="shared" ref="Q2819:Q2882" si="266">LEFT(N2819,FIND("/",N2819)-1)</f>
        <v>theater</v>
      </c>
      <c r="R2819" s="7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>No Funding</v>
      </c>
      <c r="Q2844" s="7" t="str">
        <f t="shared" si="266"/>
        <v>theater</v>
      </c>
      <c r="R2844" s="7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>No Funding</v>
      </c>
      <c r="Q2845" s="7" t="str">
        <f t="shared" si="266"/>
        <v>theater</v>
      </c>
      <c r="R2845" s="7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>No Funding</v>
      </c>
      <c r="Q2848" s="7" t="str">
        <f t="shared" si="266"/>
        <v>theater</v>
      </c>
      <c r="R2848" s="7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>No Funding</v>
      </c>
      <c r="Q2849" s="7" t="str">
        <f t="shared" si="266"/>
        <v>theater</v>
      </c>
      <c r="R2849" s="7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>No Funding</v>
      </c>
      <c r="Q2853" s="7" t="str">
        <f t="shared" si="266"/>
        <v>theater</v>
      </c>
      <c r="R2853" s="7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>No Funding</v>
      </c>
      <c r="Q2855" s="7" t="str">
        <f t="shared" si="266"/>
        <v>theater</v>
      </c>
      <c r="R2855" s="7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>No Funding</v>
      </c>
      <c r="Q2860" s="7" t="str">
        <f t="shared" si="266"/>
        <v>theater</v>
      </c>
      <c r="R2860" s="7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>No Funding</v>
      </c>
      <c r="Q2867" s="7" t="str">
        <f t="shared" si="266"/>
        <v>theater</v>
      </c>
      <c r="R2867" s="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>No Funding</v>
      </c>
      <c r="Q2874" s="7" t="str">
        <f t="shared" si="266"/>
        <v>theater</v>
      </c>
      <c r="R2874" s="7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>No Funding</v>
      </c>
      <c r="Q2878" s="7" t="str">
        <f t="shared" si="266"/>
        <v>theater</v>
      </c>
      <c r="R2878" s="7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7" t="str">
        <f t="shared" si="266"/>
        <v>theater</v>
      </c>
      <c r="R2882" s="7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str">
        <f t="shared" ref="P2883:P2946" si="271">IF(L2883=0,"No Funding",E2883/L2883)</f>
        <v>No Funding</v>
      </c>
      <c r="Q2883" s="7" t="str">
        <f t="shared" ref="Q2883:Q2946" si="272">LEFT(N2883,FIND("/",N2883)-1)</f>
        <v>theater</v>
      </c>
      <c r="R2883" s="7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>No Funding</v>
      </c>
      <c r="Q2890" s="7" t="str">
        <f t="shared" si="272"/>
        <v>theater</v>
      </c>
      <c r="R2890" s="7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>No Funding</v>
      </c>
      <c r="Q2896" s="7" t="str">
        <f t="shared" si="272"/>
        <v>theater</v>
      </c>
      <c r="R2896" s="7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>No Funding</v>
      </c>
      <c r="Q2901" s="7" t="str">
        <f t="shared" si="272"/>
        <v>theater</v>
      </c>
      <c r="R2901" s="7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>No Funding</v>
      </c>
      <c r="Q2945" s="7" t="str">
        <f t="shared" si="272"/>
        <v>theater</v>
      </c>
      <c r="R2945" s="7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7" t="str">
        <f t="shared" si="272"/>
        <v>theater</v>
      </c>
      <c r="R2946" s="7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str">
        <f t="shared" ref="P2947:P3010" si="277">IF(L2947=0,"No Funding",E2947/L2947)</f>
        <v>No Funding</v>
      </c>
      <c r="Q2947" s="7" t="str">
        <f t="shared" ref="Q2947:Q3010" si="278">LEFT(N2947,FIND("/",N2947)-1)</f>
        <v>theater</v>
      </c>
      <c r="R2947" s="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>No Funding</v>
      </c>
      <c r="Q2952" s="7" t="str">
        <f t="shared" si="278"/>
        <v>theater</v>
      </c>
      <c r="R2952" s="7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>No Funding</v>
      </c>
      <c r="Q2956" s="7" t="str">
        <f t="shared" si="278"/>
        <v>theater</v>
      </c>
      <c r="R2956" s="7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>No Funding</v>
      </c>
      <c r="Q2960" s="7" t="str">
        <f t="shared" si="278"/>
        <v>theater</v>
      </c>
      <c r="R2960" s="7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>No Funding</v>
      </c>
      <c r="Q2961" s="7" t="str">
        <f t="shared" si="278"/>
        <v>theater</v>
      </c>
      <c r="R2961" s="7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>No Funding</v>
      </c>
      <c r="Q2962" s="7" t="str">
        <f t="shared" si="278"/>
        <v>theater</v>
      </c>
      <c r="R2962" s="7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7" t="str">
        <f t="shared" si="278"/>
        <v>theater</v>
      </c>
      <c r="R3010" s="7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IF(L3011=0,"No Funding",E3011/L3011)</f>
        <v>233.8984375</v>
      </c>
      <c r="Q3011" s="7" t="str">
        <f t="shared" ref="Q3011:Q3074" si="284">LEFT(N3011,FIND("/",N3011)-1)</f>
        <v>theater</v>
      </c>
      <c r="R3011" s="7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>No Funding</v>
      </c>
      <c r="Q3056" s="7" t="str">
        <f t="shared" si="284"/>
        <v>theater</v>
      </c>
      <c r="R3056" s="7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>No Funding</v>
      </c>
      <c r="Q3058" s="7" t="str">
        <f t="shared" si="284"/>
        <v>theater</v>
      </c>
      <c r="R3058" s="7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>No Funding</v>
      </c>
      <c r="Q3059" s="7" t="str">
        <f t="shared" si="284"/>
        <v>theater</v>
      </c>
      <c r="R3059" s="7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>No Funding</v>
      </c>
      <c r="Q3063" s="7" t="str">
        <f t="shared" si="284"/>
        <v>theater</v>
      </c>
      <c r="R3063" s="7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7" t="str">
        <f t="shared" si="284"/>
        <v>theater</v>
      </c>
      <c r="R3074" s="7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IF(L3075=0,"No Funding",E3075/L3075)</f>
        <v>92.142857142857139</v>
      </c>
      <c r="Q3075" s="7" t="str">
        <f t="shared" ref="Q3075:Q3138" si="290">LEFT(N3075,FIND("/",N3075)-1)</f>
        <v>theater</v>
      </c>
      <c r="R3075" s="7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>No Funding</v>
      </c>
      <c r="Q3084" s="7" t="str">
        <f t="shared" si="290"/>
        <v>theater</v>
      </c>
      <c r="R3084" s="7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>No Funding</v>
      </c>
      <c r="Q3116" s="7" t="str">
        <f t="shared" si="290"/>
        <v>theater</v>
      </c>
      <c r="R3116" s="7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>No Funding</v>
      </c>
      <c r="Q3127" s="7" t="str">
        <f t="shared" si="290"/>
        <v>theater</v>
      </c>
      <c r="R3127" s="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>No Funding</v>
      </c>
      <c r="Q3129" s="7" t="str">
        <f t="shared" si="290"/>
        <v>theater</v>
      </c>
      <c r="R3129" s="7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7" t="str">
        <f t="shared" si="290"/>
        <v>theater</v>
      </c>
      <c r="R3138" s="7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IF(L3139=0,"No Funding",E3139/L3139)</f>
        <v>50</v>
      </c>
      <c r="Q3139" s="7" t="str">
        <f t="shared" ref="Q3139:Q3202" si="296">LEFT(N3139,FIND("/",N3139)-1)</f>
        <v>theater</v>
      </c>
      <c r="R3139" s="7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>No Funding</v>
      </c>
      <c r="Q3140" s="7" t="str">
        <f t="shared" si="296"/>
        <v>theater</v>
      </c>
      <c r="R3140" s="7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>No Funding</v>
      </c>
      <c r="Q3145" s="7" t="str">
        <f t="shared" si="296"/>
        <v>theater</v>
      </c>
      <c r="R3145" s="7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>No Funding</v>
      </c>
      <c r="Q3147" s="7" t="str">
        <f t="shared" si="296"/>
        <v>theater</v>
      </c>
      <c r="R3147" s="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>No Funding</v>
      </c>
      <c r="Q3192" s="7" t="str">
        <f t="shared" si="296"/>
        <v>theater</v>
      </c>
      <c r="R3192" s="7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>No Funding</v>
      </c>
      <c r="Q3196" s="7" t="str">
        <f t="shared" si="296"/>
        <v>theater</v>
      </c>
      <c r="R3196" s="7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7" t="str">
        <f t="shared" si="296"/>
        <v>theater</v>
      </c>
      <c r="R3202" s="7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IF(L3203=0,"No Funding",E3203/L3203)</f>
        <v>12.5</v>
      </c>
      <c r="Q3203" s="7" t="str">
        <f t="shared" ref="Q3203:Q3266" si="302">LEFT(N3203,FIND("/",N3203)-1)</f>
        <v>theater</v>
      </c>
      <c r="R3203" s="7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>No Funding</v>
      </c>
      <c r="Q3206" s="7" t="str">
        <f t="shared" si="302"/>
        <v>theater</v>
      </c>
      <c r="R3206" s="7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>No Funding</v>
      </c>
      <c r="Q3208" s="7" t="str">
        <f t="shared" si="302"/>
        <v>theater</v>
      </c>
      <c r="R3208" s="7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7" t="str">
        <f t="shared" si="302"/>
        <v>theater</v>
      </c>
      <c r="R3266" s="7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IF(L3267=0,"No Funding",E3267/L3267)</f>
        <v>70.285714285714292</v>
      </c>
      <c r="Q3267" s="7" t="str">
        <f t="shared" ref="Q3267:Q3330" si="308">LEFT(N3267,FIND("/",N3267)-1)</f>
        <v>theater</v>
      </c>
      <c r="R3267" s="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7" t="str">
        <f t="shared" si="308"/>
        <v>theater</v>
      </c>
      <c r="R3330" s="7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IF(L3331=0,"No Funding",E3331/L3331)</f>
        <v>44.92307692307692</v>
      </c>
      <c r="Q3331" s="7" t="str">
        <f t="shared" ref="Q3331:Q3394" si="314">LEFT(N3331,FIND("/",N3331)-1)</f>
        <v>theater</v>
      </c>
      <c r="R3331" s="7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7" t="str">
        <f t="shared" si="314"/>
        <v>theater</v>
      </c>
      <c r="R3394" s="7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IF(L3395=0,"No Funding",E3395/L3395)</f>
        <v>36.06818181818182</v>
      </c>
      <c r="Q3395" s="7" t="str">
        <f t="shared" ref="Q3395:Q3458" si="320">LEFT(N3395,FIND("/",N3395)-1)</f>
        <v>theater</v>
      </c>
      <c r="R3395" s="7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7" t="str">
        <f t="shared" si="320"/>
        <v>theater</v>
      </c>
      <c r="R3458" s="7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IF(L3459=0,"No Funding",E3459/L3459)</f>
        <v>50.981818181818184</v>
      </c>
      <c r="Q3459" s="7" t="str">
        <f t="shared" ref="Q3459:Q3522" si="326">LEFT(N3459,FIND("/",N3459)-1)</f>
        <v>theater</v>
      </c>
      <c r="R3459" s="7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7" t="str">
        <f t="shared" si="326"/>
        <v>theater</v>
      </c>
      <c r="R3522" s="7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IF(L3523=0,"No Funding",E3523/L3523)</f>
        <v>45.615384615384613</v>
      </c>
      <c r="Q3523" s="7" t="str">
        <f t="shared" ref="Q3523:Q3586" si="332">LEFT(N3523,FIND("/",N3523)-1)</f>
        <v>theater</v>
      </c>
      <c r="R3523" s="7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7" t="str">
        <f t="shared" si="332"/>
        <v>theater</v>
      </c>
      <c r="R3586" s="7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IF(L3587=0,"No Funding",E3587/L3587)</f>
        <v>176.08695652173913</v>
      </c>
      <c r="Q3587" s="7" t="str">
        <f t="shared" ref="Q3587:Q3650" si="338">LEFT(N3587,FIND("/",N3587)-1)</f>
        <v>theater</v>
      </c>
      <c r="R3587" s="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>No Funding</v>
      </c>
      <c r="Q3630" s="7" t="str">
        <f t="shared" si="338"/>
        <v>theater</v>
      </c>
      <c r="R3630" s="7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>No Funding</v>
      </c>
      <c r="Q3638" s="7" t="str">
        <f t="shared" si="338"/>
        <v>theater</v>
      </c>
      <c r="R3638" s="7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>No Funding</v>
      </c>
      <c r="Q3643" s="7" t="str">
        <f t="shared" si="338"/>
        <v>theater</v>
      </c>
      <c r="R3643" s="7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>No Funding</v>
      </c>
      <c r="Q3645" s="7" t="str">
        <f t="shared" si="338"/>
        <v>theater</v>
      </c>
      <c r="R3645" s="7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7" t="str">
        <f t="shared" si="338"/>
        <v>theater</v>
      </c>
      <c r="R3650" s="7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IF(L3651=0,"No Funding",E3651/L3651)</f>
        <v>97.5</v>
      </c>
      <c r="Q3651" s="7" t="str">
        <f t="shared" ref="Q3651:Q3714" si="344">LEFT(N3651,FIND("/",N3651)-1)</f>
        <v>theater</v>
      </c>
      <c r="R3651" s="7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7" t="str">
        <f t="shared" si="344"/>
        <v>theater</v>
      </c>
      <c r="R3714" s="7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IF(L3715=0,"No Funding",E3715/L3715)</f>
        <v>106.84210526315789</v>
      </c>
      <c r="Q3715" s="7" t="str">
        <f t="shared" ref="Q3715:Q3778" si="350">LEFT(N3715,FIND("/",N3715)-1)</f>
        <v>theater</v>
      </c>
      <c r="R3715" s="7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>No Funding</v>
      </c>
      <c r="Q3735" s="7" t="str">
        <f t="shared" si="350"/>
        <v>theater</v>
      </c>
      <c r="R3735" s="7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>No Funding</v>
      </c>
      <c r="Q3743" s="7" t="str">
        <f t="shared" si="350"/>
        <v>theater</v>
      </c>
      <c r="R3743" s="7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>No Funding</v>
      </c>
      <c r="Q3745" s="7" t="str">
        <f t="shared" si="350"/>
        <v>theater</v>
      </c>
      <c r="R3745" s="7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>No Funding</v>
      </c>
      <c r="Q3746" s="7" t="str">
        <f t="shared" si="350"/>
        <v>theater</v>
      </c>
      <c r="R3746" s="7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7" t="str">
        <f t="shared" si="350"/>
        <v>theater</v>
      </c>
      <c r="R3778" s="7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IF(L3779=0,"No Funding",E3779/L3779)</f>
        <v>48.542372881355931</v>
      </c>
      <c r="Q3779" s="7" t="str">
        <f t="shared" ref="Q3779:Q3842" si="356">LEFT(N3779,FIND("/",N3779)-1)</f>
        <v>theater</v>
      </c>
      <c r="R3779" s="7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>No Funding</v>
      </c>
      <c r="Q3792" s="7" t="str">
        <f t="shared" si="356"/>
        <v>theater</v>
      </c>
      <c r="R3792" s="7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>No Funding</v>
      </c>
      <c r="Q3793" s="7" t="str">
        <f t="shared" si="356"/>
        <v>theater</v>
      </c>
      <c r="R3793" s="7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>No Funding</v>
      </c>
      <c r="Q3804" s="7" t="str">
        <f t="shared" si="356"/>
        <v>theater</v>
      </c>
      <c r="R3804" s="7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>No Funding</v>
      </c>
      <c r="Q3806" s="7" t="str">
        <f t="shared" si="356"/>
        <v>theater</v>
      </c>
      <c r="R3806" s="7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7" t="str">
        <f t="shared" si="356"/>
        <v>theater</v>
      </c>
      <c r="R3842" s="7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IF(L3843=0,"No Funding",E3843/L3843)</f>
        <v>25.647058823529413</v>
      </c>
      <c r="Q3843" s="7" t="str">
        <f t="shared" ref="Q3843:Q3906" si="362">LEFT(N3843,FIND("/",N3843)-1)</f>
        <v>theater</v>
      </c>
      <c r="R3843" s="7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>No Funding</v>
      </c>
      <c r="Q3865" s="7" t="str">
        <f t="shared" si="362"/>
        <v>theater</v>
      </c>
      <c r="R3865" s="7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>No Funding</v>
      </c>
      <c r="Q3874" s="7" t="str">
        <f t="shared" si="362"/>
        <v>theater</v>
      </c>
      <c r="R3874" s="7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>No Funding</v>
      </c>
      <c r="Q3875" s="7" t="str">
        <f t="shared" si="362"/>
        <v>theater</v>
      </c>
      <c r="R3875" s="7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>No Funding</v>
      </c>
      <c r="Q3876" s="7" t="str">
        <f t="shared" si="362"/>
        <v>theater</v>
      </c>
      <c r="R3876" s="7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>No Funding</v>
      </c>
      <c r="Q3877" s="7" t="str">
        <f t="shared" si="362"/>
        <v>theater</v>
      </c>
      <c r="R3877" s="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>No Funding</v>
      </c>
      <c r="Q3881" s="7" t="str">
        <f t="shared" si="362"/>
        <v>theater</v>
      </c>
      <c r="R3881" s="7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>No Funding</v>
      </c>
      <c r="Q3884" s="7" t="str">
        <f t="shared" si="362"/>
        <v>theater</v>
      </c>
      <c r="R3884" s="7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>No Funding</v>
      </c>
      <c r="Q3885" s="7" t="str">
        <f t="shared" si="362"/>
        <v>theater</v>
      </c>
      <c r="R3885" s="7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>No Funding</v>
      </c>
      <c r="Q3886" s="7" t="str">
        <f t="shared" si="362"/>
        <v>theater</v>
      </c>
      <c r="R3886" s="7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>No Funding</v>
      </c>
      <c r="Q3887" s="7" t="str">
        <f t="shared" si="362"/>
        <v>theater</v>
      </c>
      <c r="R3887" s="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>No Funding</v>
      </c>
      <c r="Q3888" s="7" t="str">
        <f t="shared" si="362"/>
        <v>theater</v>
      </c>
      <c r="R3888" s="7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>No Funding</v>
      </c>
      <c r="Q3894" s="7" t="str">
        <f t="shared" si="362"/>
        <v>theater</v>
      </c>
      <c r="R3894" s="7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>No Funding</v>
      </c>
      <c r="Q3905" s="7" t="str">
        <f t="shared" si="362"/>
        <v>theater</v>
      </c>
      <c r="R3905" s="7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7" t="str">
        <f t="shared" si="362"/>
        <v>theater</v>
      </c>
      <c r="R3906" s="7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IF(L3907=0,"No Funding",E3907/L3907)</f>
        <v>24.714285714285715</v>
      </c>
      <c r="Q3907" s="7" t="str">
        <f t="shared" ref="Q3907:Q3970" si="368">LEFT(N3907,FIND("/",N3907)-1)</f>
        <v>theater</v>
      </c>
      <c r="R3907" s="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>No Funding</v>
      </c>
      <c r="Q3918" s="7" t="str">
        <f t="shared" si="368"/>
        <v>theater</v>
      </c>
      <c r="R3918" s="7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>No Funding</v>
      </c>
      <c r="Q3923" s="7" t="str">
        <f t="shared" si="368"/>
        <v>theater</v>
      </c>
      <c r="R3923" s="7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>No Funding</v>
      </c>
      <c r="Q3932" s="7" t="str">
        <f t="shared" si="368"/>
        <v>theater</v>
      </c>
      <c r="R3932" s="7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>No Funding</v>
      </c>
      <c r="Q3933" s="7" t="str">
        <f t="shared" si="368"/>
        <v>theater</v>
      </c>
      <c r="R3933" s="7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>No Funding</v>
      </c>
      <c r="Q3938" s="7" t="str">
        <f t="shared" si="368"/>
        <v>theater</v>
      </c>
      <c r="R3938" s="7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>No Funding</v>
      </c>
      <c r="Q3944" s="7" t="str">
        <f t="shared" si="368"/>
        <v>theater</v>
      </c>
      <c r="R3944" s="7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>No Funding</v>
      </c>
      <c r="Q3946" s="7" t="str">
        <f t="shared" si="368"/>
        <v>theater</v>
      </c>
      <c r="R3946" s="7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>No Funding</v>
      </c>
      <c r="Q3950" s="7" t="str">
        <f t="shared" si="368"/>
        <v>theater</v>
      </c>
      <c r="R3950" s="7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>No Funding</v>
      </c>
      <c r="Q3955" s="7" t="str">
        <f t="shared" si="368"/>
        <v>theater</v>
      </c>
      <c r="R3955" s="7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>No Funding</v>
      </c>
      <c r="Q3956" s="7" t="str">
        <f t="shared" si="368"/>
        <v>theater</v>
      </c>
      <c r="R3956" s="7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>No Funding</v>
      </c>
      <c r="Q3958" s="7" t="str">
        <f t="shared" si="368"/>
        <v>theater</v>
      </c>
      <c r="R3958" s="7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>No Funding</v>
      </c>
      <c r="Q3965" s="7" t="str">
        <f t="shared" si="368"/>
        <v>theater</v>
      </c>
      <c r="R3965" s="7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7" t="str">
        <f t="shared" si="368"/>
        <v>theater</v>
      </c>
      <c r="R3970" s="7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IF(L3971=0,"No Funding",E3971/L3971)</f>
        <v>35.166666666666664</v>
      </c>
      <c r="Q3971" s="7" t="str">
        <f t="shared" ref="Q3971:Q4034" si="374">LEFT(N3971,FIND("/",N3971)-1)</f>
        <v>theater</v>
      </c>
      <c r="R3971" s="7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>No Funding</v>
      </c>
      <c r="Q3977" s="7" t="str">
        <f t="shared" si="374"/>
        <v>theater</v>
      </c>
      <c r="R3977" s="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>No Funding</v>
      </c>
      <c r="Q3991" s="7" t="str">
        <f t="shared" si="374"/>
        <v>theater</v>
      </c>
      <c r="R3991" s="7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>No Funding</v>
      </c>
      <c r="Q3999" s="7" t="str">
        <f t="shared" si="374"/>
        <v>theater</v>
      </c>
      <c r="R3999" s="7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>No Funding</v>
      </c>
      <c r="Q4014" s="7" t="str">
        <f t="shared" si="374"/>
        <v>theater</v>
      </c>
      <c r="R4014" s="7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>No Funding</v>
      </c>
      <c r="Q4016" s="7" t="str">
        <f t="shared" si="374"/>
        <v>theater</v>
      </c>
      <c r="R4016" s="7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>No Funding</v>
      </c>
      <c r="Q4025" s="7" t="str">
        <f t="shared" si="374"/>
        <v>theater</v>
      </c>
      <c r="R4025" s="7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>No Funding</v>
      </c>
      <c r="Q4028" s="7" t="str">
        <f t="shared" si="374"/>
        <v>theater</v>
      </c>
      <c r="R4028" s="7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>No Funding</v>
      </c>
      <c r="Q4031" s="7" t="str">
        <f t="shared" si="374"/>
        <v>theater</v>
      </c>
      <c r="R4031" s="7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>No Funding</v>
      </c>
      <c r="Q4033" s="7" t="str">
        <f t="shared" si="374"/>
        <v>theater</v>
      </c>
      <c r="R4033" s="7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7" t="str">
        <f t="shared" si="374"/>
        <v>theater</v>
      </c>
      <c r="R4034" s="7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IF(L4035=0,"No Funding",E4035/L4035)</f>
        <v>65.340319148936175</v>
      </c>
      <c r="Q4035" s="7" t="str">
        <f t="shared" ref="Q4035:Q4098" si="380">LEFT(N4035,FIND("/",N4035)-1)</f>
        <v>theater</v>
      </c>
      <c r="R4035" s="7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>No Funding</v>
      </c>
      <c r="Q4045" s="7" t="str">
        <f t="shared" si="380"/>
        <v>theater</v>
      </c>
      <c r="R4045" s="7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>No Funding</v>
      </c>
      <c r="Q4053" s="7" t="str">
        <f t="shared" si="380"/>
        <v>theater</v>
      </c>
      <c r="R4053" s="7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>No Funding</v>
      </c>
      <c r="Q4056" s="7" t="str">
        <f t="shared" si="380"/>
        <v>theater</v>
      </c>
      <c r="R4056" s="7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>No Funding</v>
      </c>
      <c r="Q4063" s="7" t="str">
        <f t="shared" si="380"/>
        <v>theater</v>
      </c>
      <c r="R4063" s="7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>No Funding</v>
      </c>
      <c r="Q4073" s="7" t="str">
        <f t="shared" si="380"/>
        <v>theater</v>
      </c>
      <c r="R4073" s="7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>No Funding</v>
      </c>
      <c r="Q4078" s="7" t="str">
        <f t="shared" si="380"/>
        <v>theater</v>
      </c>
      <c r="R4078" s="7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>No Funding</v>
      </c>
      <c r="Q4080" s="7" t="str">
        <f t="shared" si="380"/>
        <v>theater</v>
      </c>
      <c r="R4080" s="7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>No Funding</v>
      </c>
      <c r="Q4082" s="7" t="str">
        <f t="shared" si="380"/>
        <v>theater</v>
      </c>
      <c r="R4082" s="7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>No Funding</v>
      </c>
      <c r="Q4089" s="7" t="str">
        <f t="shared" si="380"/>
        <v>theater</v>
      </c>
      <c r="R4089" s="7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7" t="str">
        <f t="shared" si="380"/>
        <v>theater</v>
      </c>
      <c r="R4098" s="7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7" si="384">E4099/D4099</f>
        <v>0</v>
      </c>
      <c r="P4099" s="6" t="str">
        <f t="shared" ref="P4099:P4115" si="385">IF(L4099=0,"No Funding",E4099/L4099)</f>
        <v>No Funding</v>
      </c>
      <c r="Q4099" s="7" t="str">
        <f t="shared" ref="Q4099:Q4115" si="386">LEFT(N4099,FIND("/",N4099)-1)</f>
        <v>theater</v>
      </c>
      <c r="R4099" s="7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>No Funding</v>
      </c>
      <c r="Q4100" s="7" t="str">
        <f t="shared" si="386"/>
        <v>theater</v>
      </c>
      <c r="R4100" s="7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>No Funding</v>
      </c>
      <c r="Q4102" s="7" t="str">
        <f t="shared" si="386"/>
        <v>theater</v>
      </c>
      <c r="R4102" s="7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>No Funding</v>
      </c>
      <c r="Q4103" s="7" t="str">
        <f t="shared" si="386"/>
        <v>theater</v>
      </c>
      <c r="R4103" s="7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>No Funding</v>
      </c>
      <c r="Q4111" s="7" t="str">
        <f t="shared" si="386"/>
        <v>theater</v>
      </c>
      <c r="R4111" s="7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  <row r="4116" spans="1:20" x14ac:dyDescent="0.3">
      <c r="O4116" s="5"/>
    </row>
    <row r="4117" spans="1:20" x14ac:dyDescent="0.3">
      <c r="O4117" s="5"/>
    </row>
    <row r="4118" spans="1:20" x14ac:dyDescent="0.3">
      <c r="O4118" s="5"/>
    </row>
    <row r="4119" spans="1:20" x14ac:dyDescent="0.3">
      <c r="O4119" s="5"/>
    </row>
  </sheetData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:O1048576 P1:T1">
    <cfRule type="colorScale" priority="1">
      <colorScale>
        <cfvo type="percentile" val="10"/>
        <cfvo type="percentile" val="50"/>
        <cfvo type="percentile" val="90"/>
        <color rgb="FFF8696B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Sheet4</vt:lpstr>
      <vt:lpstr>Sheet5</vt:lpstr>
      <vt:lpstr>Sheet6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</cp:lastModifiedBy>
  <dcterms:created xsi:type="dcterms:W3CDTF">2017-04-20T15:17:24Z</dcterms:created>
  <dcterms:modified xsi:type="dcterms:W3CDTF">2018-01-16T01:53:56Z</dcterms:modified>
</cp:coreProperties>
</file>