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giovanni/repository/automatic-error-detection/evaluation/"/>
    </mc:Choice>
  </mc:AlternateContent>
  <bookViews>
    <workbookView xWindow="38340" yWindow="-8660" windowWidth="21600" windowHeight="21480" tabRatio="500"/>
  </bookViews>
  <sheets>
    <sheet name="roadmap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4" i="1"/>
  <c r="J23" i="1"/>
  <c r="K23" i="1"/>
  <c r="L23" i="1"/>
  <c r="G23" i="1"/>
  <c r="M23" i="1"/>
  <c r="Q2" i="1"/>
  <c r="Q6" i="1"/>
  <c r="Q7" i="1"/>
  <c r="Q9" i="1"/>
  <c r="Q11" i="1"/>
  <c r="Q12" i="1"/>
  <c r="Q13" i="1"/>
  <c r="Q14" i="1"/>
  <c r="Q15" i="1"/>
  <c r="Q16" i="1"/>
  <c r="Q19" i="1"/>
  <c r="Q20" i="1"/>
  <c r="R24" i="1"/>
  <c r="Q17" i="1"/>
  <c r="Q18" i="1"/>
  <c r="Q3" i="1"/>
  <c r="Q4" i="1"/>
  <c r="Q5" i="1"/>
  <c r="Q8" i="1"/>
  <c r="Q10" i="1"/>
  <c r="Q21" i="1"/>
  <c r="Q24" i="1"/>
  <c r="O23" i="1"/>
  <c r="N23" i="1"/>
  <c r="Q23" i="1"/>
  <c r="J24" i="1"/>
  <c r="K2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4" i="1"/>
  <c r="M29" i="1"/>
  <c r="M30" i="1"/>
  <c r="M32" i="1"/>
  <c r="I23" i="1"/>
  <c r="P23" i="1"/>
  <c r="H23" i="1"/>
  <c r="F23" i="1"/>
  <c r="E23" i="1"/>
</calcChain>
</file>

<file path=xl/sharedStrings.xml><?xml version="1.0" encoding="utf-8"?>
<sst xmlns="http://schemas.openxmlformats.org/spreadsheetml/2006/main" count="105" uniqueCount="105">
  <si>
    <t>Name</t>
  </si>
  <si>
    <t>Full Name</t>
  </si>
  <si>
    <t>Git</t>
  </si>
  <si>
    <t>URL</t>
  </si>
  <si>
    <t># file</t>
  </si>
  <si>
    <t># class</t>
  </si>
  <si>
    <t># method</t>
  </si>
  <si>
    <t>activemq</t>
  </si>
  <si>
    <t>apache/activemq</t>
  </si>
  <si>
    <t>https://github.com/apache/activemq.git</t>
  </si>
  <si>
    <t>https://github.com/apache/activemq</t>
  </si>
  <si>
    <t>21.07.17</t>
  </si>
  <si>
    <t>Activiti</t>
  </si>
  <si>
    <t>Activiti/Activiti</t>
  </si>
  <si>
    <t>https://github.com/Activiti/Activiti.git</t>
  </si>
  <si>
    <t>https://github.com/Activiti/Activiti</t>
  </si>
  <si>
    <t>airavata</t>
  </si>
  <si>
    <t>apache/airavata</t>
  </si>
  <si>
    <t>https://github.com/apache/airavata.git</t>
  </si>
  <si>
    <t>https://github.com/apache/airavata</t>
  </si>
  <si>
    <t>alluxio</t>
  </si>
  <si>
    <t>Alluxio/alluxio</t>
  </si>
  <si>
    <t>https://github.com/Alluxio/alluxio.git</t>
  </si>
  <si>
    <t>https://github.com/Alluxio/alluxio</t>
  </si>
  <si>
    <t>atmosphere</t>
  </si>
  <si>
    <t>Atmosphere/atmosphere</t>
  </si>
  <si>
    <t>https://github.com/Atmosphere/atmosphere.git</t>
  </si>
  <si>
    <t>https://github.com/Atmosphere/atmosphere</t>
  </si>
  <si>
    <t>aws-sdk-java</t>
  </si>
  <si>
    <t>aws/aws-sdk-java</t>
  </si>
  <si>
    <t>https://github.com/aws/aws-sdk-java.git</t>
  </si>
  <si>
    <t>https://github.com/aws/aws-sdk-java</t>
  </si>
  <si>
    <t>beam</t>
  </si>
  <si>
    <t>apache/beam</t>
  </si>
  <si>
    <t>https://github.com/apache/beam.git</t>
  </si>
  <si>
    <t>https://github.com/apache/beam</t>
  </si>
  <si>
    <t>camel</t>
  </si>
  <si>
    <t>apache/camel</t>
  </si>
  <si>
    <t>https://github.com/apache/camel.git</t>
  </si>
  <si>
    <t>https://github.com/apache/camel</t>
  </si>
  <si>
    <t>elastic-job</t>
  </si>
  <si>
    <t>dangdangdotcom/elastic-job</t>
  </si>
  <si>
    <t>https://github.com/dangdangdotcom/elastic-job.git</t>
  </si>
  <si>
    <t>https://github.com/dangdangdotcom/elastic-job</t>
  </si>
  <si>
    <t>flume</t>
  </si>
  <si>
    <t>apache/flume</t>
  </si>
  <si>
    <t>https://github.com/apache/flume.git</t>
  </si>
  <si>
    <t>https://github.com/apache/flume</t>
  </si>
  <si>
    <t>hadoop</t>
  </si>
  <si>
    <t>apache/hadoop</t>
  </si>
  <si>
    <t>https://github.com/apache/hadoop.git</t>
  </si>
  <si>
    <t>https://github.com/apache/hadoop</t>
  </si>
  <si>
    <t>hazelcast</t>
  </si>
  <si>
    <t>hazelcast/hazelcast</t>
  </si>
  <si>
    <t>https://github.com/hazelcast/hazelcast.git</t>
  </si>
  <si>
    <t>https://github.com/hazelcast/hazelcast</t>
  </si>
  <si>
    <t>hbase</t>
  </si>
  <si>
    <t>apache/hbase</t>
  </si>
  <si>
    <t>https://github.com/apache/hbase.git</t>
  </si>
  <si>
    <t>https://github.com/apache/hbase</t>
  </si>
  <si>
    <t>jetty.project</t>
  </si>
  <si>
    <t>eclipse/jetty.project</t>
  </si>
  <si>
    <t>https://github.com/eclipse/jetty.project.git</t>
  </si>
  <si>
    <t>https://github.com/eclipse/jetty.project</t>
  </si>
  <si>
    <t>kafka</t>
  </si>
  <si>
    <t>apache/kafka</t>
  </si>
  <si>
    <t>https://github.com/apache/kafka.git</t>
  </si>
  <si>
    <t>https://github.com/apache/kafka</t>
  </si>
  <si>
    <t>lens</t>
  </si>
  <si>
    <t>apache/lens</t>
  </si>
  <si>
    <t>https://github.com/apache/lens.git</t>
  </si>
  <si>
    <t>https://github.com/apache/lens</t>
  </si>
  <si>
    <t>nanohttpd</t>
  </si>
  <si>
    <t>NanoHttpd/nanohttpd</t>
  </si>
  <si>
    <t>https://github.com/NanoHttpd/nanohttpd.git</t>
  </si>
  <si>
    <t>https://github.com/NanoHttpd/nanohttpd</t>
  </si>
  <si>
    <t>neo4j</t>
  </si>
  <si>
    <t>neo4j/neo4j</t>
  </si>
  <si>
    <t>https://github.com/neo4j/neo4j.git</t>
  </si>
  <si>
    <t>https://github.com/neo4j/neo4j</t>
  </si>
  <si>
    <t>sling</t>
  </si>
  <si>
    <t>apache/sling</t>
  </si>
  <si>
    <t>https://github.com/apache/sling.git</t>
  </si>
  <si>
    <t>https://github.com/apache/sling</t>
  </si>
  <si>
    <t>twitter4j</t>
  </si>
  <si>
    <t>yusuke/twitter4j</t>
  </si>
  <si>
    <t>https://github.com/yusuke/twitter4j.git</t>
  </si>
  <si>
    <t>https://github.com/yusuke/twitter4j</t>
  </si>
  <si>
    <t>Compute Time</t>
  </si>
  <si>
    <t># report</t>
  </si>
  <si>
    <t># correct</t>
  </si>
  <si>
    <r>
      <t>SUM/</t>
    </r>
    <r>
      <rPr>
        <b/>
        <sz val="12"/>
        <color rgb="FF7030A0"/>
        <rFont val="Calibri (Body)"/>
      </rPr>
      <t>AVG</t>
    </r>
  </si>
  <si>
    <t>Parsing Time</t>
  </si>
  <si>
    <t>Processing</t>
  </si>
  <si>
    <t>Avg Time Spent on Parsing</t>
  </si>
  <si>
    <t>Avg time Spent on Process</t>
  </si>
  <si>
    <t>^- ms to process a method</t>
  </si>
  <si>
    <t>Correct</t>
  </si>
  <si>
    <t>20 where strangely identified as error on mac, but under linux or if we run the model with ./z3 no problem</t>
  </si>
  <si>
    <t>Info</t>
  </si>
  <si>
    <t># T method</t>
  </si>
  <si>
    <t># Path</t>
  </si>
  <si>
    <t>[ms/method]</t>
  </si>
  <si>
    <t>Downloaded (gg.mm.aa)</t>
  </si>
  <si>
    <t>#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</si>
</sst>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4E3CFF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7030A0"/>
      <name val="Calibri (Body)"/>
    </font>
    <font>
      <b/>
      <sz val="12"/>
      <color rgb="FF7030A0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28">
    <xf numFmtId="0" fontId="0" fillId="0" borderId="0" xfId="0"/>
    <xf numFmtId="0" fontId="6" fillId="0" borderId="0" xfId="0" applyFont="1"/>
    <xf numFmtId="0" fontId="6" fillId="0" borderId="2" xfId="0" applyFont="1" applyBorder="1"/>
    <xf numFmtId="0" fontId="5" fillId="0" borderId="2" xfId="4" applyFill="1" applyBorder="1"/>
    <xf numFmtId="0" fontId="5" fillId="0" borderId="0" xfId="4" applyFill="1"/>
    <xf numFmtId="0" fontId="4" fillId="4" borderId="1" xfId="3"/>
    <xf numFmtId="0" fontId="6" fillId="3" borderId="1" xfId="2" applyFont="1"/>
    <xf numFmtId="0" fontId="7" fillId="2" borderId="0" xfId="1" applyFont="1"/>
    <xf numFmtId="0" fontId="7" fillId="2" borderId="0" xfId="1" applyFont="1" applyBorder="1"/>
    <xf numFmtId="0" fontId="8" fillId="3" borderId="1" xfId="2" applyFont="1"/>
    <xf numFmtId="0" fontId="9" fillId="2" borderId="0" xfId="1" applyFont="1"/>
    <xf numFmtId="0" fontId="9" fillId="2" borderId="0" xfId="1" applyFont="1" applyBorder="1"/>
    <xf numFmtId="0" fontId="10" fillId="0" borderId="0" xfId="0" applyFont="1"/>
    <xf numFmtId="2" fontId="8" fillId="3" borderId="1" xfId="2" applyNumberFormat="1" applyFont="1"/>
    <xf numFmtId="0" fontId="11" fillId="6" borderId="0" xfId="0" applyFont="1" applyFill="1"/>
    <xf numFmtId="0" fontId="6" fillId="5" borderId="1" xfId="5" applyFont="1" applyBorder="1"/>
    <xf numFmtId="0" fontId="11" fillId="5" borderId="1" xfId="5" applyFont="1" applyBorder="1"/>
    <xf numFmtId="0" fontId="11" fillId="6" borderId="0" xfId="0" applyNumberFormat="1" applyFont="1" applyFill="1"/>
    <xf numFmtId="165" fontId="0" fillId="0" borderId="0" xfId="0" applyNumberFormat="1"/>
    <xf numFmtId="0" fontId="6" fillId="3" borderId="1" xfId="2" applyFont="1" applyBorder="1"/>
    <xf numFmtId="0" fontId="13" fillId="6" borderId="0" xfId="0" applyFont="1" applyFill="1"/>
    <xf numFmtId="165" fontId="13" fillId="0" borderId="0" xfId="0" applyNumberFormat="1" applyFont="1"/>
    <xf numFmtId="0" fontId="13" fillId="0" borderId="0" xfId="0" applyFont="1"/>
    <xf numFmtId="10" fontId="0" fillId="0" borderId="0" xfId="0" applyNumberFormat="1"/>
    <xf numFmtId="10" fontId="13" fillId="0" borderId="0" xfId="0" applyNumberFormat="1" applyFont="1"/>
    <xf numFmtId="2" fontId="6" fillId="3" borderId="1" xfId="2" applyNumberFormat="1" applyFont="1"/>
    <xf numFmtId="2" fontId="13" fillId="0" borderId="0" xfId="0" applyNumberFormat="1" applyFont="1"/>
    <xf numFmtId="164" fontId="14" fillId="6" borderId="0" xfId="0" applyNumberFormat="1" applyFont="1" applyFill="1"/>
  </cellXfs>
  <cellStyles count="6">
    <cellStyle name="60% - Accent4" xfId="5" builtinId="44"/>
    <cellStyle name="Calculation" xfId="3" builtinId="22"/>
    <cellStyle name="Explanatory Text" xfId="4" builtinId="53"/>
    <cellStyle name="Good" xfId="1" builtinId="26"/>
    <cellStyle name="Input" xfId="2" builtinId="20"/>
    <cellStyle name="Normal" xfId="0" builtinId="0"/>
  </cellStyles>
  <dxfs count="10">
    <dxf>
      <numFmt numFmtId="165" formatCode="0.000%"/>
    </dxf>
    <dxf>
      <border outline="0">
        <left style="thin">
          <color rgb="FF7F7F7F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outline="0">
        <left style="thin">
          <color rgb="FF7F7F7F"/>
        </left>
        <right style="thin">
          <color rgb="FF7F7F7F"/>
        </righ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/>
        <top/>
        <bottom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colors>
    <mruColors>
      <color rgb="FF4E3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R21" totalsRowShown="0" headerRowDxfId="9" tableBorderDxfId="8">
  <autoFilter ref="A1:R21"/>
  <tableColumns count="18">
    <tableColumn id="1" name="Name"/>
    <tableColumn id="2" name="Full Name"/>
    <tableColumn id="3" name="Git" dataDxfId="7" dataCellStyle="Explanatory Text"/>
    <tableColumn id="4" name="URL" dataDxfId="6" dataCellStyle="Explanatory Text"/>
    <tableColumn id="5" name="# file" dataCellStyle="Calculation"/>
    <tableColumn id="6" name="# class" dataCellStyle="Calculation"/>
    <tableColumn id="7" name="# method" dataCellStyle="Calculation"/>
    <tableColumn id="17" name="# T method" dataCellStyle="60% - Accent4"/>
    <tableColumn id="19" name="# Path" dataCellStyle="60% - Accent4"/>
    <tableColumn id="10" name="Compute Time" dataDxfId="5" dataCellStyle="Input"/>
    <tableColumn id="18" name="Parsing Time" dataDxfId="4" dataCellStyle="Input"/>
    <tableColumn id="24" name="Processing" dataDxfId="3" dataCellStyle="Input">
      <calculatedColumnFormula>Table1[[#This Row],[Compute Time]]-Table1[[#This Row],[Parsing Time]]</calculatedColumnFormula>
    </tableColumn>
    <tableColumn id="15" name="[ms/method]" dataDxfId="2" dataCellStyle="Input">
      <calculatedColumnFormula>(Table1[[#This Row],[Compute Time]]/Table1[[#This Row],['# method]])</calculatedColumnFormula>
    </tableColumn>
    <tableColumn id="12" name="# report" dataDxfId="1" dataCellStyle="Good"/>
    <tableColumn id="13" name="# correct" dataCellStyle="Good"/>
    <tableColumn id="14" name="# FP" dataCellStyle="Good"/>
    <tableColumn id="9" name="Correct" dataDxfId="0">
      <calculatedColumnFormula>IF(Table1[[#This Row],['# report]]&lt;&gt;0,Table1[[#This Row],['# correct]]/Table1[[#This Row],['# report]],0)</calculatedColumnFormula>
    </tableColumn>
    <tableColumn id="11" name="Inf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pane xSplit="1" topLeftCell="H1" activePane="topRight" state="frozen"/>
      <selection pane="topRight" activeCell="R20" sqref="R20"/>
    </sheetView>
  </sheetViews>
  <sheetFormatPr baseColWidth="10" defaultRowHeight="16" x14ac:dyDescent="0.2"/>
  <cols>
    <col min="2" max="2" width="46.1640625" bestFit="1" customWidth="1"/>
    <col min="3" max="3" width="43.33203125" bestFit="1" customWidth="1"/>
    <col min="4" max="4" width="40.83203125" bestFit="1" customWidth="1"/>
    <col min="7" max="7" width="11.6640625" customWidth="1"/>
    <col min="8" max="8" width="15.6640625" bestFit="1" customWidth="1"/>
    <col min="9" max="9" width="17" bestFit="1" customWidth="1"/>
    <col min="10" max="10" width="16" bestFit="1" customWidth="1"/>
    <col min="11" max="12" width="16" customWidth="1"/>
    <col min="13" max="13" width="11" customWidth="1"/>
    <col min="14" max="14" width="15.83203125" customWidth="1"/>
    <col min="15" max="15" width="19.6640625" bestFit="1" customWidth="1"/>
    <col min="16" max="16" width="14.5" customWidth="1"/>
    <col min="18" max="18" width="11.83203125" customWidth="1"/>
  </cols>
  <sheetData>
    <row r="1" spans="1:18" x14ac:dyDescent="0.2">
      <c r="A1" s="1" t="s">
        <v>0</v>
      </c>
      <c r="B1" s="1" t="s">
        <v>1</v>
      </c>
      <c r="C1" s="2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16" t="s">
        <v>100</v>
      </c>
      <c r="I1" s="16" t="s">
        <v>101</v>
      </c>
      <c r="J1" s="9" t="s">
        <v>88</v>
      </c>
      <c r="K1" s="9" t="s">
        <v>92</v>
      </c>
      <c r="L1" s="9" t="s">
        <v>93</v>
      </c>
      <c r="M1" s="13" t="s">
        <v>102</v>
      </c>
      <c r="N1" s="10" t="s">
        <v>89</v>
      </c>
      <c r="O1" s="10" t="s">
        <v>90</v>
      </c>
      <c r="P1" s="11" t="s">
        <v>104</v>
      </c>
      <c r="Q1" s="1" t="s">
        <v>97</v>
      </c>
      <c r="R1" s="1" t="s">
        <v>99</v>
      </c>
    </row>
    <row r="2" spans="1:18" x14ac:dyDescent="0.2">
      <c r="A2" s="1" t="s">
        <v>7</v>
      </c>
      <c r="B2" t="s">
        <v>8</v>
      </c>
      <c r="C2" s="3" t="s">
        <v>9</v>
      </c>
      <c r="D2" s="4" t="s">
        <v>10</v>
      </c>
      <c r="E2" s="5">
        <v>4334</v>
      </c>
      <c r="F2" s="5">
        <v>4981</v>
      </c>
      <c r="G2" s="5">
        <v>41212</v>
      </c>
      <c r="H2" s="15">
        <v>12583</v>
      </c>
      <c r="I2" s="15">
        <v>16447</v>
      </c>
      <c r="J2" s="6">
        <v>243780</v>
      </c>
      <c r="K2" s="6">
        <v>226514</v>
      </c>
      <c r="L2" s="6">
        <f>Table1[[#This Row],[Compute Time]]-Table1[[#This Row],[Parsing Time]]</f>
        <v>17266</v>
      </c>
      <c r="M2" s="25">
        <f>(Table1[[#This Row],[Compute Time]]/Table1[[#This Row],['# method]])</f>
        <v>5.9152673978452874</v>
      </c>
      <c r="N2" s="7">
        <v>16</v>
      </c>
      <c r="O2" s="7">
        <v>13</v>
      </c>
      <c r="P2" s="8">
        <v>3</v>
      </c>
      <c r="Q2" s="18">
        <f>IF(Table1[[#This Row],['# report]]&lt;&gt;0,Table1[[#This Row],['# correct]]/Table1[[#This Row],['# report]],0)</f>
        <v>0.8125</v>
      </c>
    </row>
    <row r="3" spans="1:18" x14ac:dyDescent="0.2">
      <c r="A3" s="1" t="s">
        <v>12</v>
      </c>
      <c r="B3" t="s">
        <v>13</v>
      </c>
      <c r="C3" s="3" t="s">
        <v>14</v>
      </c>
      <c r="D3" s="4" t="s">
        <v>15</v>
      </c>
      <c r="E3" s="5">
        <v>2002</v>
      </c>
      <c r="F3" s="5">
        <v>2103</v>
      </c>
      <c r="G3" s="5">
        <v>15358</v>
      </c>
      <c r="H3" s="15">
        <v>6034</v>
      </c>
      <c r="I3" s="15">
        <v>7885</v>
      </c>
      <c r="J3" s="19">
        <v>137585</v>
      </c>
      <c r="K3" s="6">
        <v>131440</v>
      </c>
      <c r="L3" s="6">
        <f>Table1[[#This Row],[Compute Time]]-Table1[[#This Row],[Parsing Time]]</f>
        <v>6145</v>
      </c>
      <c r="M3" s="25">
        <f>(Table1[[#This Row],[Compute Time]]/Table1[[#This Row],['# method]])</f>
        <v>8.9585232452142201</v>
      </c>
      <c r="N3" s="7">
        <v>0</v>
      </c>
      <c r="O3" s="7">
        <v>0</v>
      </c>
      <c r="P3" s="8">
        <v>0</v>
      </c>
      <c r="Q3" s="18">
        <f>IF(Table1[[#This Row],['# report]]&lt;&gt;0,Table1[[#This Row],['# correct]]/Table1[[#This Row],['# report]],0)</f>
        <v>0</v>
      </c>
    </row>
    <row r="4" spans="1:18" x14ac:dyDescent="0.2">
      <c r="A4" s="1" t="s">
        <v>16</v>
      </c>
      <c r="B4" t="s">
        <v>17</v>
      </c>
      <c r="C4" s="3" t="s">
        <v>18</v>
      </c>
      <c r="D4" s="4" t="s">
        <v>19</v>
      </c>
      <c r="E4" s="5">
        <v>1621</v>
      </c>
      <c r="F4" s="5">
        <v>9320</v>
      </c>
      <c r="G4" s="5">
        <v>70843</v>
      </c>
      <c r="H4" s="15">
        <v>39858</v>
      </c>
      <c r="I4" s="15">
        <v>70015</v>
      </c>
      <c r="J4" s="6">
        <v>505628</v>
      </c>
      <c r="K4" s="6">
        <v>460524</v>
      </c>
      <c r="L4" s="6">
        <f>Table1[[#This Row],[Compute Time]]-Table1[[#This Row],[Parsing Time]]</f>
        <v>45104</v>
      </c>
      <c r="M4" s="25">
        <f>(Table1[[#This Row],[Compute Time]]/Table1[[#This Row],['# method]])</f>
        <v>7.1373036150360658</v>
      </c>
      <c r="N4" s="7">
        <v>0</v>
      </c>
      <c r="O4" s="7">
        <v>0</v>
      </c>
      <c r="P4" s="8">
        <v>0</v>
      </c>
      <c r="Q4" s="18">
        <f>IF(Table1[[#This Row],['# report]]&lt;&gt;0,Table1[[#This Row],['# correct]]/Table1[[#This Row],['# report]],0)</f>
        <v>0</v>
      </c>
    </row>
    <row r="5" spans="1:18" x14ac:dyDescent="0.2">
      <c r="A5" s="1" t="s">
        <v>20</v>
      </c>
      <c r="B5" t="s">
        <v>21</v>
      </c>
      <c r="C5" s="3" t="s">
        <v>22</v>
      </c>
      <c r="D5" s="4" t="s">
        <v>23</v>
      </c>
      <c r="E5" s="5">
        <v>1319</v>
      </c>
      <c r="F5" s="5">
        <v>3364</v>
      </c>
      <c r="G5" s="5">
        <v>24859</v>
      </c>
      <c r="H5" s="15">
        <v>13570</v>
      </c>
      <c r="I5" s="15">
        <v>19706</v>
      </c>
      <c r="J5" s="6">
        <v>149377</v>
      </c>
      <c r="K5" s="6">
        <v>130136</v>
      </c>
      <c r="L5" s="6">
        <f>Table1[[#This Row],[Compute Time]]-Table1[[#This Row],[Parsing Time]]</f>
        <v>19241</v>
      </c>
      <c r="M5" s="25">
        <f>(Table1[[#This Row],[Compute Time]]/Table1[[#This Row],['# method]])</f>
        <v>6.0089705941510116</v>
      </c>
      <c r="N5" s="7">
        <v>0</v>
      </c>
      <c r="O5" s="7">
        <v>0</v>
      </c>
      <c r="P5" s="8">
        <v>0</v>
      </c>
      <c r="Q5" s="18">
        <f>IF(Table1[[#This Row],['# report]]&lt;&gt;0,Table1[[#This Row],['# correct]]/Table1[[#This Row],['# report]],0)</f>
        <v>0</v>
      </c>
    </row>
    <row r="6" spans="1:18" x14ac:dyDescent="0.2">
      <c r="A6" s="1" t="s">
        <v>24</v>
      </c>
      <c r="B6" t="s">
        <v>25</v>
      </c>
      <c r="C6" s="3" t="s">
        <v>26</v>
      </c>
      <c r="D6" s="4" t="s">
        <v>27</v>
      </c>
      <c r="E6" s="5">
        <v>348</v>
      </c>
      <c r="F6" s="5">
        <v>500</v>
      </c>
      <c r="G6" s="5">
        <v>4043</v>
      </c>
      <c r="H6" s="15">
        <v>1626</v>
      </c>
      <c r="I6" s="15">
        <v>2237</v>
      </c>
      <c r="J6" s="6">
        <v>24520</v>
      </c>
      <c r="K6" s="6">
        <v>22269</v>
      </c>
      <c r="L6" s="6">
        <f>Table1[[#This Row],[Compute Time]]-Table1[[#This Row],[Parsing Time]]</f>
        <v>2251</v>
      </c>
      <c r="M6" s="25">
        <f>(Table1[[#This Row],[Compute Time]]/Table1[[#This Row],['# method]])</f>
        <v>6.0648033638387338</v>
      </c>
      <c r="N6" s="7">
        <v>1</v>
      </c>
      <c r="O6" s="7">
        <v>1</v>
      </c>
      <c r="P6" s="8">
        <v>0</v>
      </c>
      <c r="Q6" s="18">
        <f>IF(Table1[[#This Row],['# report]]&lt;&gt;0,Table1[[#This Row],['# correct]]/Table1[[#This Row],['# report]],0)</f>
        <v>1</v>
      </c>
    </row>
    <row r="7" spans="1:18" x14ac:dyDescent="0.2">
      <c r="A7" s="1" t="s">
        <v>28</v>
      </c>
      <c r="B7" t="s">
        <v>29</v>
      </c>
      <c r="C7" s="3" t="s">
        <v>30</v>
      </c>
      <c r="D7" s="4" t="s">
        <v>31</v>
      </c>
      <c r="E7" s="5">
        <v>26416</v>
      </c>
      <c r="F7" s="5">
        <v>27208</v>
      </c>
      <c r="G7" s="5">
        <v>205202</v>
      </c>
      <c r="H7" s="15">
        <v>150932</v>
      </c>
      <c r="I7" s="15">
        <v>247855</v>
      </c>
      <c r="J7" s="6">
        <v>4515380</v>
      </c>
      <c r="K7" s="6">
        <v>4373501</v>
      </c>
      <c r="L7" s="6">
        <f>Table1[[#This Row],[Compute Time]]-Table1[[#This Row],[Parsing Time]]</f>
        <v>141879</v>
      </c>
      <c r="M7" s="25">
        <f>(Table1[[#This Row],[Compute Time]]/Table1[[#This Row],['# method]])</f>
        <v>22.004561359051081</v>
      </c>
      <c r="N7" s="7">
        <v>1</v>
      </c>
      <c r="O7" s="7">
        <v>1</v>
      </c>
      <c r="P7" s="8">
        <v>0</v>
      </c>
      <c r="Q7" s="18">
        <f>IF(Table1[[#This Row],['# report]]&lt;&gt;0,Table1[[#This Row],['# correct]]/Table1[[#This Row],['# report]],0)</f>
        <v>1</v>
      </c>
    </row>
    <row r="8" spans="1:18" x14ac:dyDescent="0.2">
      <c r="A8" s="1" t="s">
        <v>32</v>
      </c>
      <c r="B8" t="s">
        <v>33</v>
      </c>
      <c r="C8" s="3" t="s">
        <v>34</v>
      </c>
      <c r="D8" s="4" t="s">
        <v>35</v>
      </c>
      <c r="E8" s="5">
        <v>1696</v>
      </c>
      <c r="F8" s="5">
        <v>3844</v>
      </c>
      <c r="G8" s="5">
        <v>20477</v>
      </c>
      <c r="H8" s="15">
        <v>7832</v>
      </c>
      <c r="I8" s="15">
        <v>9489</v>
      </c>
      <c r="J8" s="6">
        <v>131480</v>
      </c>
      <c r="K8" s="6">
        <v>125383</v>
      </c>
      <c r="L8" s="6">
        <f>Table1[[#This Row],[Compute Time]]-Table1[[#This Row],[Parsing Time]]</f>
        <v>6097</v>
      </c>
      <c r="M8" s="25">
        <f>(Table1[[#This Row],[Compute Time]]/Table1[[#This Row],['# method]])</f>
        <v>6.4208624310201694</v>
      </c>
      <c r="N8" s="7">
        <v>0</v>
      </c>
      <c r="O8" s="7">
        <v>0</v>
      </c>
      <c r="P8" s="8">
        <v>0</v>
      </c>
      <c r="Q8" s="18">
        <f>IF(Table1[[#This Row],['# report]]&lt;&gt;0,Table1[[#This Row],['# correct]]/Table1[[#This Row],['# report]],0)</f>
        <v>0</v>
      </c>
    </row>
    <row r="9" spans="1:18" x14ac:dyDescent="0.2">
      <c r="A9" s="1" t="s">
        <v>36</v>
      </c>
      <c r="B9" t="s">
        <v>37</v>
      </c>
      <c r="C9" s="3" t="s">
        <v>38</v>
      </c>
      <c r="D9" s="4" t="s">
        <v>39</v>
      </c>
      <c r="E9" s="5">
        <v>17205</v>
      </c>
      <c r="F9" s="5">
        <v>20024</v>
      </c>
      <c r="G9" s="5">
        <v>114938</v>
      </c>
      <c r="H9" s="15">
        <v>34760</v>
      </c>
      <c r="I9" s="15">
        <v>44960</v>
      </c>
      <c r="J9" s="6">
        <v>1361210</v>
      </c>
      <c r="K9" s="6">
        <v>1333057</v>
      </c>
      <c r="L9" s="6">
        <f>Table1[[#This Row],[Compute Time]]-Table1[[#This Row],[Parsing Time]]</f>
        <v>28153</v>
      </c>
      <c r="M9" s="25">
        <f>(Table1[[#This Row],[Compute Time]]/Table1[[#This Row],['# method]])</f>
        <v>11.842993613948389</v>
      </c>
      <c r="N9" s="7">
        <v>4</v>
      </c>
      <c r="O9" s="7">
        <v>4</v>
      </c>
      <c r="P9" s="8">
        <v>0</v>
      </c>
      <c r="Q9" s="18">
        <f>IF(Table1[[#This Row],['# report]]&lt;&gt;0,Table1[[#This Row],['# correct]]/Table1[[#This Row],['# report]],0)</f>
        <v>1</v>
      </c>
    </row>
    <row r="10" spans="1:18" x14ac:dyDescent="0.2">
      <c r="A10" s="1" t="s">
        <v>40</v>
      </c>
      <c r="B10" t="s">
        <v>41</v>
      </c>
      <c r="C10" s="3" t="s">
        <v>42</v>
      </c>
      <c r="D10" s="4" t="s">
        <v>43</v>
      </c>
      <c r="E10" s="5">
        <v>571</v>
      </c>
      <c r="F10" s="5">
        <v>611</v>
      </c>
      <c r="G10" s="5">
        <v>2493</v>
      </c>
      <c r="H10" s="15">
        <v>637</v>
      </c>
      <c r="I10" s="15">
        <v>783</v>
      </c>
      <c r="J10" s="6">
        <v>11517</v>
      </c>
      <c r="K10" s="6">
        <v>10813</v>
      </c>
      <c r="L10" s="6">
        <f>Table1[[#This Row],[Compute Time]]-Table1[[#This Row],[Parsing Time]]</f>
        <v>704</v>
      </c>
      <c r="M10" s="25">
        <f>(Table1[[#This Row],[Compute Time]]/Table1[[#This Row],['# method]])</f>
        <v>4.619735258724428</v>
      </c>
      <c r="N10" s="7">
        <v>0</v>
      </c>
      <c r="O10" s="7">
        <v>0</v>
      </c>
      <c r="P10" s="8">
        <v>0</v>
      </c>
      <c r="Q10" s="18">
        <f>IF(Table1[[#This Row],['# report]]&lt;&gt;0,Table1[[#This Row],['# correct]]/Table1[[#This Row],['# report]],0)</f>
        <v>0</v>
      </c>
    </row>
    <row r="11" spans="1:18" x14ac:dyDescent="0.2">
      <c r="A11" s="1" t="s">
        <v>44</v>
      </c>
      <c r="B11" t="s">
        <v>45</v>
      </c>
      <c r="C11" s="3" t="s">
        <v>46</v>
      </c>
      <c r="D11" s="4" t="s">
        <v>47</v>
      </c>
      <c r="E11" s="5">
        <v>642</v>
      </c>
      <c r="F11" s="5">
        <v>995</v>
      </c>
      <c r="G11" s="5">
        <v>6627</v>
      </c>
      <c r="H11" s="15">
        <v>2429</v>
      </c>
      <c r="I11" s="15">
        <v>3614</v>
      </c>
      <c r="J11" s="6">
        <v>22801</v>
      </c>
      <c r="K11" s="6">
        <v>20116</v>
      </c>
      <c r="L11" s="6">
        <f>Table1[[#This Row],[Compute Time]]-Table1[[#This Row],[Parsing Time]]</f>
        <v>2685</v>
      </c>
      <c r="M11" s="25">
        <f>(Table1[[#This Row],[Compute Time]]/Table1[[#This Row],['# method]])</f>
        <v>3.4406216991097027</v>
      </c>
      <c r="N11" s="7">
        <v>3</v>
      </c>
      <c r="O11" s="7">
        <v>3</v>
      </c>
      <c r="P11" s="8">
        <v>0</v>
      </c>
      <c r="Q11" s="18">
        <f>IF(Table1[[#This Row],['# report]]&lt;&gt;0,Table1[[#This Row],['# correct]]/Table1[[#This Row],['# report]],0)</f>
        <v>1</v>
      </c>
    </row>
    <row r="12" spans="1:18" x14ac:dyDescent="0.2">
      <c r="A12" s="1" t="s">
        <v>48</v>
      </c>
      <c r="B12" t="s">
        <v>49</v>
      </c>
      <c r="C12" s="3" t="s">
        <v>50</v>
      </c>
      <c r="D12" s="4" t="s">
        <v>51</v>
      </c>
      <c r="E12" s="5">
        <v>8063</v>
      </c>
      <c r="F12" s="5">
        <v>12605</v>
      </c>
      <c r="G12" s="5">
        <v>99343</v>
      </c>
      <c r="H12" s="15">
        <v>40173</v>
      </c>
      <c r="I12" s="15">
        <v>54819</v>
      </c>
      <c r="J12" s="6">
        <v>598684</v>
      </c>
      <c r="K12" s="6">
        <v>542245</v>
      </c>
      <c r="L12" s="6">
        <f>Table1[[#This Row],[Compute Time]]-Table1[[#This Row],[Parsing Time]]</f>
        <v>56439</v>
      </c>
      <c r="M12" s="25">
        <f>(Table1[[#This Row],[Compute Time]]/Table1[[#This Row],['# method]])</f>
        <v>6.0264336692066882</v>
      </c>
      <c r="N12" s="7">
        <v>27</v>
      </c>
      <c r="O12" s="7">
        <v>26</v>
      </c>
      <c r="P12" s="8">
        <v>1</v>
      </c>
      <c r="Q12" s="18">
        <f>IF(Table1[[#This Row],['# report]]&lt;&gt;0,Table1[[#This Row],['# correct]]/Table1[[#This Row],['# report]],0)</f>
        <v>0.96296296296296291</v>
      </c>
    </row>
    <row r="13" spans="1:18" x14ac:dyDescent="0.2">
      <c r="A13" s="1" t="s">
        <v>52</v>
      </c>
      <c r="B13" t="s">
        <v>53</v>
      </c>
      <c r="C13" s="3" t="s">
        <v>54</v>
      </c>
      <c r="D13" s="4" t="s">
        <v>55</v>
      </c>
      <c r="E13" s="5">
        <v>5696</v>
      </c>
      <c r="F13" s="5">
        <v>7663</v>
      </c>
      <c r="G13" s="5">
        <v>58405</v>
      </c>
      <c r="H13" s="15">
        <v>20741</v>
      </c>
      <c r="I13" s="15">
        <v>25488</v>
      </c>
      <c r="J13" s="6">
        <v>281275</v>
      </c>
      <c r="K13" s="6">
        <v>266295</v>
      </c>
      <c r="L13" s="6">
        <f>Table1[[#This Row],[Compute Time]]-Table1[[#This Row],[Parsing Time]]</f>
        <v>14980</v>
      </c>
      <c r="M13" s="25">
        <f>(Table1[[#This Row],[Compute Time]]/Table1[[#This Row],['# method]])</f>
        <v>4.8159404160602692</v>
      </c>
      <c r="N13" s="7">
        <v>17</v>
      </c>
      <c r="O13" s="7">
        <v>14</v>
      </c>
      <c r="P13" s="8">
        <v>3</v>
      </c>
      <c r="Q13" s="18">
        <f>IF(Table1[[#This Row],['# report]]&lt;&gt;0,Table1[[#This Row],['# correct]]/Table1[[#This Row],['# report]],0)</f>
        <v>0.82352941176470584</v>
      </c>
    </row>
    <row r="14" spans="1:18" x14ac:dyDescent="0.2">
      <c r="A14" s="1" t="s">
        <v>56</v>
      </c>
      <c r="B14" t="s">
        <v>57</v>
      </c>
      <c r="C14" s="3" t="s">
        <v>58</v>
      </c>
      <c r="D14" s="4" t="s">
        <v>59</v>
      </c>
      <c r="E14" s="5">
        <v>3638</v>
      </c>
      <c r="F14" s="5">
        <v>9535</v>
      </c>
      <c r="G14" s="5">
        <v>127061</v>
      </c>
      <c r="H14" s="15">
        <v>81747</v>
      </c>
      <c r="I14" s="15">
        <v>111069</v>
      </c>
      <c r="J14" s="6">
        <v>1013991</v>
      </c>
      <c r="K14" s="6">
        <v>923583</v>
      </c>
      <c r="L14" s="6">
        <f>Table1[[#This Row],[Compute Time]]-Table1[[#This Row],[Parsing Time]]</f>
        <v>90408</v>
      </c>
      <c r="M14" s="25">
        <f>(Table1[[#This Row],[Compute Time]]/Table1[[#This Row],['# method]])</f>
        <v>7.980348021816293</v>
      </c>
      <c r="N14" s="7">
        <v>24</v>
      </c>
      <c r="O14" s="7">
        <v>22</v>
      </c>
      <c r="P14" s="8">
        <v>2</v>
      </c>
      <c r="Q14" s="18">
        <f>IF(Table1[[#This Row],['# report]]&lt;&gt;0,Table1[[#This Row],['# correct]]/Table1[[#This Row],['# report]],0)</f>
        <v>0.91666666666666663</v>
      </c>
    </row>
    <row r="15" spans="1:18" x14ac:dyDescent="0.2">
      <c r="A15" s="1" t="s">
        <v>60</v>
      </c>
      <c r="B15" t="s">
        <v>61</v>
      </c>
      <c r="C15" s="3" t="s">
        <v>62</v>
      </c>
      <c r="D15" s="4" t="s">
        <v>63</v>
      </c>
      <c r="E15" s="5">
        <v>2567</v>
      </c>
      <c r="F15" s="5">
        <v>3781</v>
      </c>
      <c r="G15" s="5">
        <v>24907</v>
      </c>
      <c r="H15" s="15">
        <v>8057</v>
      </c>
      <c r="I15" s="15">
        <v>12779</v>
      </c>
      <c r="J15" s="6">
        <v>168866</v>
      </c>
      <c r="K15" s="6">
        <v>158698</v>
      </c>
      <c r="L15" s="6">
        <f>Table1[[#This Row],[Compute Time]]-Table1[[#This Row],[Parsing Time]]</f>
        <v>10168</v>
      </c>
      <c r="M15" s="25">
        <f>(Table1[[#This Row],[Compute Time]]/Table1[[#This Row],['# method]])</f>
        <v>6.7798610832296138</v>
      </c>
      <c r="N15" s="7">
        <v>14</v>
      </c>
      <c r="O15" s="7">
        <v>13</v>
      </c>
      <c r="P15" s="8">
        <v>1</v>
      </c>
      <c r="Q15" s="18">
        <f>IF(Table1[[#This Row],['# report]]&lt;&gt;0,Table1[[#This Row],['# correct]]/Table1[[#This Row],['# report]],0)</f>
        <v>0.9285714285714286</v>
      </c>
    </row>
    <row r="16" spans="1:18" x14ac:dyDescent="0.2">
      <c r="A16" s="1" t="s">
        <v>64</v>
      </c>
      <c r="B16" t="s">
        <v>65</v>
      </c>
      <c r="C16" s="3" t="s">
        <v>66</v>
      </c>
      <c r="D16" s="4" t="s">
        <v>67</v>
      </c>
      <c r="E16" s="5">
        <v>1315</v>
      </c>
      <c r="F16" s="5">
        <v>1896</v>
      </c>
      <c r="G16" s="5">
        <v>13669</v>
      </c>
      <c r="H16" s="15">
        <v>5158</v>
      </c>
      <c r="I16" s="15">
        <v>7196</v>
      </c>
      <c r="J16" s="6">
        <v>62136</v>
      </c>
      <c r="K16" s="6">
        <v>55001</v>
      </c>
      <c r="L16" s="6">
        <f>Table1[[#This Row],[Compute Time]]-Table1[[#This Row],[Parsing Time]]</f>
        <v>7135</v>
      </c>
      <c r="M16" s="25">
        <f>(Table1[[#This Row],[Compute Time]]/Table1[[#This Row],['# method]])</f>
        <v>4.5457604799180631</v>
      </c>
      <c r="N16" s="7">
        <v>13</v>
      </c>
      <c r="O16" s="7">
        <v>13</v>
      </c>
      <c r="P16" s="8">
        <v>0</v>
      </c>
      <c r="Q16" s="18">
        <f>IF(Table1[[#This Row],['# report]]&lt;&gt;0,Table1[[#This Row],['# correct]]/Table1[[#This Row],['# report]],0)</f>
        <v>1</v>
      </c>
    </row>
    <row r="17" spans="1:18" x14ac:dyDescent="0.2">
      <c r="A17" s="1" t="s">
        <v>68</v>
      </c>
      <c r="B17" t="s">
        <v>69</v>
      </c>
      <c r="C17" s="3" t="s">
        <v>70</v>
      </c>
      <c r="D17" s="4" t="s">
        <v>71</v>
      </c>
      <c r="E17" s="5">
        <v>845</v>
      </c>
      <c r="F17" s="5">
        <v>1036</v>
      </c>
      <c r="G17" s="5">
        <v>8063</v>
      </c>
      <c r="H17" s="15">
        <v>3917</v>
      </c>
      <c r="I17" s="15">
        <v>5265</v>
      </c>
      <c r="J17" s="6">
        <v>36576</v>
      </c>
      <c r="K17" s="6">
        <v>32887</v>
      </c>
      <c r="L17" s="6">
        <f>Table1[[#This Row],[Compute Time]]-Table1[[#This Row],[Parsing Time]]</f>
        <v>3689</v>
      </c>
      <c r="M17" s="25">
        <f>(Table1[[#This Row],[Compute Time]]/Table1[[#This Row],['# method]])</f>
        <v>4.5362768200421684</v>
      </c>
      <c r="N17" s="7">
        <v>0</v>
      </c>
      <c r="O17" s="7">
        <v>0</v>
      </c>
      <c r="P17" s="8">
        <v>0</v>
      </c>
      <c r="Q17" s="18">
        <f>IF(Table1[[#This Row],['# report]]&lt;&gt;0,Table1[[#This Row],['# correct]]/Table1[[#This Row],['# report]],0)</f>
        <v>0</v>
      </c>
    </row>
    <row r="18" spans="1:18" x14ac:dyDescent="0.2">
      <c r="A18" s="1" t="s">
        <v>72</v>
      </c>
      <c r="B18" t="s">
        <v>73</v>
      </c>
      <c r="C18" s="3" t="s">
        <v>74</v>
      </c>
      <c r="D18" s="4" t="s">
        <v>75</v>
      </c>
      <c r="E18" s="5">
        <v>87</v>
      </c>
      <c r="F18" s="5">
        <v>124</v>
      </c>
      <c r="G18" s="5">
        <v>710</v>
      </c>
      <c r="H18" s="15">
        <v>205</v>
      </c>
      <c r="I18" s="15">
        <v>294</v>
      </c>
      <c r="J18" s="6">
        <v>3731</v>
      </c>
      <c r="K18" s="6">
        <v>3134</v>
      </c>
      <c r="L18" s="6">
        <f>Table1[[#This Row],[Compute Time]]-Table1[[#This Row],[Parsing Time]]</f>
        <v>597</v>
      </c>
      <c r="M18" s="25">
        <f>(Table1[[#This Row],[Compute Time]]/Table1[[#This Row],['# method]])</f>
        <v>5.2549295774647886</v>
      </c>
      <c r="N18" s="7">
        <v>0</v>
      </c>
      <c r="O18" s="7">
        <v>0</v>
      </c>
      <c r="P18" s="8">
        <v>0</v>
      </c>
      <c r="Q18" s="18">
        <f>IF(Table1[[#This Row],['# report]]&lt;&gt;0,Table1[[#This Row],['# correct]]/Table1[[#This Row],['# report]],0)</f>
        <v>0</v>
      </c>
    </row>
    <row r="19" spans="1:18" x14ac:dyDescent="0.2">
      <c r="A19" s="1" t="s">
        <v>76</v>
      </c>
      <c r="B19" t="s">
        <v>77</v>
      </c>
      <c r="C19" s="3" t="s">
        <v>78</v>
      </c>
      <c r="D19" s="4" t="s">
        <v>79</v>
      </c>
      <c r="E19" s="5">
        <v>6681</v>
      </c>
      <c r="F19" s="5">
        <v>9158</v>
      </c>
      <c r="G19" s="5">
        <v>60378</v>
      </c>
      <c r="H19" s="15">
        <v>18595</v>
      </c>
      <c r="I19" s="15">
        <v>24435</v>
      </c>
      <c r="J19" s="6">
        <v>264426</v>
      </c>
      <c r="K19" s="6">
        <v>247586</v>
      </c>
      <c r="L19" s="6">
        <f>Table1[[#This Row],[Compute Time]]-Table1[[#This Row],[Parsing Time]]</f>
        <v>16840</v>
      </c>
      <c r="M19" s="25">
        <f>(Table1[[#This Row],[Compute Time]]/Table1[[#This Row],['# method]])</f>
        <v>4.3795090927158897</v>
      </c>
      <c r="N19" s="7">
        <v>5</v>
      </c>
      <c r="O19" s="7">
        <v>4</v>
      </c>
      <c r="P19" s="8">
        <v>1</v>
      </c>
      <c r="Q19" s="18">
        <f>IF(Table1[[#This Row],['# report]]&lt;&gt;0,Table1[[#This Row],['# correct]]/Table1[[#This Row],['# report]],0)</f>
        <v>0.8</v>
      </c>
    </row>
    <row r="20" spans="1:18" x14ac:dyDescent="0.2">
      <c r="A20" s="1" t="s">
        <v>80</v>
      </c>
      <c r="B20" t="s">
        <v>81</v>
      </c>
      <c r="C20" s="3" t="s">
        <v>82</v>
      </c>
      <c r="D20" s="4" t="s">
        <v>83</v>
      </c>
      <c r="E20" s="5">
        <v>5336</v>
      </c>
      <c r="F20" s="5">
        <v>5964</v>
      </c>
      <c r="G20" s="5">
        <v>36969</v>
      </c>
      <c r="H20" s="15">
        <v>15489</v>
      </c>
      <c r="I20" s="15">
        <v>23111</v>
      </c>
      <c r="J20" s="6">
        <v>282267</v>
      </c>
      <c r="K20" s="6">
        <v>268085</v>
      </c>
      <c r="L20" s="6">
        <f>Table1[[#This Row],[Compute Time]]-Table1[[#This Row],[Parsing Time]]</f>
        <v>14182</v>
      </c>
      <c r="M20" s="25">
        <f>(Table1[[#This Row],[Compute Time]]/Table1[[#This Row],['# method]])</f>
        <v>7.6352349265600905</v>
      </c>
      <c r="N20" s="7">
        <v>21</v>
      </c>
      <c r="O20" s="7">
        <v>20</v>
      </c>
      <c r="P20" s="8">
        <v>1</v>
      </c>
      <c r="Q20" s="18">
        <f>IF(Table1[[#This Row],['# report]]&lt;&gt;0,Table1[[#This Row],['# correct]]/Table1[[#This Row],['# report]],0)</f>
        <v>0.95238095238095233</v>
      </c>
      <c r="R20" t="s">
        <v>98</v>
      </c>
    </row>
    <row r="21" spans="1:18" x14ac:dyDescent="0.2">
      <c r="A21" s="1" t="s">
        <v>84</v>
      </c>
      <c r="B21" t="s">
        <v>85</v>
      </c>
      <c r="C21" s="3" t="s">
        <v>86</v>
      </c>
      <c r="D21" s="4" t="s">
        <v>87</v>
      </c>
      <c r="E21" s="5">
        <v>426</v>
      </c>
      <c r="F21" s="5">
        <v>418</v>
      </c>
      <c r="G21" s="5">
        <v>4304</v>
      </c>
      <c r="H21" s="15">
        <v>1875</v>
      </c>
      <c r="I21" s="15">
        <v>2561</v>
      </c>
      <c r="J21" s="6">
        <v>26131</v>
      </c>
      <c r="K21" s="6">
        <v>24304</v>
      </c>
      <c r="L21" s="6">
        <f>Table1[[#This Row],[Compute Time]]-Table1[[#This Row],[Parsing Time]]</f>
        <v>1827</v>
      </c>
      <c r="M21" s="25">
        <f>(Table1[[#This Row],[Compute Time]]/Table1[[#This Row],['# method]])</f>
        <v>6.0713289962825279</v>
      </c>
      <c r="N21" s="7">
        <v>0</v>
      </c>
      <c r="O21" s="7">
        <v>0</v>
      </c>
      <c r="P21" s="8">
        <v>0</v>
      </c>
      <c r="Q21" s="18">
        <f>IF(Table1[[#This Row],['# report]]&lt;&gt;0,Table1[[#This Row],['# correct]]/Table1[[#This Row],['# report]],0)</f>
        <v>0</v>
      </c>
    </row>
    <row r="22" spans="1:18" x14ac:dyDescent="0.2">
      <c r="J22" s="1"/>
      <c r="K22" s="1"/>
      <c r="L22" s="1"/>
    </row>
    <row r="23" spans="1:18" x14ac:dyDescent="0.2">
      <c r="A23" s="14" t="s">
        <v>91</v>
      </c>
      <c r="B23" s="14"/>
      <c r="C23" s="14"/>
      <c r="D23" s="14"/>
      <c r="E23" s="14">
        <f>SUM(Table1['# file])</f>
        <v>90808</v>
      </c>
      <c r="F23" s="14">
        <f>SUM(Table1['# class])</f>
        <v>125130</v>
      </c>
      <c r="G23" s="14">
        <f>SUM(Table1['# method])</f>
        <v>939861</v>
      </c>
      <c r="H23" s="14">
        <f>SUM(Table1['# T method])</f>
        <v>466218</v>
      </c>
      <c r="I23" s="14">
        <f>SUM(Table1['# Path])</f>
        <v>690008</v>
      </c>
      <c r="J23" s="14">
        <f>SUM(Table1[Compute Time])</f>
        <v>9841361</v>
      </c>
      <c r="K23" s="14">
        <f>SUM(Table1[Parsing Time])</f>
        <v>9355571</v>
      </c>
      <c r="L23" s="14">
        <f>J23-K23</f>
        <v>485790</v>
      </c>
      <c r="M23" s="27">
        <f>L23/G23</f>
        <v>0.51687430375342736</v>
      </c>
      <c r="N23" s="17">
        <f>SUM(Table1['# report])</f>
        <v>146</v>
      </c>
      <c r="O23" s="17">
        <f>SUM(Table1['# correct])</f>
        <v>134</v>
      </c>
      <c r="P23" s="17">
        <f>SUM(Table1['# FP])</f>
        <v>12</v>
      </c>
      <c r="Q23" s="23">
        <f>O23/N23</f>
        <v>0.9178082191780822</v>
      </c>
    </row>
    <row r="24" spans="1:18" x14ac:dyDescent="0.2">
      <c r="J24" s="20">
        <f>AVERAGE(Table1[Compute Time])</f>
        <v>492068.05</v>
      </c>
      <c r="K24" s="20">
        <f>AVERAGE(Table1[Parsing Time])</f>
        <v>467778.55</v>
      </c>
      <c r="L24" s="20">
        <f>AVERAGE(Table1[Processing])</f>
        <v>24289.5</v>
      </c>
      <c r="M24" s="26">
        <f>AVERAGE(Table1['[ms/method']])</f>
        <v>7.0219632830617744</v>
      </c>
      <c r="Q24" s="22">
        <f>SUM(Table1[Correct])/COUNTIF(Table1[Correct], "&lt;&gt;0")</f>
        <v>0.93305095186222642</v>
      </c>
      <c r="R24" s="24">
        <f>AVERAGE(Q2,Q6,Q7,Q9,Q11,Q12,Q13,Q14,Q15,Q16,Q19,Q20)</f>
        <v>0.93305095186222642</v>
      </c>
    </row>
    <row r="25" spans="1:18" ht="34" x14ac:dyDescent="0.4">
      <c r="B25" s="12" t="s">
        <v>103</v>
      </c>
      <c r="C25" s="12" t="s">
        <v>11</v>
      </c>
      <c r="M25" t="s">
        <v>96</v>
      </c>
    </row>
    <row r="29" spans="1:18" x14ac:dyDescent="0.2">
      <c r="K29" t="s">
        <v>94</v>
      </c>
      <c r="M29" s="21">
        <f>K23/J23</f>
        <v>0.95063792497805943</v>
      </c>
    </row>
    <row r="30" spans="1:18" x14ac:dyDescent="0.2">
      <c r="K30" t="s">
        <v>95</v>
      </c>
      <c r="M30" s="21">
        <f>L23/J23</f>
        <v>4.9362075021940566E-2</v>
      </c>
    </row>
    <row r="31" spans="1:18" x14ac:dyDescent="0.2">
      <c r="N31" s="18"/>
    </row>
    <row r="32" spans="1:18" x14ac:dyDescent="0.2">
      <c r="M32" s="18">
        <f>SUM(M29:M30)</f>
        <v>1</v>
      </c>
      <c r="N32" s="18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Giovanni Liva</cp:lastModifiedBy>
  <dcterms:created xsi:type="dcterms:W3CDTF">2017-07-28T09:41:22Z</dcterms:created>
  <dcterms:modified xsi:type="dcterms:W3CDTF">2018-01-24T13:33:52Z</dcterms:modified>
</cp:coreProperties>
</file>