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tsearcy/Library/CloudStorage/GoogleDrive-rtsearcy@stanford.edu/My Drive/Nekton Labs/dummy_project/dashboards/data_viewer/pages/"/>
    </mc:Choice>
  </mc:AlternateContent>
  <xr:revisionPtr revIDLastSave="0" documentId="8_{A957ECC8-CA5B-F246-ABC7-586BC0C947B1}" xr6:coauthVersionLast="47" xr6:coauthVersionMax="47" xr10:uidLastSave="{00000000-0000-0000-0000-000000000000}"/>
  <bookViews>
    <workbookView xWindow="0" yWindow="500" windowWidth="28800" windowHeight="10880" activeTab="6" xr2:uid="{00000000-000D-0000-FFFF-FFFF00000000}"/>
  </bookViews>
  <sheets>
    <sheet name="ReadMe" sheetId="10" r:id="rId1"/>
    <sheet name="All_countries" sheetId="1" r:id="rId2"/>
    <sheet name="ConflictedAreas" sheetId="4" r:id="rId3"/>
    <sheet name="Countries_without_BCE" sheetId="2" r:id="rId4"/>
    <sheet name="Countries_with_at_least_one_BCE" sheetId="3" r:id="rId5"/>
    <sheet name="Oversea_Territories" sheetId="9" r:id="rId6"/>
    <sheet name="Aggregation" sheetId="5" r:id="rId7"/>
    <sheet name="NetWealth_Redistribution" sheetId="11" r:id="rId8"/>
    <sheet name="CO2Emissions2019" sheetId="7" r:id="rId9"/>
    <sheet name="ISO3_Country" sheetId="6" r:id="rId10"/>
    <sheet name="Transfer_Region" sheetId="8" r:id="rId11"/>
  </sheets>
  <definedNames>
    <definedName name="_xlnm._FilterDatabase" localSheetId="6" hidden="1">Aggregation!$A$4:$P$175</definedName>
    <definedName name="_xlnm._FilterDatabase" localSheetId="1" hidden="1">All_countries!$B$1:$J$249</definedName>
    <definedName name="_xlnm._FilterDatabase" localSheetId="7" hidden="1">NetWealth_Redistribution!$B$3:$E$3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5" l="1"/>
  <c r="AE2" i="5" s="1"/>
  <c r="AF1" i="5"/>
  <c r="AE1" i="5" s="1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5" i="5"/>
  <c r="Y29" i="5"/>
  <c r="Y50" i="5"/>
  <c r="Y98" i="5"/>
  <c r="Y17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6" i="5"/>
  <c r="E142" i="11"/>
  <c r="E78" i="11"/>
  <c r="E108" i="11"/>
  <c r="E158" i="11"/>
  <c r="E52" i="11"/>
  <c r="E145" i="11"/>
  <c r="E144" i="11"/>
  <c r="E55" i="11"/>
  <c r="E173" i="11"/>
  <c r="E155" i="11"/>
  <c r="E159" i="11"/>
  <c r="E126" i="11"/>
  <c r="E112" i="11"/>
  <c r="E22" i="11"/>
  <c r="E133" i="11"/>
  <c r="E62" i="11"/>
  <c r="E48" i="11"/>
  <c r="E132" i="11"/>
  <c r="E114" i="11"/>
  <c r="E20" i="11"/>
  <c r="E98" i="11"/>
  <c r="E122" i="11"/>
  <c r="E7" i="11"/>
  <c r="E95" i="11"/>
  <c r="E162" i="11"/>
  <c r="E72" i="11"/>
  <c r="E32" i="11"/>
  <c r="E57" i="11"/>
  <c r="E19" i="11"/>
  <c r="E165" i="11"/>
  <c r="E109" i="11"/>
  <c r="E130" i="11"/>
  <c r="E174" i="11"/>
  <c r="E81" i="11"/>
  <c r="E56" i="11"/>
  <c r="E42" i="11"/>
  <c r="E44" i="11"/>
  <c r="E134" i="11"/>
  <c r="E14" i="11"/>
  <c r="E23" i="11"/>
  <c r="E67" i="11"/>
  <c r="E89" i="11"/>
  <c r="E61" i="11"/>
  <c r="E135" i="11"/>
  <c r="E168" i="11"/>
  <c r="E21" i="11"/>
  <c r="E103" i="11"/>
  <c r="E100" i="11"/>
  <c r="E143" i="11"/>
  <c r="E111" i="11"/>
  <c r="E148" i="11"/>
  <c r="E26" i="11"/>
  <c r="E152" i="11"/>
  <c r="E86" i="11"/>
  <c r="E88" i="11"/>
  <c r="E113" i="11"/>
  <c r="E25" i="11"/>
  <c r="E45" i="11"/>
  <c r="E75" i="11"/>
  <c r="E82" i="11"/>
  <c r="E6" i="11"/>
  <c r="E17" i="11"/>
  <c r="E4" i="11"/>
  <c r="E50" i="11"/>
  <c r="E125" i="11"/>
  <c r="E92" i="11"/>
  <c r="E36" i="11"/>
  <c r="E73" i="11"/>
  <c r="E91" i="11"/>
  <c r="E39" i="11"/>
  <c r="E119" i="11"/>
  <c r="E166" i="11"/>
  <c r="E172" i="11"/>
  <c r="E107" i="11"/>
  <c r="E169" i="11"/>
  <c r="E146" i="11"/>
  <c r="E41" i="11"/>
  <c r="E123" i="11"/>
  <c r="E157" i="11"/>
  <c r="E65" i="11"/>
  <c r="E97" i="11"/>
  <c r="E170" i="11"/>
  <c r="E154" i="11"/>
  <c r="E90" i="11"/>
  <c r="E80" i="11"/>
  <c r="E87" i="11"/>
  <c r="E167" i="11"/>
  <c r="E136" i="11"/>
  <c r="E104" i="11"/>
  <c r="E101" i="11"/>
  <c r="E30" i="11"/>
  <c r="E117" i="11"/>
  <c r="E96" i="11"/>
  <c r="E35" i="11"/>
  <c r="E83" i="11"/>
  <c r="E74" i="11"/>
  <c r="E68" i="11"/>
  <c r="E128" i="11"/>
  <c r="E53" i="11"/>
  <c r="E12" i="11"/>
  <c r="E161" i="11"/>
  <c r="E66" i="11"/>
  <c r="E43" i="11"/>
  <c r="E94" i="11"/>
  <c r="E38" i="11"/>
  <c r="E124" i="11"/>
  <c r="E59" i="11"/>
  <c r="E46" i="11"/>
  <c r="E49" i="11"/>
  <c r="E31" i="11"/>
  <c r="E150" i="11"/>
  <c r="E47" i="11"/>
  <c r="E64" i="11"/>
  <c r="E33" i="11"/>
  <c r="E140" i="11"/>
  <c r="E37" i="11"/>
  <c r="E115" i="11"/>
  <c r="E85" i="11"/>
  <c r="E106" i="11"/>
  <c r="E127" i="11"/>
  <c r="E149" i="11"/>
  <c r="E77" i="11"/>
  <c r="E120" i="11"/>
  <c r="E141" i="11"/>
  <c r="E9" i="11"/>
  <c r="E156" i="11"/>
  <c r="E118" i="11"/>
  <c r="E69" i="11"/>
  <c r="E137" i="11"/>
  <c r="E129" i="11"/>
  <c r="E171" i="11"/>
  <c r="E29" i="11"/>
  <c r="E164" i="11"/>
  <c r="E93" i="11"/>
  <c r="E70" i="11"/>
  <c r="E10" i="11"/>
  <c r="E8" i="11"/>
  <c r="E54" i="11"/>
  <c r="E24" i="11"/>
  <c r="E121" i="11"/>
  <c r="E16" i="11"/>
  <c r="E34" i="11"/>
  <c r="E105" i="11"/>
  <c r="E84" i="11"/>
  <c r="E116" i="11"/>
  <c r="E27" i="11"/>
  <c r="E99" i="11"/>
  <c r="E28" i="11"/>
  <c r="E40" i="11"/>
  <c r="E153" i="11"/>
  <c r="E71" i="11"/>
  <c r="E131" i="11"/>
  <c r="E110" i="11"/>
  <c r="E102" i="11"/>
  <c r="E160" i="11"/>
  <c r="E79" i="11"/>
  <c r="E51" i="11"/>
  <c r="E147" i="11"/>
  <c r="E58" i="11"/>
  <c r="E138" i="11"/>
  <c r="E18" i="11"/>
  <c r="E139" i="11"/>
  <c r="E151" i="11"/>
  <c r="E11" i="11"/>
  <c r="E15" i="11"/>
  <c r="E63" i="11"/>
  <c r="E163" i="11"/>
  <c r="E60" i="11"/>
  <c r="E76" i="11"/>
  <c r="E5" i="11"/>
  <c r="E13" i="11"/>
  <c r="Y2" i="5" l="1"/>
  <c r="X2" i="5" s="1"/>
  <c r="Y1" i="5"/>
  <c r="X1" i="5" s="1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110" i="5"/>
  <c r="BK111" i="5"/>
  <c r="BK112" i="5"/>
  <c r="BK113" i="5"/>
  <c r="BK114" i="5"/>
  <c r="BK115" i="5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44" i="5"/>
  <c r="BK145" i="5"/>
  <c r="BK146" i="5"/>
  <c r="BK147" i="5"/>
  <c r="BK148" i="5"/>
  <c r="BK149" i="5"/>
  <c r="BK150" i="5"/>
  <c r="BK151" i="5"/>
  <c r="BK152" i="5"/>
  <c r="BK153" i="5"/>
  <c r="BK154" i="5"/>
  <c r="BK155" i="5"/>
  <c r="BK156" i="5"/>
  <c r="BK157" i="5"/>
  <c r="BK15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3" i="5"/>
  <c r="BJ24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91" i="5"/>
  <c r="BJ92" i="5"/>
  <c r="BJ93" i="5"/>
  <c r="BJ94" i="5"/>
  <c r="BJ95" i="5"/>
  <c r="BJ96" i="5"/>
  <c r="BJ97" i="5"/>
  <c r="BJ98" i="5"/>
  <c r="BJ99" i="5"/>
  <c r="BJ100" i="5"/>
  <c r="BJ101" i="5"/>
  <c r="BJ102" i="5"/>
  <c r="BJ103" i="5"/>
  <c r="BJ104" i="5"/>
  <c r="BJ105" i="5"/>
  <c r="BJ106" i="5"/>
  <c r="BJ107" i="5"/>
  <c r="BJ108" i="5"/>
  <c r="BJ109" i="5"/>
  <c r="BJ110" i="5"/>
  <c r="BJ111" i="5"/>
  <c r="BJ112" i="5"/>
  <c r="BJ113" i="5"/>
  <c r="BJ114" i="5"/>
  <c r="BJ115" i="5"/>
  <c r="BJ116" i="5"/>
  <c r="BJ117" i="5"/>
  <c r="BJ118" i="5"/>
  <c r="BJ119" i="5"/>
  <c r="BJ120" i="5"/>
  <c r="BJ121" i="5"/>
  <c r="BJ122" i="5"/>
  <c r="BJ123" i="5"/>
  <c r="BJ124" i="5"/>
  <c r="BJ125" i="5"/>
  <c r="BJ126" i="5"/>
  <c r="BJ127" i="5"/>
  <c r="BJ128" i="5"/>
  <c r="BJ129" i="5"/>
  <c r="BJ130" i="5"/>
  <c r="BJ131" i="5"/>
  <c r="BJ132" i="5"/>
  <c r="BJ133" i="5"/>
  <c r="BJ134" i="5"/>
  <c r="BJ135" i="5"/>
  <c r="BJ136" i="5"/>
  <c r="BJ137" i="5"/>
  <c r="BJ138" i="5"/>
  <c r="BJ139" i="5"/>
  <c r="BJ140" i="5"/>
  <c r="BJ141" i="5"/>
  <c r="BJ142" i="5"/>
  <c r="BJ143" i="5"/>
  <c r="BJ144" i="5"/>
  <c r="BJ145" i="5"/>
  <c r="BJ146" i="5"/>
  <c r="BJ147" i="5"/>
  <c r="BJ148" i="5"/>
  <c r="BJ149" i="5"/>
  <c r="BJ150" i="5"/>
  <c r="BJ151" i="5"/>
  <c r="BJ152" i="5"/>
  <c r="BJ153" i="5"/>
  <c r="BJ154" i="5"/>
  <c r="BJ155" i="5"/>
  <c r="BJ156" i="5"/>
  <c r="BJ157" i="5"/>
  <c r="BJ158" i="5"/>
  <c r="BJ159" i="5"/>
  <c r="BJ160" i="5"/>
  <c r="BJ161" i="5"/>
  <c r="BJ162" i="5"/>
  <c r="BJ163" i="5"/>
  <c r="BJ164" i="5"/>
  <c r="BJ165" i="5"/>
  <c r="BJ166" i="5"/>
  <c r="BJ167" i="5"/>
  <c r="BJ168" i="5"/>
  <c r="BJ169" i="5"/>
  <c r="BJ170" i="5"/>
  <c r="BJ171" i="5"/>
  <c r="BJ172" i="5"/>
  <c r="BJ173" i="5"/>
  <c r="BJ174" i="5"/>
  <c r="BJ175" i="5"/>
  <c r="BK5" i="5"/>
  <c r="BJ5" i="5"/>
  <c r="BJ1" i="5" s="1"/>
  <c r="Z1" i="5" l="1"/>
  <c r="S1" i="5"/>
  <c r="AL5" i="5" l="1"/>
  <c r="AM5" i="5" s="1"/>
  <c r="D6" i="1"/>
  <c r="D5" i="1"/>
  <c r="A181" i="5"/>
  <c r="U3" i="9"/>
  <c r="O1" i="9"/>
  <c r="P1" i="9"/>
  <c r="N1" i="9"/>
  <c r="C4" i="9" l="1"/>
  <c r="C5" i="9"/>
  <c r="C6" i="9"/>
  <c r="C7" i="9"/>
  <c r="C8" i="9"/>
  <c r="C9" i="9"/>
  <c r="C10" i="9"/>
  <c r="C3" i="9"/>
  <c r="K19" i="8"/>
  <c r="L19" i="8"/>
  <c r="M19" i="8"/>
  <c r="N19" i="8"/>
  <c r="O19" i="8"/>
  <c r="P19" i="8"/>
  <c r="K20" i="8"/>
  <c r="L20" i="8"/>
  <c r="M20" i="8"/>
  <c r="N20" i="8"/>
  <c r="O20" i="8"/>
  <c r="P20" i="8"/>
  <c r="K21" i="8"/>
  <c r="L21" i="8"/>
  <c r="M21" i="8"/>
  <c r="N21" i="8"/>
  <c r="O21" i="8"/>
  <c r="P21" i="8"/>
  <c r="K22" i="8"/>
  <c r="L22" i="8"/>
  <c r="M22" i="8"/>
  <c r="N22" i="8"/>
  <c r="O22" i="8"/>
  <c r="P22" i="8"/>
  <c r="K23" i="8"/>
  <c r="L23" i="8"/>
  <c r="M23" i="8"/>
  <c r="N23" i="8"/>
  <c r="O23" i="8"/>
  <c r="P23" i="8"/>
  <c r="L18" i="8"/>
  <c r="M18" i="8"/>
  <c r="N18" i="8"/>
  <c r="O18" i="8"/>
  <c r="P18" i="8"/>
  <c r="K18" i="8"/>
  <c r="J16" i="8"/>
  <c r="J15" i="8"/>
  <c r="K6" i="8"/>
  <c r="L6" i="8"/>
  <c r="M6" i="8"/>
  <c r="N6" i="8"/>
  <c r="O6" i="8"/>
  <c r="P6" i="8"/>
  <c r="K7" i="8"/>
  <c r="L7" i="8"/>
  <c r="M7" i="8"/>
  <c r="N7" i="8"/>
  <c r="O7" i="8"/>
  <c r="P7" i="8"/>
  <c r="K8" i="8"/>
  <c r="L8" i="8"/>
  <c r="M8" i="8"/>
  <c r="N8" i="8"/>
  <c r="O8" i="8"/>
  <c r="P8" i="8"/>
  <c r="K9" i="8"/>
  <c r="L9" i="8"/>
  <c r="M9" i="8"/>
  <c r="N9" i="8"/>
  <c r="O9" i="8"/>
  <c r="P9" i="8"/>
  <c r="K10" i="8"/>
  <c r="L10" i="8"/>
  <c r="M10" i="8"/>
  <c r="N10" i="8"/>
  <c r="O10" i="8"/>
  <c r="P10" i="8"/>
  <c r="L5" i="8"/>
  <c r="M5" i="8"/>
  <c r="N5" i="8"/>
  <c r="O5" i="8"/>
  <c r="P5" i="8"/>
  <c r="K5" i="8"/>
  <c r="J3" i="8"/>
  <c r="J2" i="8"/>
  <c r="Q10" i="8" l="1"/>
  <c r="R10" i="8" s="1"/>
  <c r="Q6" i="8"/>
  <c r="R6" i="8" s="1"/>
  <c r="Q8" i="8"/>
  <c r="R8" i="8" s="1"/>
  <c r="Q7" i="8"/>
  <c r="R7" i="8" s="1"/>
  <c r="Q5" i="8"/>
  <c r="R5" i="8" s="1"/>
  <c r="Q9" i="8"/>
  <c r="R9" i="8" s="1"/>
  <c r="AB175" i="5"/>
  <c r="AB5" i="5"/>
  <c r="U175" i="5"/>
  <c r="U5" i="5"/>
  <c r="O5" i="5"/>
  <c r="BI5" i="5" s="1"/>
  <c r="M5" i="5"/>
  <c r="K5" i="5"/>
  <c r="I5" i="5"/>
  <c r="E7" i="5" l="1"/>
  <c r="F7" i="5"/>
  <c r="G7" i="5"/>
  <c r="E8" i="5"/>
  <c r="F8" i="5"/>
  <c r="G8" i="5"/>
  <c r="E9" i="5"/>
  <c r="F9" i="5"/>
  <c r="K9" i="5" s="1"/>
  <c r="G9" i="5"/>
  <c r="M9" i="5" s="1"/>
  <c r="E10" i="5"/>
  <c r="F10" i="5"/>
  <c r="K10" i="5" s="1"/>
  <c r="G10" i="5"/>
  <c r="M10" i="5" s="1"/>
  <c r="E11" i="5"/>
  <c r="F11" i="5"/>
  <c r="K11" i="5" s="1"/>
  <c r="G11" i="5"/>
  <c r="M11" i="5" s="1"/>
  <c r="E12" i="5"/>
  <c r="F12" i="5"/>
  <c r="G12" i="5"/>
  <c r="E13" i="5"/>
  <c r="F13" i="5"/>
  <c r="K13" i="5" s="1"/>
  <c r="G13" i="5"/>
  <c r="M13" i="5" s="1"/>
  <c r="E14" i="5"/>
  <c r="F14" i="5"/>
  <c r="G14" i="5"/>
  <c r="E15" i="5"/>
  <c r="F15" i="5"/>
  <c r="K15" i="5" s="1"/>
  <c r="G15" i="5"/>
  <c r="M15" i="5" s="1"/>
  <c r="E16" i="5"/>
  <c r="F16" i="5"/>
  <c r="G16" i="5"/>
  <c r="E17" i="5"/>
  <c r="F17" i="5"/>
  <c r="K17" i="5" s="1"/>
  <c r="G17" i="5"/>
  <c r="M17" i="5" s="1"/>
  <c r="E18" i="5"/>
  <c r="F18" i="5"/>
  <c r="K18" i="5" s="1"/>
  <c r="G18" i="5"/>
  <c r="M18" i="5" s="1"/>
  <c r="E19" i="5"/>
  <c r="F19" i="5"/>
  <c r="K19" i="5" s="1"/>
  <c r="G19" i="5"/>
  <c r="M19" i="5" s="1"/>
  <c r="E20" i="5"/>
  <c r="F20" i="5"/>
  <c r="K20" i="5" s="1"/>
  <c r="G20" i="5"/>
  <c r="M20" i="5" s="1"/>
  <c r="E21" i="5"/>
  <c r="F21" i="5"/>
  <c r="K21" i="5" s="1"/>
  <c r="G21" i="5"/>
  <c r="M21" i="5" s="1"/>
  <c r="E22" i="5"/>
  <c r="F22" i="5"/>
  <c r="K22" i="5" s="1"/>
  <c r="G22" i="5"/>
  <c r="M22" i="5" s="1"/>
  <c r="E23" i="5"/>
  <c r="F23" i="5"/>
  <c r="K23" i="5" s="1"/>
  <c r="G23" i="5"/>
  <c r="M23" i="5" s="1"/>
  <c r="E24" i="5"/>
  <c r="F24" i="5"/>
  <c r="K24" i="5" s="1"/>
  <c r="G24" i="5"/>
  <c r="M24" i="5" s="1"/>
  <c r="E25" i="5"/>
  <c r="F25" i="5"/>
  <c r="K25" i="5" s="1"/>
  <c r="G25" i="5"/>
  <c r="M25" i="5" s="1"/>
  <c r="E26" i="5"/>
  <c r="F26" i="5"/>
  <c r="K26" i="5" s="1"/>
  <c r="G26" i="5"/>
  <c r="M26" i="5" s="1"/>
  <c r="E27" i="5"/>
  <c r="F27" i="5"/>
  <c r="K27" i="5" s="1"/>
  <c r="G27" i="5"/>
  <c r="M27" i="5" s="1"/>
  <c r="E28" i="5"/>
  <c r="F28" i="5"/>
  <c r="K28" i="5" s="1"/>
  <c r="G28" i="5"/>
  <c r="M28" i="5" s="1"/>
  <c r="E29" i="5"/>
  <c r="F29" i="5"/>
  <c r="K29" i="5" s="1"/>
  <c r="G29" i="5"/>
  <c r="M29" i="5" s="1"/>
  <c r="E30" i="5"/>
  <c r="F30" i="5"/>
  <c r="K30" i="5" s="1"/>
  <c r="G30" i="5"/>
  <c r="M30" i="5" s="1"/>
  <c r="E31" i="5"/>
  <c r="F31" i="5"/>
  <c r="K31" i="5" s="1"/>
  <c r="G31" i="5"/>
  <c r="M31" i="5" s="1"/>
  <c r="E32" i="5"/>
  <c r="F32" i="5"/>
  <c r="K32" i="5" s="1"/>
  <c r="G32" i="5"/>
  <c r="M32" i="5" s="1"/>
  <c r="E33" i="5"/>
  <c r="F33" i="5"/>
  <c r="K33" i="5" s="1"/>
  <c r="G33" i="5"/>
  <c r="M33" i="5" s="1"/>
  <c r="E34" i="5"/>
  <c r="F34" i="5"/>
  <c r="K34" i="5" s="1"/>
  <c r="G34" i="5"/>
  <c r="M34" i="5" s="1"/>
  <c r="E35" i="5"/>
  <c r="F35" i="5"/>
  <c r="K35" i="5" s="1"/>
  <c r="G35" i="5"/>
  <c r="M35" i="5" s="1"/>
  <c r="E36" i="5"/>
  <c r="F36" i="5"/>
  <c r="K36" i="5" s="1"/>
  <c r="G36" i="5"/>
  <c r="M36" i="5" s="1"/>
  <c r="E37" i="5"/>
  <c r="F37" i="5"/>
  <c r="K37" i="5" s="1"/>
  <c r="G37" i="5"/>
  <c r="M37" i="5" s="1"/>
  <c r="E38" i="5"/>
  <c r="F38" i="5"/>
  <c r="K38" i="5" s="1"/>
  <c r="G38" i="5"/>
  <c r="M38" i="5" s="1"/>
  <c r="E39" i="5"/>
  <c r="F39" i="5"/>
  <c r="K39" i="5" s="1"/>
  <c r="G39" i="5"/>
  <c r="M39" i="5" s="1"/>
  <c r="E40" i="5"/>
  <c r="F40" i="5"/>
  <c r="K40" i="5" s="1"/>
  <c r="G40" i="5"/>
  <c r="M40" i="5" s="1"/>
  <c r="E41" i="5"/>
  <c r="F41" i="5"/>
  <c r="K41" i="5" s="1"/>
  <c r="G41" i="5"/>
  <c r="M41" i="5" s="1"/>
  <c r="E42" i="5"/>
  <c r="F42" i="5"/>
  <c r="K42" i="5" s="1"/>
  <c r="G42" i="5"/>
  <c r="M42" i="5" s="1"/>
  <c r="E43" i="5"/>
  <c r="F43" i="5"/>
  <c r="K43" i="5" s="1"/>
  <c r="G43" i="5"/>
  <c r="M43" i="5" s="1"/>
  <c r="E44" i="5"/>
  <c r="F44" i="5"/>
  <c r="K44" i="5" s="1"/>
  <c r="G44" i="5"/>
  <c r="M44" i="5" s="1"/>
  <c r="E45" i="5"/>
  <c r="F45" i="5"/>
  <c r="K45" i="5" s="1"/>
  <c r="G45" i="5"/>
  <c r="M45" i="5" s="1"/>
  <c r="E46" i="5"/>
  <c r="F46" i="5"/>
  <c r="K46" i="5" s="1"/>
  <c r="G46" i="5"/>
  <c r="M46" i="5" s="1"/>
  <c r="E47" i="5"/>
  <c r="F47" i="5"/>
  <c r="K47" i="5" s="1"/>
  <c r="G47" i="5"/>
  <c r="M47" i="5" s="1"/>
  <c r="E48" i="5"/>
  <c r="F48" i="5"/>
  <c r="K48" i="5" s="1"/>
  <c r="G48" i="5"/>
  <c r="M48" i="5" s="1"/>
  <c r="E49" i="5"/>
  <c r="F49" i="5"/>
  <c r="K49" i="5" s="1"/>
  <c r="G49" i="5"/>
  <c r="M49" i="5" s="1"/>
  <c r="E50" i="5"/>
  <c r="F50" i="5"/>
  <c r="K50" i="5" s="1"/>
  <c r="G50" i="5"/>
  <c r="M50" i="5" s="1"/>
  <c r="E51" i="5"/>
  <c r="F51" i="5"/>
  <c r="K51" i="5" s="1"/>
  <c r="G51" i="5"/>
  <c r="M51" i="5" s="1"/>
  <c r="E52" i="5"/>
  <c r="F52" i="5"/>
  <c r="K52" i="5" s="1"/>
  <c r="G52" i="5"/>
  <c r="M52" i="5" s="1"/>
  <c r="E53" i="5"/>
  <c r="F53" i="5"/>
  <c r="K53" i="5" s="1"/>
  <c r="G53" i="5"/>
  <c r="M53" i="5" s="1"/>
  <c r="E54" i="5"/>
  <c r="F54" i="5"/>
  <c r="K54" i="5" s="1"/>
  <c r="G54" i="5"/>
  <c r="M54" i="5" s="1"/>
  <c r="E55" i="5"/>
  <c r="F55" i="5"/>
  <c r="K55" i="5" s="1"/>
  <c r="G55" i="5"/>
  <c r="M55" i="5" s="1"/>
  <c r="E56" i="5"/>
  <c r="F56" i="5"/>
  <c r="K56" i="5" s="1"/>
  <c r="G56" i="5"/>
  <c r="M56" i="5" s="1"/>
  <c r="E57" i="5"/>
  <c r="F57" i="5"/>
  <c r="K57" i="5" s="1"/>
  <c r="G57" i="5"/>
  <c r="M57" i="5" s="1"/>
  <c r="E58" i="5"/>
  <c r="F58" i="5"/>
  <c r="K58" i="5" s="1"/>
  <c r="G58" i="5"/>
  <c r="M58" i="5" s="1"/>
  <c r="E59" i="5"/>
  <c r="F59" i="5"/>
  <c r="K59" i="5" s="1"/>
  <c r="G59" i="5"/>
  <c r="M59" i="5" s="1"/>
  <c r="E60" i="5"/>
  <c r="F60" i="5"/>
  <c r="K60" i="5" s="1"/>
  <c r="G60" i="5"/>
  <c r="M60" i="5" s="1"/>
  <c r="E61" i="5"/>
  <c r="F61" i="5"/>
  <c r="K61" i="5" s="1"/>
  <c r="G61" i="5"/>
  <c r="M61" i="5" s="1"/>
  <c r="E62" i="5"/>
  <c r="F62" i="5"/>
  <c r="K62" i="5" s="1"/>
  <c r="G62" i="5"/>
  <c r="M62" i="5" s="1"/>
  <c r="E63" i="5"/>
  <c r="F63" i="5"/>
  <c r="K63" i="5" s="1"/>
  <c r="G63" i="5"/>
  <c r="M63" i="5" s="1"/>
  <c r="E64" i="5"/>
  <c r="F64" i="5"/>
  <c r="K64" i="5" s="1"/>
  <c r="G64" i="5"/>
  <c r="M64" i="5" s="1"/>
  <c r="E65" i="5"/>
  <c r="F65" i="5"/>
  <c r="K65" i="5" s="1"/>
  <c r="G65" i="5"/>
  <c r="M65" i="5" s="1"/>
  <c r="E66" i="5"/>
  <c r="F66" i="5"/>
  <c r="K66" i="5" s="1"/>
  <c r="G66" i="5"/>
  <c r="M66" i="5" s="1"/>
  <c r="E67" i="5"/>
  <c r="F67" i="5"/>
  <c r="K67" i="5" s="1"/>
  <c r="G67" i="5"/>
  <c r="M67" i="5" s="1"/>
  <c r="E68" i="5"/>
  <c r="F68" i="5"/>
  <c r="K68" i="5" s="1"/>
  <c r="G68" i="5"/>
  <c r="M68" i="5" s="1"/>
  <c r="E69" i="5"/>
  <c r="F69" i="5"/>
  <c r="K69" i="5" s="1"/>
  <c r="G69" i="5"/>
  <c r="M69" i="5" s="1"/>
  <c r="E70" i="5"/>
  <c r="F70" i="5"/>
  <c r="K70" i="5" s="1"/>
  <c r="G70" i="5"/>
  <c r="M70" i="5" s="1"/>
  <c r="E71" i="5"/>
  <c r="F71" i="5"/>
  <c r="K71" i="5" s="1"/>
  <c r="G71" i="5"/>
  <c r="M71" i="5" s="1"/>
  <c r="E72" i="5"/>
  <c r="F72" i="5"/>
  <c r="K72" i="5" s="1"/>
  <c r="G72" i="5"/>
  <c r="M72" i="5" s="1"/>
  <c r="E73" i="5"/>
  <c r="F73" i="5"/>
  <c r="K73" i="5" s="1"/>
  <c r="G73" i="5"/>
  <c r="M73" i="5" s="1"/>
  <c r="E74" i="5"/>
  <c r="F74" i="5"/>
  <c r="K74" i="5" s="1"/>
  <c r="G74" i="5"/>
  <c r="M74" i="5" s="1"/>
  <c r="E75" i="5"/>
  <c r="F75" i="5"/>
  <c r="K75" i="5" s="1"/>
  <c r="G75" i="5"/>
  <c r="M75" i="5" s="1"/>
  <c r="E76" i="5"/>
  <c r="F76" i="5"/>
  <c r="K76" i="5" s="1"/>
  <c r="G76" i="5"/>
  <c r="M76" i="5" s="1"/>
  <c r="E77" i="5"/>
  <c r="F77" i="5"/>
  <c r="K77" i="5" s="1"/>
  <c r="G77" i="5"/>
  <c r="M77" i="5" s="1"/>
  <c r="E78" i="5"/>
  <c r="F78" i="5"/>
  <c r="K78" i="5" s="1"/>
  <c r="G78" i="5"/>
  <c r="M78" i="5" s="1"/>
  <c r="E79" i="5"/>
  <c r="F79" i="5"/>
  <c r="K79" i="5" s="1"/>
  <c r="G79" i="5"/>
  <c r="M79" i="5" s="1"/>
  <c r="E80" i="5"/>
  <c r="F80" i="5"/>
  <c r="K80" i="5" s="1"/>
  <c r="G80" i="5"/>
  <c r="M80" i="5" s="1"/>
  <c r="E81" i="5"/>
  <c r="F81" i="5"/>
  <c r="K81" i="5" s="1"/>
  <c r="G81" i="5"/>
  <c r="M81" i="5" s="1"/>
  <c r="E82" i="5"/>
  <c r="F82" i="5"/>
  <c r="K82" i="5" s="1"/>
  <c r="G82" i="5"/>
  <c r="M82" i="5" s="1"/>
  <c r="E83" i="5"/>
  <c r="F83" i="5"/>
  <c r="K83" i="5" s="1"/>
  <c r="G83" i="5"/>
  <c r="M83" i="5" s="1"/>
  <c r="E84" i="5"/>
  <c r="F84" i="5"/>
  <c r="K84" i="5" s="1"/>
  <c r="G84" i="5"/>
  <c r="M84" i="5" s="1"/>
  <c r="E85" i="5"/>
  <c r="F85" i="5"/>
  <c r="K85" i="5" s="1"/>
  <c r="G85" i="5"/>
  <c r="M85" i="5" s="1"/>
  <c r="E86" i="5"/>
  <c r="F86" i="5"/>
  <c r="K86" i="5" s="1"/>
  <c r="G86" i="5"/>
  <c r="M86" i="5" s="1"/>
  <c r="E87" i="5"/>
  <c r="F87" i="5"/>
  <c r="K87" i="5" s="1"/>
  <c r="G87" i="5"/>
  <c r="M87" i="5" s="1"/>
  <c r="E88" i="5"/>
  <c r="F88" i="5"/>
  <c r="K88" i="5" s="1"/>
  <c r="G88" i="5"/>
  <c r="M88" i="5" s="1"/>
  <c r="E89" i="5"/>
  <c r="F89" i="5"/>
  <c r="K89" i="5" s="1"/>
  <c r="G89" i="5"/>
  <c r="M89" i="5" s="1"/>
  <c r="E90" i="5"/>
  <c r="F90" i="5"/>
  <c r="K90" i="5" s="1"/>
  <c r="G90" i="5"/>
  <c r="M90" i="5" s="1"/>
  <c r="E91" i="5"/>
  <c r="F91" i="5"/>
  <c r="K91" i="5" s="1"/>
  <c r="G91" i="5"/>
  <c r="M91" i="5" s="1"/>
  <c r="E92" i="5"/>
  <c r="F92" i="5"/>
  <c r="K92" i="5" s="1"/>
  <c r="G92" i="5"/>
  <c r="M92" i="5" s="1"/>
  <c r="E93" i="5"/>
  <c r="F93" i="5"/>
  <c r="K93" i="5" s="1"/>
  <c r="G93" i="5"/>
  <c r="M93" i="5" s="1"/>
  <c r="E94" i="5"/>
  <c r="F94" i="5"/>
  <c r="K94" i="5" s="1"/>
  <c r="G94" i="5"/>
  <c r="M94" i="5" s="1"/>
  <c r="E95" i="5"/>
  <c r="F95" i="5"/>
  <c r="K95" i="5" s="1"/>
  <c r="G95" i="5"/>
  <c r="M95" i="5" s="1"/>
  <c r="E96" i="5"/>
  <c r="F96" i="5"/>
  <c r="K96" i="5" s="1"/>
  <c r="G96" i="5"/>
  <c r="M96" i="5" s="1"/>
  <c r="E97" i="5"/>
  <c r="F97" i="5"/>
  <c r="K97" i="5" s="1"/>
  <c r="G97" i="5"/>
  <c r="M97" i="5" s="1"/>
  <c r="E98" i="5"/>
  <c r="F98" i="5"/>
  <c r="K98" i="5" s="1"/>
  <c r="G98" i="5"/>
  <c r="M98" i="5" s="1"/>
  <c r="E99" i="5"/>
  <c r="F99" i="5"/>
  <c r="K99" i="5" s="1"/>
  <c r="G99" i="5"/>
  <c r="M99" i="5" s="1"/>
  <c r="E100" i="5"/>
  <c r="F100" i="5"/>
  <c r="K100" i="5" s="1"/>
  <c r="G100" i="5"/>
  <c r="M100" i="5" s="1"/>
  <c r="E101" i="5"/>
  <c r="F101" i="5"/>
  <c r="K101" i="5" s="1"/>
  <c r="G101" i="5"/>
  <c r="M101" i="5" s="1"/>
  <c r="E102" i="5"/>
  <c r="F102" i="5"/>
  <c r="K102" i="5" s="1"/>
  <c r="G102" i="5"/>
  <c r="M102" i="5" s="1"/>
  <c r="E103" i="5"/>
  <c r="F103" i="5"/>
  <c r="K103" i="5" s="1"/>
  <c r="G103" i="5"/>
  <c r="M103" i="5" s="1"/>
  <c r="E104" i="5"/>
  <c r="F104" i="5"/>
  <c r="K104" i="5" s="1"/>
  <c r="G104" i="5"/>
  <c r="M104" i="5" s="1"/>
  <c r="E105" i="5"/>
  <c r="F105" i="5"/>
  <c r="K105" i="5" s="1"/>
  <c r="G105" i="5"/>
  <c r="M105" i="5" s="1"/>
  <c r="E106" i="5"/>
  <c r="F106" i="5"/>
  <c r="K106" i="5" s="1"/>
  <c r="G106" i="5"/>
  <c r="M106" i="5" s="1"/>
  <c r="E107" i="5"/>
  <c r="F107" i="5"/>
  <c r="K107" i="5" s="1"/>
  <c r="G107" i="5"/>
  <c r="M107" i="5" s="1"/>
  <c r="E108" i="5"/>
  <c r="F108" i="5"/>
  <c r="K108" i="5" s="1"/>
  <c r="G108" i="5"/>
  <c r="M108" i="5" s="1"/>
  <c r="E109" i="5"/>
  <c r="F109" i="5"/>
  <c r="K109" i="5" s="1"/>
  <c r="G109" i="5"/>
  <c r="M109" i="5" s="1"/>
  <c r="E110" i="5"/>
  <c r="F110" i="5"/>
  <c r="K110" i="5" s="1"/>
  <c r="G110" i="5"/>
  <c r="M110" i="5" s="1"/>
  <c r="E111" i="5"/>
  <c r="F111" i="5"/>
  <c r="K111" i="5" s="1"/>
  <c r="G111" i="5"/>
  <c r="M111" i="5" s="1"/>
  <c r="E112" i="5"/>
  <c r="F112" i="5"/>
  <c r="K112" i="5" s="1"/>
  <c r="G112" i="5"/>
  <c r="M112" i="5" s="1"/>
  <c r="E113" i="5"/>
  <c r="F113" i="5"/>
  <c r="K113" i="5" s="1"/>
  <c r="G113" i="5"/>
  <c r="M113" i="5" s="1"/>
  <c r="E114" i="5"/>
  <c r="F114" i="5"/>
  <c r="K114" i="5" s="1"/>
  <c r="G114" i="5"/>
  <c r="M114" i="5" s="1"/>
  <c r="E115" i="5"/>
  <c r="F115" i="5"/>
  <c r="K115" i="5" s="1"/>
  <c r="G115" i="5"/>
  <c r="M115" i="5" s="1"/>
  <c r="E116" i="5"/>
  <c r="F116" i="5"/>
  <c r="K116" i="5" s="1"/>
  <c r="G116" i="5"/>
  <c r="M116" i="5" s="1"/>
  <c r="E117" i="5"/>
  <c r="F117" i="5"/>
  <c r="K117" i="5" s="1"/>
  <c r="G117" i="5"/>
  <c r="M117" i="5" s="1"/>
  <c r="E118" i="5"/>
  <c r="F118" i="5"/>
  <c r="K118" i="5" s="1"/>
  <c r="G118" i="5"/>
  <c r="M118" i="5" s="1"/>
  <c r="E119" i="5"/>
  <c r="F119" i="5"/>
  <c r="K119" i="5" s="1"/>
  <c r="G119" i="5"/>
  <c r="M119" i="5" s="1"/>
  <c r="E120" i="5"/>
  <c r="F120" i="5"/>
  <c r="K120" i="5" s="1"/>
  <c r="G120" i="5"/>
  <c r="M120" i="5" s="1"/>
  <c r="E121" i="5"/>
  <c r="F121" i="5"/>
  <c r="K121" i="5" s="1"/>
  <c r="G121" i="5"/>
  <c r="M121" i="5" s="1"/>
  <c r="E122" i="5"/>
  <c r="F122" i="5"/>
  <c r="K122" i="5" s="1"/>
  <c r="G122" i="5"/>
  <c r="M122" i="5" s="1"/>
  <c r="E123" i="5"/>
  <c r="F123" i="5"/>
  <c r="K123" i="5" s="1"/>
  <c r="G123" i="5"/>
  <c r="M123" i="5" s="1"/>
  <c r="E124" i="5"/>
  <c r="F124" i="5"/>
  <c r="K124" i="5" s="1"/>
  <c r="G124" i="5"/>
  <c r="M124" i="5" s="1"/>
  <c r="E125" i="5"/>
  <c r="F125" i="5"/>
  <c r="K125" i="5" s="1"/>
  <c r="G125" i="5"/>
  <c r="M125" i="5" s="1"/>
  <c r="E126" i="5"/>
  <c r="F126" i="5"/>
  <c r="K126" i="5" s="1"/>
  <c r="G126" i="5"/>
  <c r="M126" i="5" s="1"/>
  <c r="E127" i="5"/>
  <c r="F127" i="5"/>
  <c r="K127" i="5" s="1"/>
  <c r="G127" i="5"/>
  <c r="M127" i="5" s="1"/>
  <c r="E128" i="5"/>
  <c r="F128" i="5"/>
  <c r="K128" i="5" s="1"/>
  <c r="G128" i="5"/>
  <c r="M128" i="5" s="1"/>
  <c r="E129" i="5"/>
  <c r="F129" i="5"/>
  <c r="K129" i="5" s="1"/>
  <c r="G129" i="5"/>
  <c r="M129" i="5" s="1"/>
  <c r="E130" i="5"/>
  <c r="F130" i="5"/>
  <c r="K130" i="5" s="1"/>
  <c r="G130" i="5"/>
  <c r="M130" i="5" s="1"/>
  <c r="E131" i="5"/>
  <c r="F131" i="5"/>
  <c r="K131" i="5" s="1"/>
  <c r="G131" i="5"/>
  <c r="M131" i="5" s="1"/>
  <c r="E132" i="5"/>
  <c r="F132" i="5"/>
  <c r="K132" i="5" s="1"/>
  <c r="G132" i="5"/>
  <c r="M132" i="5" s="1"/>
  <c r="E133" i="5"/>
  <c r="F133" i="5"/>
  <c r="K133" i="5" s="1"/>
  <c r="G133" i="5"/>
  <c r="M133" i="5" s="1"/>
  <c r="E134" i="5"/>
  <c r="F134" i="5"/>
  <c r="K134" i="5" s="1"/>
  <c r="G134" i="5"/>
  <c r="M134" i="5" s="1"/>
  <c r="E135" i="5"/>
  <c r="F135" i="5"/>
  <c r="K135" i="5" s="1"/>
  <c r="G135" i="5"/>
  <c r="M135" i="5" s="1"/>
  <c r="E136" i="5"/>
  <c r="F136" i="5"/>
  <c r="K136" i="5" s="1"/>
  <c r="G136" i="5"/>
  <c r="M136" i="5" s="1"/>
  <c r="E137" i="5"/>
  <c r="F137" i="5"/>
  <c r="K137" i="5" s="1"/>
  <c r="G137" i="5"/>
  <c r="M137" i="5" s="1"/>
  <c r="E138" i="5"/>
  <c r="F138" i="5"/>
  <c r="K138" i="5" s="1"/>
  <c r="G138" i="5"/>
  <c r="M138" i="5" s="1"/>
  <c r="E139" i="5"/>
  <c r="F139" i="5"/>
  <c r="K139" i="5" s="1"/>
  <c r="G139" i="5"/>
  <c r="M139" i="5" s="1"/>
  <c r="E140" i="5"/>
  <c r="F140" i="5"/>
  <c r="K140" i="5" s="1"/>
  <c r="G140" i="5"/>
  <c r="M140" i="5" s="1"/>
  <c r="E141" i="5"/>
  <c r="F141" i="5"/>
  <c r="K141" i="5" s="1"/>
  <c r="G141" i="5"/>
  <c r="M141" i="5" s="1"/>
  <c r="E142" i="5"/>
  <c r="F142" i="5"/>
  <c r="K142" i="5" s="1"/>
  <c r="G142" i="5"/>
  <c r="M142" i="5" s="1"/>
  <c r="E143" i="5"/>
  <c r="F143" i="5"/>
  <c r="K143" i="5" s="1"/>
  <c r="G143" i="5"/>
  <c r="M143" i="5" s="1"/>
  <c r="E144" i="5"/>
  <c r="F144" i="5"/>
  <c r="K144" i="5" s="1"/>
  <c r="G144" i="5"/>
  <c r="M144" i="5" s="1"/>
  <c r="E145" i="5"/>
  <c r="F145" i="5"/>
  <c r="K145" i="5" s="1"/>
  <c r="G145" i="5"/>
  <c r="M145" i="5" s="1"/>
  <c r="E146" i="5"/>
  <c r="F146" i="5"/>
  <c r="K146" i="5" s="1"/>
  <c r="G146" i="5"/>
  <c r="M146" i="5" s="1"/>
  <c r="E147" i="5"/>
  <c r="F147" i="5"/>
  <c r="K147" i="5" s="1"/>
  <c r="G147" i="5"/>
  <c r="M147" i="5" s="1"/>
  <c r="E148" i="5"/>
  <c r="F148" i="5"/>
  <c r="K148" i="5" s="1"/>
  <c r="G148" i="5"/>
  <c r="M148" i="5" s="1"/>
  <c r="E149" i="5"/>
  <c r="F149" i="5"/>
  <c r="K149" i="5" s="1"/>
  <c r="G149" i="5"/>
  <c r="M149" i="5" s="1"/>
  <c r="E150" i="5"/>
  <c r="F150" i="5"/>
  <c r="K150" i="5" s="1"/>
  <c r="G150" i="5"/>
  <c r="M150" i="5" s="1"/>
  <c r="E151" i="5"/>
  <c r="F151" i="5"/>
  <c r="K151" i="5" s="1"/>
  <c r="G151" i="5"/>
  <c r="M151" i="5" s="1"/>
  <c r="E152" i="5"/>
  <c r="F152" i="5"/>
  <c r="K152" i="5" s="1"/>
  <c r="G152" i="5"/>
  <c r="M152" i="5" s="1"/>
  <c r="E153" i="5"/>
  <c r="F153" i="5"/>
  <c r="K153" i="5" s="1"/>
  <c r="G153" i="5"/>
  <c r="M153" i="5" s="1"/>
  <c r="E154" i="5"/>
  <c r="F154" i="5"/>
  <c r="K154" i="5" s="1"/>
  <c r="G154" i="5"/>
  <c r="M154" i="5" s="1"/>
  <c r="E155" i="5"/>
  <c r="F155" i="5"/>
  <c r="K155" i="5" s="1"/>
  <c r="G155" i="5"/>
  <c r="M155" i="5" s="1"/>
  <c r="E156" i="5"/>
  <c r="F156" i="5"/>
  <c r="K156" i="5" s="1"/>
  <c r="G156" i="5"/>
  <c r="M156" i="5" s="1"/>
  <c r="E157" i="5"/>
  <c r="F157" i="5"/>
  <c r="K157" i="5" s="1"/>
  <c r="G157" i="5"/>
  <c r="M157" i="5" s="1"/>
  <c r="E158" i="5"/>
  <c r="F158" i="5"/>
  <c r="K158" i="5" s="1"/>
  <c r="G158" i="5"/>
  <c r="M158" i="5" s="1"/>
  <c r="E159" i="5"/>
  <c r="F159" i="5"/>
  <c r="K159" i="5" s="1"/>
  <c r="G159" i="5"/>
  <c r="M159" i="5" s="1"/>
  <c r="E160" i="5"/>
  <c r="F160" i="5"/>
  <c r="K160" i="5" s="1"/>
  <c r="G160" i="5"/>
  <c r="M160" i="5" s="1"/>
  <c r="E161" i="5"/>
  <c r="F161" i="5"/>
  <c r="K161" i="5" s="1"/>
  <c r="G161" i="5"/>
  <c r="M161" i="5" s="1"/>
  <c r="E162" i="5"/>
  <c r="F162" i="5"/>
  <c r="K162" i="5" s="1"/>
  <c r="G162" i="5"/>
  <c r="M162" i="5" s="1"/>
  <c r="E163" i="5"/>
  <c r="F163" i="5"/>
  <c r="K163" i="5" s="1"/>
  <c r="G163" i="5"/>
  <c r="M163" i="5" s="1"/>
  <c r="E164" i="5"/>
  <c r="F164" i="5"/>
  <c r="K164" i="5" s="1"/>
  <c r="G164" i="5"/>
  <c r="M164" i="5" s="1"/>
  <c r="E165" i="5"/>
  <c r="F165" i="5"/>
  <c r="K165" i="5" s="1"/>
  <c r="G165" i="5"/>
  <c r="M165" i="5" s="1"/>
  <c r="E166" i="5"/>
  <c r="F166" i="5"/>
  <c r="K166" i="5" s="1"/>
  <c r="G166" i="5"/>
  <c r="M166" i="5" s="1"/>
  <c r="E167" i="5"/>
  <c r="F167" i="5"/>
  <c r="K167" i="5" s="1"/>
  <c r="G167" i="5"/>
  <c r="M167" i="5" s="1"/>
  <c r="E168" i="5"/>
  <c r="F168" i="5"/>
  <c r="K168" i="5" s="1"/>
  <c r="G168" i="5"/>
  <c r="M168" i="5" s="1"/>
  <c r="E169" i="5"/>
  <c r="F169" i="5"/>
  <c r="K169" i="5" s="1"/>
  <c r="G169" i="5"/>
  <c r="M169" i="5" s="1"/>
  <c r="E170" i="5"/>
  <c r="F170" i="5"/>
  <c r="K170" i="5" s="1"/>
  <c r="G170" i="5"/>
  <c r="M170" i="5" s="1"/>
  <c r="E171" i="5"/>
  <c r="F171" i="5"/>
  <c r="K171" i="5" s="1"/>
  <c r="G171" i="5"/>
  <c r="M171" i="5" s="1"/>
  <c r="E172" i="5"/>
  <c r="F172" i="5"/>
  <c r="K172" i="5" s="1"/>
  <c r="G172" i="5"/>
  <c r="M172" i="5" s="1"/>
  <c r="E173" i="5"/>
  <c r="F173" i="5"/>
  <c r="K173" i="5" s="1"/>
  <c r="G173" i="5"/>
  <c r="M173" i="5" s="1"/>
  <c r="E174" i="5"/>
  <c r="F174" i="5"/>
  <c r="K174" i="5" s="1"/>
  <c r="G174" i="5"/>
  <c r="M174" i="5" s="1"/>
  <c r="E175" i="5"/>
  <c r="F175" i="5"/>
  <c r="G175" i="5"/>
  <c r="G6" i="5"/>
  <c r="F6" i="5"/>
  <c r="E6" i="5"/>
  <c r="D6" i="5"/>
  <c r="N28" i="1"/>
  <c r="N60" i="1"/>
  <c r="N92" i="1"/>
  <c r="N124" i="1"/>
  <c r="N156" i="1"/>
  <c r="N188" i="1"/>
  <c r="N220" i="1"/>
  <c r="L5" i="1"/>
  <c r="M5" i="1"/>
  <c r="L6" i="1"/>
  <c r="M6" i="1"/>
  <c r="L7" i="1"/>
  <c r="N7" i="1" s="1"/>
  <c r="M7" i="1"/>
  <c r="L8" i="1"/>
  <c r="M8" i="1"/>
  <c r="L9" i="1"/>
  <c r="M9" i="1"/>
  <c r="L10" i="1"/>
  <c r="M10" i="1"/>
  <c r="L11" i="1"/>
  <c r="N11" i="1" s="1"/>
  <c r="M11" i="1"/>
  <c r="L12" i="1"/>
  <c r="N12" i="1" s="1"/>
  <c r="M12" i="1"/>
  <c r="L13" i="1"/>
  <c r="M13" i="1"/>
  <c r="L14" i="1"/>
  <c r="M14" i="1"/>
  <c r="L15" i="1"/>
  <c r="N15" i="1" s="1"/>
  <c r="M15" i="1"/>
  <c r="L16" i="1"/>
  <c r="M16" i="1"/>
  <c r="L17" i="1"/>
  <c r="M17" i="1"/>
  <c r="L18" i="1"/>
  <c r="M18" i="1"/>
  <c r="L19" i="1"/>
  <c r="N19" i="1" s="1"/>
  <c r="M19" i="1"/>
  <c r="L20" i="1"/>
  <c r="M20" i="1"/>
  <c r="L21" i="1"/>
  <c r="M21" i="1"/>
  <c r="L22" i="1"/>
  <c r="M22" i="1"/>
  <c r="L23" i="1"/>
  <c r="N23" i="1" s="1"/>
  <c r="M23" i="1"/>
  <c r="L24" i="1"/>
  <c r="M24" i="1"/>
  <c r="L25" i="1"/>
  <c r="M25" i="1"/>
  <c r="L26" i="1"/>
  <c r="M26" i="1"/>
  <c r="L27" i="1"/>
  <c r="N27" i="1" s="1"/>
  <c r="M27" i="1"/>
  <c r="L28" i="1"/>
  <c r="M28" i="1"/>
  <c r="L29" i="1"/>
  <c r="M29" i="1"/>
  <c r="L30" i="1"/>
  <c r="M30" i="1"/>
  <c r="L31" i="1"/>
  <c r="N31" i="1" s="1"/>
  <c r="M31" i="1"/>
  <c r="L32" i="1"/>
  <c r="M32" i="1"/>
  <c r="L33" i="1"/>
  <c r="M33" i="1"/>
  <c r="L34" i="1"/>
  <c r="M34" i="1"/>
  <c r="L35" i="1"/>
  <c r="N35" i="1" s="1"/>
  <c r="M35" i="1"/>
  <c r="L36" i="1"/>
  <c r="M36" i="1"/>
  <c r="L37" i="1"/>
  <c r="M37" i="1"/>
  <c r="L38" i="1"/>
  <c r="M38" i="1"/>
  <c r="L39" i="1"/>
  <c r="N39" i="1" s="1"/>
  <c r="M39" i="1"/>
  <c r="L40" i="1"/>
  <c r="M40" i="1"/>
  <c r="L41" i="1"/>
  <c r="M41" i="1"/>
  <c r="L42" i="1"/>
  <c r="M42" i="1"/>
  <c r="L43" i="1"/>
  <c r="N43" i="1" s="1"/>
  <c r="M43" i="1"/>
  <c r="L44" i="1"/>
  <c r="N44" i="1" s="1"/>
  <c r="M44" i="1"/>
  <c r="L45" i="1"/>
  <c r="M45" i="1"/>
  <c r="L46" i="1"/>
  <c r="M46" i="1"/>
  <c r="L47" i="1"/>
  <c r="N47" i="1" s="1"/>
  <c r="M47" i="1"/>
  <c r="L48" i="1"/>
  <c r="M48" i="1"/>
  <c r="L49" i="1"/>
  <c r="M49" i="1"/>
  <c r="L50" i="1"/>
  <c r="M50" i="1"/>
  <c r="L51" i="1"/>
  <c r="N51" i="1" s="1"/>
  <c r="M51" i="1"/>
  <c r="L52" i="1"/>
  <c r="M52" i="1"/>
  <c r="L53" i="1"/>
  <c r="M53" i="1"/>
  <c r="L54" i="1"/>
  <c r="M54" i="1"/>
  <c r="L55" i="1"/>
  <c r="N55" i="1" s="1"/>
  <c r="M55" i="1"/>
  <c r="L56" i="1"/>
  <c r="M56" i="1"/>
  <c r="L57" i="1"/>
  <c r="M57" i="1"/>
  <c r="L58" i="1"/>
  <c r="M58" i="1"/>
  <c r="L59" i="1"/>
  <c r="N59" i="1" s="1"/>
  <c r="M59" i="1"/>
  <c r="L60" i="1"/>
  <c r="M60" i="1"/>
  <c r="L61" i="1"/>
  <c r="M61" i="1"/>
  <c r="L62" i="1"/>
  <c r="M62" i="1"/>
  <c r="L63" i="1"/>
  <c r="N63" i="1" s="1"/>
  <c r="M63" i="1"/>
  <c r="L64" i="1"/>
  <c r="M64" i="1"/>
  <c r="L65" i="1"/>
  <c r="M65" i="1"/>
  <c r="L66" i="1"/>
  <c r="M66" i="1"/>
  <c r="L67" i="1"/>
  <c r="N67" i="1" s="1"/>
  <c r="M67" i="1"/>
  <c r="L68" i="1"/>
  <c r="M68" i="1"/>
  <c r="L69" i="1"/>
  <c r="M69" i="1"/>
  <c r="L70" i="1"/>
  <c r="M70" i="1"/>
  <c r="L71" i="1"/>
  <c r="N71" i="1" s="1"/>
  <c r="M71" i="1"/>
  <c r="L72" i="1"/>
  <c r="M72" i="1"/>
  <c r="L73" i="1"/>
  <c r="M73" i="1"/>
  <c r="L74" i="1"/>
  <c r="M74" i="1"/>
  <c r="L75" i="1"/>
  <c r="N75" i="1" s="1"/>
  <c r="M75" i="1"/>
  <c r="L76" i="1"/>
  <c r="N76" i="1" s="1"/>
  <c r="M76" i="1"/>
  <c r="L77" i="1"/>
  <c r="M77" i="1"/>
  <c r="L78" i="1"/>
  <c r="M78" i="1"/>
  <c r="L79" i="1"/>
  <c r="N79" i="1" s="1"/>
  <c r="M79" i="1"/>
  <c r="L80" i="1"/>
  <c r="M80" i="1"/>
  <c r="L81" i="1"/>
  <c r="M81" i="1"/>
  <c r="L82" i="1"/>
  <c r="M82" i="1"/>
  <c r="L83" i="1"/>
  <c r="N83" i="1" s="1"/>
  <c r="M83" i="1"/>
  <c r="L84" i="1"/>
  <c r="M84" i="1"/>
  <c r="L85" i="1"/>
  <c r="M85" i="1"/>
  <c r="L86" i="1"/>
  <c r="M86" i="1"/>
  <c r="L87" i="1"/>
  <c r="N87" i="1" s="1"/>
  <c r="M87" i="1"/>
  <c r="L88" i="1"/>
  <c r="M88" i="1"/>
  <c r="L89" i="1"/>
  <c r="M89" i="1"/>
  <c r="L90" i="1"/>
  <c r="M90" i="1"/>
  <c r="L91" i="1"/>
  <c r="N91" i="1" s="1"/>
  <c r="M91" i="1"/>
  <c r="L92" i="1"/>
  <c r="M92" i="1"/>
  <c r="L93" i="1"/>
  <c r="M93" i="1"/>
  <c r="L94" i="1"/>
  <c r="M94" i="1"/>
  <c r="L95" i="1"/>
  <c r="N95" i="1" s="1"/>
  <c r="M95" i="1"/>
  <c r="L96" i="1"/>
  <c r="M96" i="1"/>
  <c r="L97" i="1"/>
  <c r="M97" i="1"/>
  <c r="L98" i="1"/>
  <c r="M98" i="1"/>
  <c r="L99" i="1"/>
  <c r="N99" i="1" s="1"/>
  <c r="M99" i="1"/>
  <c r="L100" i="1"/>
  <c r="M100" i="1"/>
  <c r="L101" i="1"/>
  <c r="M101" i="1"/>
  <c r="L102" i="1"/>
  <c r="M102" i="1"/>
  <c r="L103" i="1"/>
  <c r="N103" i="1" s="1"/>
  <c r="M103" i="1"/>
  <c r="L104" i="1"/>
  <c r="M104" i="1"/>
  <c r="L105" i="1"/>
  <c r="M105" i="1"/>
  <c r="L106" i="1"/>
  <c r="M106" i="1"/>
  <c r="L107" i="1"/>
  <c r="N107" i="1" s="1"/>
  <c r="M107" i="1"/>
  <c r="L108" i="1"/>
  <c r="N108" i="1" s="1"/>
  <c r="M108" i="1"/>
  <c r="L109" i="1"/>
  <c r="M109" i="1"/>
  <c r="L110" i="1"/>
  <c r="M110" i="1"/>
  <c r="L111" i="1"/>
  <c r="N111" i="1" s="1"/>
  <c r="M111" i="1"/>
  <c r="L112" i="1"/>
  <c r="M112" i="1"/>
  <c r="L113" i="1"/>
  <c r="M113" i="1"/>
  <c r="L114" i="1"/>
  <c r="M114" i="1"/>
  <c r="L115" i="1"/>
  <c r="N115" i="1" s="1"/>
  <c r="M115" i="1"/>
  <c r="L116" i="1"/>
  <c r="M116" i="1"/>
  <c r="L117" i="1"/>
  <c r="M117" i="1"/>
  <c r="L118" i="1"/>
  <c r="M118" i="1"/>
  <c r="L119" i="1"/>
  <c r="N119" i="1" s="1"/>
  <c r="M119" i="1"/>
  <c r="L120" i="1"/>
  <c r="M120" i="1"/>
  <c r="L121" i="1"/>
  <c r="M121" i="1"/>
  <c r="L122" i="1"/>
  <c r="M122" i="1"/>
  <c r="L123" i="1"/>
  <c r="N123" i="1" s="1"/>
  <c r="M123" i="1"/>
  <c r="L124" i="1"/>
  <c r="M124" i="1"/>
  <c r="L125" i="1"/>
  <c r="M125" i="1"/>
  <c r="L126" i="1"/>
  <c r="M126" i="1"/>
  <c r="L127" i="1"/>
  <c r="N127" i="1" s="1"/>
  <c r="M127" i="1"/>
  <c r="L128" i="1"/>
  <c r="M128" i="1"/>
  <c r="L129" i="1"/>
  <c r="M129" i="1"/>
  <c r="L130" i="1"/>
  <c r="M130" i="1"/>
  <c r="L131" i="1"/>
  <c r="N131" i="1" s="1"/>
  <c r="M131" i="1"/>
  <c r="L132" i="1"/>
  <c r="M132" i="1"/>
  <c r="L133" i="1"/>
  <c r="M133" i="1"/>
  <c r="L134" i="1"/>
  <c r="M134" i="1"/>
  <c r="L135" i="1"/>
  <c r="N135" i="1" s="1"/>
  <c r="M135" i="1"/>
  <c r="L136" i="1"/>
  <c r="M136" i="1"/>
  <c r="L137" i="1"/>
  <c r="M137" i="1"/>
  <c r="L138" i="1"/>
  <c r="M138" i="1"/>
  <c r="L139" i="1"/>
  <c r="N139" i="1" s="1"/>
  <c r="M139" i="1"/>
  <c r="L140" i="1"/>
  <c r="N140" i="1" s="1"/>
  <c r="M140" i="1"/>
  <c r="L141" i="1"/>
  <c r="M141" i="1"/>
  <c r="L142" i="1"/>
  <c r="M142" i="1"/>
  <c r="L143" i="1"/>
  <c r="N143" i="1" s="1"/>
  <c r="M143" i="1"/>
  <c r="L144" i="1"/>
  <c r="M144" i="1"/>
  <c r="L145" i="1"/>
  <c r="M145" i="1"/>
  <c r="L146" i="1"/>
  <c r="M146" i="1"/>
  <c r="L147" i="1"/>
  <c r="N147" i="1" s="1"/>
  <c r="M147" i="1"/>
  <c r="L148" i="1"/>
  <c r="M148" i="1"/>
  <c r="L149" i="1"/>
  <c r="M149" i="1"/>
  <c r="L150" i="1"/>
  <c r="M150" i="1"/>
  <c r="L151" i="1"/>
  <c r="N151" i="1" s="1"/>
  <c r="M151" i="1"/>
  <c r="L152" i="1"/>
  <c r="M152" i="1"/>
  <c r="L153" i="1"/>
  <c r="M153" i="1"/>
  <c r="L154" i="1"/>
  <c r="M154" i="1"/>
  <c r="L155" i="1"/>
  <c r="N155" i="1" s="1"/>
  <c r="M155" i="1"/>
  <c r="L156" i="1"/>
  <c r="M156" i="1"/>
  <c r="L157" i="1"/>
  <c r="M157" i="1"/>
  <c r="L158" i="1"/>
  <c r="M158" i="1"/>
  <c r="L159" i="1"/>
  <c r="N159" i="1" s="1"/>
  <c r="M159" i="1"/>
  <c r="L160" i="1"/>
  <c r="M160" i="1"/>
  <c r="L161" i="1"/>
  <c r="M161" i="1"/>
  <c r="L162" i="1"/>
  <c r="M162" i="1"/>
  <c r="L163" i="1"/>
  <c r="N163" i="1" s="1"/>
  <c r="M163" i="1"/>
  <c r="L164" i="1"/>
  <c r="M164" i="1"/>
  <c r="L165" i="1"/>
  <c r="M165" i="1"/>
  <c r="L166" i="1"/>
  <c r="M166" i="1"/>
  <c r="L167" i="1"/>
  <c r="N167" i="1" s="1"/>
  <c r="M167" i="1"/>
  <c r="L168" i="1"/>
  <c r="M168" i="1"/>
  <c r="L169" i="1"/>
  <c r="M169" i="1"/>
  <c r="L170" i="1"/>
  <c r="M170" i="1"/>
  <c r="L171" i="1"/>
  <c r="N171" i="1" s="1"/>
  <c r="M171" i="1"/>
  <c r="L172" i="1"/>
  <c r="N172" i="1" s="1"/>
  <c r="M172" i="1"/>
  <c r="L173" i="1"/>
  <c r="M173" i="1"/>
  <c r="L174" i="1"/>
  <c r="M174" i="1"/>
  <c r="L175" i="1"/>
  <c r="N175" i="1" s="1"/>
  <c r="M175" i="1"/>
  <c r="L176" i="1"/>
  <c r="M176" i="1"/>
  <c r="L177" i="1"/>
  <c r="M177" i="1"/>
  <c r="L178" i="1"/>
  <c r="M178" i="1"/>
  <c r="L179" i="1"/>
  <c r="N179" i="1" s="1"/>
  <c r="M179" i="1"/>
  <c r="L180" i="1"/>
  <c r="M180" i="1"/>
  <c r="L181" i="1"/>
  <c r="M181" i="1"/>
  <c r="L182" i="1"/>
  <c r="M182" i="1"/>
  <c r="L183" i="1"/>
  <c r="N183" i="1" s="1"/>
  <c r="M183" i="1"/>
  <c r="L184" i="1"/>
  <c r="M184" i="1"/>
  <c r="L185" i="1"/>
  <c r="M185" i="1"/>
  <c r="L186" i="1"/>
  <c r="M186" i="1"/>
  <c r="L187" i="1"/>
  <c r="N187" i="1" s="1"/>
  <c r="M187" i="1"/>
  <c r="L188" i="1"/>
  <c r="M188" i="1"/>
  <c r="L189" i="1"/>
  <c r="M189" i="1"/>
  <c r="L190" i="1"/>
  <c r="M190" i="1"/>
  <c r="L191" i="1"/>
  <c r="N191" i="1" s="1"/>
  <c r="M191" i="1"/>
  <c r="L192" i="1"/>
  <c r="M192" i="1"/>
  <c r="L193" i="1"/>
  <c r="M193" i="1"/>
  <c r="L194" i="1"/>
  <c r="M194" i="1"/>
  <c r="L195" i="1"/>
  <c r="N195" i="1" s="1"/>
  <c r="M195" i="1"/>
  <c r="L196" i="1"/>
  <c r="M196" i="1"/>
  <c r="L197" i="1"/>
  <c r="M197" i="1"/>
  <c r="L198" i="1"/>
  <c r="M198" i="1"/>
  <c r="L199" i="1"/>
  <c r="N199" i="1" s="1"/>
  <c r="M199" i="1"/>
  <c r="L200" i="1"/>
  <c r="M200" i="1"/>
  <c r="L201" i="1"/>
  <c r="M201" i="1"/>
  <c r="L202" i="1"/>
  <c r="M202" i="1"/>
  <c r="L203" i="1"/>
  <c r="N203" i="1" s="1"/>
  <c r="M203" i="1"/>
  <c r="L204" i="1"/>
  <c r="N204" i="1" s="1"/>
  <c r="M204" i="1"/>
  <c r="L205" i="1"/>
  <c r="M205" i="1"/>
  <c r="L206" i="1"/>
  <c r="M206" i="1"/>
  <c r="L207" i="1"/>
  <c r="N207" i="1" s="1"/>
  <c r="M207" i="1"/>
  <c r="L208" i="1"/>
  <c r="M208" i="1"/>
  <c r="L209" i="1"/>
  <c r="M209" i="1"/>
  <c r="L210" i="1"/>
  <c r="M210" i="1"/>
  <c r="L211" i="1"/>
  <c r="N211" i="1" s="1"/>
  <c r="M211" i="1"/>
  <c r="L212" i="1"/>
  <c r="M212" i="1"/>
  <c r="L213" i="1"/>
  <c r="M213" i="1"/>
  <c r="L214" i="1"/>
  <c r="M214" i="1"/>
  <c r="L215" i="1"/>
  <c r="N215" i="1" s="1"/>
  <c r="M215" i="1"/>
  <c r="L216" i="1"/>
  <c r="M216" i="1"/>
  <c r="L217" i="1"/>
  <c r="M217" i="1"/>
  <c r="L218" i="1"/>
  <c r="M218" i="1"/>
  <c r="L219" i="1"/>
  <c r="N219" i="1" s="1"/>
  <c r="M219" i="1"/>
  <c r="L220" i="1"/>
  <c r="M220" i="1"/>
  <c r="L221" i="1"/>
  <c r="M221" i="1"/>
  <c r="L222" i="1"/>
  <c r="M222" i="1"/>
  <c r="L223" i="1"/>
  <c r="N223" i="1" s="1"/>
  <c r="M223" i="1"/>
  <c r="L224" i="1"/>
  <c r="M224" i="1"/>
  <c r="L225" i="1"/>
  <c r="M225" i="1"/>
  <c r="L226" i="1"/>
  <c r="M226" i="1"/>
  <c r="L227" i="1"/>
  <c r="N227" i="1" s="1"/>
  <c r="M227" i="1"/>
  <c r="L228" i="1"/>
  <c r="M228" i="1"/>
  <c r="L229" i="1"/>
  <c r="M229" i="1"/>
  <c r="L230" i="1"/>
  <c r="M230" i="1"/>
  <c r="L231" i="1"/>
  <c r="N231" i="1" s="1"/>
  <c r="M231" i="1"/>
  <c r="L232" i="1"/>
  <c r="M232" i="1"/>
  <c r="L233" i="1"/>
  <c r="M233" i="1"/>
  <c r="L234" i="1"/>
  <c r="M234" i="1"/>
  <c r="L235" i="1"/>
  <c r="N235" i="1" s="1"/>
  <c r="M235" i="1"/>
  <c r="L236" i="1"/>
  <c r="N236" i="1" s="1"/>
  <c r="M236" i="1"/>
  <c r="L237" i="1"/>
  <c r="M237" i="1"/>
  <c r="L238" i="1"/>
  <c r="M238" i="1"/>
  <c r="L239" i="1"/>
  <c r="N239" i="1" s="1"/>
  <c r="M239" i="1"/>
  <c r="L240" i="1"/>
  <c r="M240" i="1"/>
  <c r="L241" i="1"/>
  <c r="M241" i="1"/>
  <c r="L242" i="1"/>
  <c r="M242" i="1"/>
  <c r="L243" i="1"/>
  <c r="N243" i="1" s="1"/>
  <c r="M243" i="1"/>
  <c r="L244" i="1"/>
  <c r="M244" i="1"/>
  <c r="L245" i="1"/>
  <c r="M245" i="1"/>
  <c r="L246" i="1"/>
  <c r="M246" i="1"/>
  <c r="L247" i="1"/>
  <c r="N247" i="1" s="1"/>
  <c r="M247" i="1"/>
  <c r="L248" i="1"/>
  <c r="M248" i="1"/>
  <c r="L249" i="1"/>
  <c r="M249" i="1"/>
  <c r="M4" i="1"/>
  <c r="L4" i="1"/>
  <c r="K5" i="1"/>
  <c r="N5" i="1" s="1"/>
  <c r="K6" i="1"/>
  <c r="K7" i="1"/>
  <c r="K8" i="1"/>
  <c r="K9" i="1"/>
  <c r="N9" i="1" s="1"/>
  <c r="K10" i="1"/>
  <c r="K11" i="1"/>
  <c r="K12" i="1"/>
  <c r="K13" i="1"/>
  <c r="N13" i="1" s="1"/>
  <c r="K14" i="1"/>
  <c r="K15" i="1"/>
  <c r="K16" i="1"/>
  <c r="K17" i="1"/>
  <c r="N17" i="1" s="1"/>
  <c r="K18" i="1"/>
  <c r="K19" i="1"/>
  <c r="K20" i="1"/>
  <c r="N20" i="1" s="1"/>
  <c r="K21" i="1"/>
  <c r="N21" i="1" s="1"/>
  <c r="K22" i="1"/>
  <c r="K23" i="1"/>
  <c r="K24" i="1"/>
  <c r="K25" i="1"/>
  <c r="N25" i="1" s="1"/>
  <c r="K26" i="1"/>
  <c r="K27" i="1"/>
  <c r="K28" i="1"/>
  <c r="K29" i="1"/>
  <c r="N29" i="1" s="1"/>
  <c r="K30" i="1"/>
  <c r="K31" i="1"/>
  <c r="K32" i="1"/>
  <c r="K33" i="1"/>
  <c r="N33" i="1" s="1"/>
  <c r="K34" i="1"/>
  <c r="K35" i="1"/>
  <c r="K36" i="1"/>
  <c r="N36" i="1" s="1"/>
  <c r="K37" i="1"/>
  <c r="N37" i="1" s="1"/>
  <c r="K38" i="1"/>
  <c r="K39" i="1"/>
  <c r="K40" i="1"/>
  <c r="K41" i="1"/>
  <c r="N41" i="1" s="1"/>
  <c r="K42" i="1"/>
  <c r="K43" i="1"/>
  <c r="K44" i="1"/>
  <c r="K45" i="1"/>
  <c r="N45" i="1" s="1"/>
  <c r="K46" i="1"/>
  <c r="K47" i="1"/>
  <c r="K48" i="1"/>
  <c r="K49" i="1"/>
  <c r="N49" i="1" s="1"/>
  <c r="K50" i="1"/>
  <c r="K51" i="1"/>
  <c r="K52" i="1"/>
  <c r="N52" i="1" s="1"/>
  <c r="K53" i="1"/>
  <c r="N53" i="1" s="1"/>
  <c r="K54" i="1"/>
  <c r="K55" i="1"/>
  <c r="K56" i="1"/>
  <c r="K57" i="1"/>
  <c r="N57" i="1" s="1"/>
  <c r="K58" i="1"/>
  <c r="K59" i="1"/>
  <c r="K60" i="1"/>
  <c r="K61" i="1"/>
  <c r="N61" i="1" s="1"/>
  <c r="K62" i="1"/>
  <c r="K63" i="1"/>
  <c r="K64" i="1"/>
  <c r="K65" i="1"/>
  <c r="N65" i="1" s="1"/>
  <c r="K66" i="1"/>
  <c r="K67" i="1"/>
  <c r="K68" i="1"/>
  <c r="N68" i="1" s="1"/>
  <c r="K69" i="1"/>
  <c r="N69" i="1" s="1"/>
  <c r="K70" i="1"/>
  <c r="K71" i="1"/>
  <c r="K72" i="1"/>
  <c r="K73" i="1"/>
  <c r="N73" i="1" s="1"/>
  <c r="K74" i="1"/>
  <c r="K75" i="1"/>
  <c r="K76" i="1"/>
  <c r="K77" i="1"/>
  <c r="N77" i="1" s="1"/>
  <c r="K78" i="1"/>
  <c r="K79" i="1"/>
  <c r="K80" i="1"/>
  <c r="K81" i="1"/>
  <c r="N81" i="1" s="1"/>
  <c r="K82" i="1"/>
  <c r="K83" i="1"/>
  <c r="K84" i="1"/>
  <c r="N84" i="1" s="1"/>
  <c r="K85" i="1"/>
  <c r="N85" i="1" s="1"/>
  <c r="K86" i="1"/>
  <c r="K87" i="1"/>
  <c r="K88" i="1"/>
  <c r="K89" i="1"/>
  <c r="N89" i="1" s="1"/>
  <c r="K90" i="1"/>
  <c r="K91" i="1"/>
  <c r="K92" i="1"/>
  <c r="K93" i="1"/>
  <c r="N93" i="1" s="1"/>
  <c r="K94" i="1"/>
  <c r="K95" i="1"/>
  <c r="K96" i="1"/>
  <c r="K97" i="1"/>
  <c r="N97" i="1" s="1"/>
  <c r="K98" i="1"/>
  <c r="K99" i="1"/>
  <c r="K100" i="1"/>
  <c r="N100" i="1" s="1"/>
  <c r="K101" i="1"/>
  <c r="N101" i="1" s="1"/>
  <c r="K102" i="1"/>
  <c r="K103" i="1"/>
  <c r="K104" i="1"/>
  <c r="K105" i="1"/>
  <c r="N105" i="1" s="1"/>
  <c r="K106" i="1"/>
  <c r="K107" i="1"/>
  <c r="K108" i="1"/>
  <c r="K109" i="1"/>
  <c r="N109" i="1" s="1"/>
  <c r="K110" i="1"/>
  <c r="K111" i="1"/>
  <c r="K112" i="1"/>
  <c r="K113" i="1"/>
  <c r="N113" i="1" s="1"/>
  <c r="K114" i="1"/>
  <c r="K115" i="1"/>
  <c r="K116" i="1"/>
  <c r="N116" i="1" s="1"/>
  <c r="K117" i="1"/>
  <c r="N117" i="1" s="1"/>
  <c r="K118" i="1"/>
  <c r="K119" i="1"/>
  <c r="K120" i="1"/>
  <c r="K121" i="1"/>
  <c r="N121" i="1" s="1"/>
  <c r="K122" i="1"/>
  <c r="K123" i="1"/>
  <c r="K124" i="1"/>
  <c r="K125" i="1"/>
  <c r="N125" i="1" s="1"/>
  <c r="K126" i="1"/>
  <c r="K127" i="1"/>
  <c r="K128" i="1"/>
  <c r="K129" i="1"/>
  <c r="N129" i="1" s="1"/>
  <c r="K130" i="1"/>
  <c r="K131" i="1"/>
  <c r="K132" i="1"/>
  <c r="N132" i="1" s="1"/>
  <c r="K133" i="1"/>
  <c r="N133" i="1" s="1"/>
  <c r="K134" i="1"/>
  <c r="K135" i="1"/>
  <c r="K136" i="1"/>
  <c r="K137" i="1"/>
  <c r="N137" i="1" s="1"/>
  <c r="K138" i="1"/>
  <c r="K139" i="1"/>
  <c r="K140" i="1"/>
  <c r="K141" i="1"/>
  <c r="N141" i="1" s="1"/>
  <c r="K142" i="1"/>
  <c r="K143" i="1"/>
  <c r="K144" i="1"/>
  <c r="K145" i="1"/>
  <c r="N145" i="1" s="1"/>
  <c r="K146" i="1"/>
  <c r="K147" i="1"/>
  <c r="K148" i="1"/>
  <c r="N148" i="1" s="1"/>
  <c r="K149" i="1"/>
  <c r="N149" i="1" s="1"/>
  <c r="K150" i="1"/>
  <c r="K151" i="1"/>
  <c r="K152" i="1"/>
  <c r="K153" i="1"/>
  <c r="N153" i="1" s="1"/>
  <c r="K154" i="1"/>
  <c r="K155" i="1"/>
  <c r="K156" i="1"/>
  <c r="K157" i="1"/>
  <c r="N157" i="1" s="1"/>
  <c r="K158" i="1"/>
  <c r="K159" i="1"/>
  <c r="K160" i="1"/>
  <c r="K161" i="1"/>
  <c r="N161" i="1" s="1"/>
  <c r="K162" i="1"/>
  <c r="K163" i="1"/>
  <c r="K164" i="1"/>
  <c r="N164" i="1" s="1"/>
  <c r="K165" i="1"/>
  <c r="N165" i="1" s="1"/>
  <c r="K166" i="1"/>
  <c r="K167" i="1"/>
  <c r="K168" i="1"/>
  <c r="K169" i="1"/>
  <c r="N169" i="1" s="1"/>
  <c r="K170" i="1"/>
  <c r="K171" i="1"/>
  <c r="K172" i="1"/>
  <c r="K173" i="1"/>
  <c r="N173" i="1" s="1"/>
  <c r="K174" i="1"/>
  <c r="K175" i="1"/>
  <c r="K176" i="1"/>
  <c r="K177" i="1"/>
  <c r="N177" i="1" s="1"/>
  <c r="K178" i="1"/>
  <c r="K179" i="1"/>
  <c r="K180" i="1"/>
  <c r="N180" i="1" s="1"/>
  <c r="K181" i="1"/>
  <c r="N181" i="1" s="1"/>
  <c r="K182" i="1"/>
  <c r="K183" i="1"/>
  <c r="K184" i="1"/>
  <c r="K185" i="1"/>
  <c r="N185" i="1" s="1"/>
  <c r="K186" i="1"/>
  <c r="K187" i="1"/>
  <c r="K188" i="1"/>
  <c r="K189" i="1"/>
  <c r="N189" i="1" s="1"/>
  <c r="K190" i="1"/>
  <c r="K191" i="1"/>
  <c r="K192" i="1"/>
  <c r="K193" i="1"/>
  <c r="N193" i="1" s="1"/>
  <c r="K194" i="1"/>
  <c r="K195" i="1"/>
  <c r="K196" i="1"/>
  <c r="N196" i="1" s="1"/>
  <c r="K197" i="1"/>
  <c r="N197" i="1" s="1"/>
  <c r="K198" i="1"/>
  <c r="K199" i="1"/>
  <c r="K200" i="1"/>
  <c r="K201" i="1"/>
  <c r="N201" i="1" s="1"/>
  <c r="K202" i="1"/>
  <c r="K203" i="1"/>
  <c r="K204" i="1"/>
  <c r="K205" i="1"/>
  <c r="N205" i="1" s="1"/>
  <c r="K206" i="1"/>
  <c r="K207" i="1"/>
  <c r="K208" i="1"/>
  <c r="K209" i="1"/>
  <c r="N209" i="1" s="1"/>
  <c r="K210" i="1"/>
  <c r="K211" i="1"/>
  <c r="K212" i="1"/>
  <c r="N212" i="1" s="1"/>
  <c r="K213" i="1"/>
  <c r="N213" i="1" s="1"/>
  <c r="K214" i="1"/>
  <c r="K215" i="1"/>
  <c r="K216" i="1"/>
  <c r="K217" i="1"/>
  <c r="N217" i="1" s="1"/>
  <c r="K218" i="1"/>
  <c r="K219" i="1"/>
  <c r="K220" i="1"/>
  <c r="K221" i="1"/>
  <c r="N221" i="1" s="1"/>
  <c r="K222" i="1"/>
  <c r="K223" i="1"/>
  <c r="K224" i="1"/>
  <c r="K225" i="1"/>
  <c r="N225" i="1" s="1"/>
  <c r="K226" i="1"/>
  <c r="K227" i="1"/>
  <c r="K228" i="1"/>
  <c r="N228" i="1" s="1"/>
  <c r="K229" i="1"/>
  <c r="N229" i="1" s="1"/>
  <c r="K230" i="1"/>
  <c r="K231" i="1"/>
  <c r="K232" i="1"/>
  <c r="K233" i="1"/>
  <c r="N233" i="1" s="1"/>
  <c r="K234" i="1"/>
  <c r="K235" i="1"/>
  <c r="K236" i="1"/>
  <c r="K237" i="1"/>
  <c r="N237" i="1" s="1"/>
  <c r="K238" i="1"/>
  <c r="K239" i="1"/>
  <c r="K240" i="1"/>
  <c r="K241" i="1"/>
  <c r="N241" i="1" s="1"/>
  <c r="K242" i="1"/>
  <c r="K243" i="1"/>
  <c r="K244" i="1"/>
  <c r="N244" i="1" s="1"/>
  <c r="K245" i="1"/>
  <c r="N245" i="1" s="1"/>
  <c r="K246" i="1"/>
  <c r="K247" i="1"/>
  <c r="K248" i="1"/>
  <c r="K249" i="1"/>
  <c r="N249" i="1" s="1"/>
  <c r="K4" i="1"/>
  <c r="E2" i="1"/>
  <c r="D2" i="1"/>
  <c r="N4" i="1" l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3" i="1" s="1"/>
  <c r="N8" i="1"/>
  <c r="G1" i="5"/>
  <c r="E1" i="5"/>
  <c r="F1" i="5"/>
  <c r="M14" i="5"/>
  <c r="K14" i="5"/>
  <c r="M8" i="5"/>
  <c r="K6" i="5"/>
  <c r="K16" i="5"/>
  <c r="K8" i="5"/>
  <c r="M16" i="5"/>
  <c r="M6" i="5"/>
  <c r="M7" i="5"/>
  <c r="M175" i="5"/>
  <c r="K175" i="5"/>
  <c r="M12" i="5"/>
  <c r="K7" i="5"/>
  <c r="K12" i="5"/>
  <c r="I140" i="5"/>
  <c r="O140" i="5"/>
  <c r="BI140" i="5" s="1"/>
  <c r="I124" i="5"/>
  <c r="O124" i="5"/>
  <c r="BI124" i="5" s="1"/>
  <c r="I28" i="5"/>
  <c r="O28" i="5"/>
  <c r="BI28" i="5" s="1"/>
  <c r="I12" i="5"/>
  <c r="O12" i="5"/>
  <c r="BI12" i="5" s="1"/>
  <c r="I169" i="5"/>
  <c r="O169" i="5"/>
  <c r="BI169" i="5" s="1"/>
  <c r="I161" i="5"/>
  <c r="O161" i="5"/>
  <c r="BI161" i="5" s="1"/>
  <c r="I153" i="5"/>
  <c r="O153" i="5"/>
  <c r="BI153" i="5" s="1"/>
  <c r="I145" i="5"/>
  <c r="O145" i="5"/>
  <c r="BI145" i="5" s="1"/>
  <c r="I137" i="5"/>
  <c r="O137" i="5"/>
  <c r="BI137" i="5" s="1"/>
  <c r="I129" i="5"/>
  <c r="O129" i="5"/>
  <c r="BI129" i="5" s="1"/>
  <c r="I121" i="5"/>
  <c r="O121" i="5"/>
  <c r="BI121" i="5" s="1"/>
  <c r="I113" i="5"/>
  <c r="O113" i="5"/>
  <c r="BI113" i="5" s="1"/>
  <c r="I105" i="5"/>
  <c r="O105" i="5"/>
  <c r="BI105" i="5" s="1"/>
  <c r="I97" i="5"/>
  <c r="O97" i="5"/>
  <c r="BI97" i="5" s="1"/>
  <c r="I89" i="5"/>
  <c r="O89" i="5"/>
  <c r="BI89" i="5" s="1"/>
  <c r="I81" i="5"/>
  <c r="O81" i="5"/>
  <c r="BI81" i="5" s="1"/>
  <c r="I73" i="5"/>
  <c r="O73" i="5"/>
  <c r="BI73" i="5" s="1"/>
  <c r="I65" i="5"/>
  <c r="O65" i="5"/>
  <c r="BI65" i="5" s="1"/>
  <c r="I57" i="5"/>
  <c r="O57" i="5"/>
  <c r="BI57" i="5" s="1"/>
  <c r="I49" i="5"/>
  <c r="O49" i="5"/>
  <c r="BI49" i="5" s="1"/>
  <c r="I41" i="5"/>
  <c r="O41" i="5"/>
  <c r="BI41" i="5" s="1"/>
  <c r="I33" i="5"/>
  <c r="O33" i="5"/>
  <c r="BI33" i="5" s="1"/>
  <c r="I25" i="5"/>
  <c r="O25" i="5"/>
  <c r="BI25" i="5" s="1"/>
  <c r="I17" i="5"/>
  <c r="O17" i="5"/>
  <c r="BI17" i="5" s="1"/>
  <c r="I9" i="5"/>
  <c r="O9" i="5"/>
  <c r="BI9" i="5" s="1"/>
  <c r="I164" i="5"/>
  <c r="O164" i="5"/>
  <c r="BI164" i="5" s="1"/>
  <c r="I108" i="5"/>
  <c r="O108" i="5"/>
  <c r="BI108" i="5" s="1"/>
  <c r="I36" i="5"/>
  <c r="O36" i="5"/>
  <c r="BI36" i="5" s="1"/>
  <c r="O6" i="5"/>
  <c r="BI6" i="5" s="1"/>
  <c r="I174" i="5"/>
  <c r="O174" i="5"/>
  <c r="BI174" i="5" s="1"/>
  <c r="I166" i="5"/>
  <c r="O166" i="5"/>
  <c r="BI166" i="5" s="1"/>
  <c r="I158" i="5"/>
  <c r="O158" i="5"/>
  <c r="BI158" i="5" s="1"/>
  <c r="I150" i="5"/>
  <c r="O150" i="5"/>
  <c r="BI150" i="5" s="1"/>
  <c r="I142" i="5"/>
  <c r="O142" i="5"/>
  <c r="BI142" i="5" s="1"/>
  <c r="I134" i="5"/>
  <c r="O134" i="5"/>
  <c r="BI134" i="5" s="1"/>
  <c r="I126" i="5"/>
  <c r="O126" i="5"/>
  <c r="BI126" i="5" s="1"/>
  <c r="I118" i="5"/>
  <c r="O118" i="5"/>
  <c r="BI118" i="5" s="1"/>
  <c r="I110" i="5"/>
  <c r="O110" i="5"/>
  <c r="BI110" i="5" s="1"/>
  <c r="I102" i="5"/>
  <c r="O102" i="5"/>
  <c r="BI102" i="5" s="1"/>
  <c r="I94" i="5"/>
  <c r="O94" i="5"/>
  <c r="BI94" i="5" s="1"/>
  <c r="I86" i="5"/>
  <c r="O86" i="5"/>
  <c r="BI86" i="5" s="1"/>
  <c r="I78" i="5"/>
  <c r="O78" i="5"/>
  <c r="BI78" i="5" s="1"/>
  <c r="I70" i="5"/>
  <c r="O70" i="5"/>
  <c r="BI70" i="5" s="1"/>
  <c r="I62" i="5"/>
  <c r="O62" i="5"/>
  <c r="BI62" i="5" s="1"/>
  <c r="I54" i="5"/>
  <c r="O54" i="5"/>
  <c r="BI54" i="5" s="1"/>
  <c r="I46" i="5"/>
  <c r="O46" i="5"/>
  <c r="BI46" i="5" s="1"/>
  <c r="I38" i="5"/>
  <c r="O38" i="5"/>
  <c r="BI38" i="5" s="1"/>
  <c r="I30" i="5"/>
  <c r="O30" i="5"/>
  <c r="BI30" i="5" s="1"/>
  <c r="I22" i="5"/>
  <c r="O22" i="5"/>
  <c r="BI22" i="5" s="1"/>
  <c r="I14" i="5"/>
  <c r="O14" i="5"/>
  <c r="BI14" i="5" s="1"/>
  <c r="I148" i="5"/>
  <c r="O148" i="5"/>
  <c r="BI148" i="5" s="1"/>
  <c r="I92" i="5"/>
  <c r="O92" i="5"/>
  <c r="BI92" i="5" s="1"/>
  <c r="I52" i="5"/>
  <c r="O52" i="5"/>
  <c r="BI52" i="5" s="1"/>
  <c r="I171" i="5"/>
  <c r="O171" i="5"/>
  <c r="BI171" i="5" s="1"/>
  <c r="I163" i="5"/>
  <c r="O163" i="5"/>
  <c r="BI163" i="5" s="1"/>
  <c r="I155" i="5"/>
  <c r="O155" i="5"/>
  <c r="BI155" i="5" s="1"/>
  <c r="I147" i="5"/>
  <c r="O147" i="5"/>
  <c r="BI147" i="5" s="1"/>
  <c r="I139" i="5"/>
  <c r="O139" i="5"/>
  <c r="BI139" i="5" s="1"/>
  <c r="I131" i="5"/>
  <c r="O131" i="5"/>
  <c r="BI131" i="5" s="1"/>
  <c r="I123" i="5"/>
  <c r="O123" i="5"/>
  <c r="BI123" i="5" s="1"/>
  <c r="I115" i="5"/>
  <c r="O115" i="5"/>
  <c r="BI115" i="5" s="1"/>
  <c r="I107" i="5"/>
  <c r="O107" i="5"/>
  <c r="BI107" i="5" s="1"/>
  <c r="I99" i="5"/>
  <c r="O99" i="5"/>
  <c r="BI99" i="5" s="1"/>
  <c r="I91" i="5"/>
  <c r="O91" i="5"/>
  <c r="BI91" i="5" s="1"/>
  <c r="I83" i="5"/>
  <c r="O83" i="5"/>
  <c r="BI83" i="5" s="1"/>
  <c r="I75" i="5"/>
  <c r="O75" i="5"/>
  <c r="BI75" i="5" s="1"/>
  <c r="I67" i="5"/>
  <c r="O67" i="5"/>
  <c r="BI67" i="5" s="1"/>
  <c r="I59" i="5"/>
  <c r="O59" i="5"/>
  <c r="BI59" i="5" s="1"/>
  <c r="I51" i="5"/>
  <c r="O51" i="5"/>
  <c r="BI51" i="5" s="1"/>
  <c r="I43" i="5"/>
  <c r="O43" i="5"/>
  <c r="BI43" i="5" s="1"/>
  <c r="I35" i="5"/>
  <c r="O35" i="5"/>
  <c r="BI35" i="5" s="1"/>
  <c r="I27" i="5"/>
  <c r="O27" i="5"/>
  <c r="BI27" i="5" s="1"/>
  <c r="I19" i="5"/>
  <c r="O19" i="5"/>
  <c r="BI19" i="5" s="1"/>
  <c r="I11" i="5"/>
  <c r="O11" i="5"/>
  <c r="BI11" i="5" s="1"/>
  <c r="I84" i="5"/>
  <c r="O84" i="5"/>
  <c r="BI84" i="5" s="1"/>
  <c r="I68" i="5"/>
  <c r="O68" i="5"/>
  <c r="BI68" i="5" s="1"/>
  <c r="I168" i="5"/>
  <c r="O168" i="5"/>
  <c r="BI168" i="5" s="1"/>
  <c r="I160" i="5"/>
  <c r="O160" i="5"/>
  <c r="BI160" i="5" s="1"/>
  <c r="I152" i="5"/>
  <c r="O152" i="5"/>
  <c r="BI152" i="5" s="1"/>
  <c r="I144" i="5"/>
  <c r="O144" i="5"/>
  <c r="BI144" i="5" s="1"/>
  <c r="I136" i="5"/>
  <c r="O136" i="5"/>
  <c r="BI136" i="5" s="1"/>
  <c r="I128" i="5"/>
  <c r="O128" i="5"/>
  <c r="BI128" i="5" s="1"/>
  <c r="I120" i="5"/>
  <c r="O120" i="5"/>
  <c r="BI120" i="5" s="1"/>
  <c r="I112" i="5"/>
  <c r="O112" i="5"/>
  <c r="BI112" i="5" s="1"/>
  <c r="I104" i="5"/>
  <c r="O104" i="5"/>
  <c r="BI104" i="5" s="1"/>
  <c r="I96" i="5"/>
  <c r="O96" i="5"/>
  <c r="BI96" i="5" s="1"/>
  <c r="I88" i="5"/>
  <c r="O88" i="5"/>
  <c r="BI88" i="5" s="1"/>
  <c r="I80" i="5"/>
  <c r="O80" i="5"/>
  <c r="BI80" i="5" s="1"/>
  <c r="I72" i="5"/>
  <c r="O72" i="5"/>
  <c r="BI72" i="5" s="1"/>
  <c r="I64" i="5"/>
  <c r="O64" i="5"/>
  <c r="BI64" i="5" s="1"/>
  <c r="I56" i="5"/>
  <c r="O56" i="5"/>
  <c r="BI56" i="5" s="1"/>
  <c r="I48" i="5"/>
  <c r="O48" i="5"/>
  <c r="BI48" i="5" s="1"/>
  <c r="I40" i="5"/>
  <c r="O40" i="5"/>
  <c r="BI40" i="5" s="1"/>
  <c r="I32" i="5"/>
  <c r="O32" i="5"/>
  <c r="BI32" i="5" s="1"/>
  <c r="I24" i="5"/>
  <c r="O24" i="5"/>
  <c r="BI24" i="5" s="1"/>
  <c r="I16" i="5"/>
  <c r="O16" i="5"/>
  <c r="BI16" i="5" s="1"/>
  <c r="I8" i="5"/>
  <c r="O8" i="5"/>
  <c r="BI8" i="5" s="1"/>
  <c r="I156" i="5"/>
  <c r="O156" i="5"/>
  <c r="BI156" i="5" s="1"/>
  <c r="I100" i="5"/>
  <c r="O100" i="5"/>
  <c r="BI100" i="5" s="1"/>
  <c r="I44" i="5"/>
  <c r="O44" i="5"/>
  <c r="BI44" i="5" s="1"/>
  <c r="I173" i="5"/>
  <c r="O173" i="5"/>
  <c r="BI173" i="5" s="1"/>
  <c r="I165" i="5"/>
  <c r="O165" i="5"/>
  <c r="BI165" i="5" s="1"/>
  <c r="I157" i="5"/>
  <c r="O157" i="5"/>
  <c r="BI157" i="5" s="1"/>
  <c r="I149" i="5"/>
  <c r="O149" i="5"/>
  <c r="BI149" i="5" s="1"/>
  <c r="I141" i="5"/>
  <c r="O141" i="5"/>
  <c r="BI141" i="5" s="1"/>
  <c r="I133" i="5"/>
  <c r="O133" i="5"/>
  <c r="BI133" i="5" s="1"/>
  <c r="I125" i="5"/>
  <c r="O125" i="5"/>
  <c r="BI125" i="5" s="1"/>
  <c r="I117" i="5"/>
  <c r="O117" i="5"/>
  <c r="BI117" i="5" s="1"/>
  <c r="I109" i="5"/>
  <c r="O109" i="5"/>
  <c r="BI109" i="5" s="1"/>
  <c r="I101" i="5"/>
  <c r="O101" i="5"/>
  <c r="BI101" i="5" s="1"/>
  <c r="I93" i="5"/>
  <c r="O93" i="5"/>
  <c r="BI93" i="5" s="1"/>
  <c r="I85" i="5"/>
  <c r="O85" i="5"/>
  <c r="BI85" i="5" s="1"/>
  <c r="I77" i="5"/>
  <c r="O77" i="5"/>
  <c r="BI77" i="5" s="1"/>
  <c r="I69" i="5"/>
  <c r="O69" i="5"/>
  <c r="BI69" i="5" s="1"/>
  <c r="I61" i="5"/>
  <c r="O61" i="5"/>
  <c r="BI61" i="5" s="1"/>
  <c r="I53" i="5"/>
  <c r="O53" i="5"/>
  <c r="BI53" i="5" s="1"/>
  <c r="I45" i="5"/>
  <c r="O45" i="5"/>
  <c r="BI45" i="5" s="1"/>
  <c r="I37" i="5"/>
  <c r="O37" i="5"/>
  <c r="BI37" i="5" s="1"/>
  <c r="I29" i="5"/>
  <c r="O29" i="5"/>
  <c r="BI29" i="5" s="1"/>
  <c r="I21" i="5"/>
  <c r="O21" i="5"/>
  <c r="BI21" i="5" s="1"/>
  <c r="I13" i="5"/>
  <c r="O13" i="5"/>
  <c r="BI13" i="5" s="1"/>
  <c r="I132" i="5"/>
  <c r="O132" i="5"/>
  <c r="BI132" i="5" s="1"/>
  <c r="I76" i="5"/>
  <c r="O76" i="5"/>
  <c r="BI76" i="5" s="1"/>
  <c r="I60" i="5"/>
  <c r="O60" i="5"/>
  <c r="BI60" i="5" s="1"/>
  <c r="I170" i="5"/>
  <c r="O170" i="5"/>
  <c r="BI170" i="5" s="1"/>
  <c r="I162" i="5"/>
  <c r="O162" i="5"/>
  <c r="BI162" i="5" s="1"/>
  <c r="I154" i="5"/>
  <c r="O154" i="5"/>
  <c r="BI154" i="5" s="1"/>
  <c r="I146" i="5"/>
  <c r="O146" i="5"/>
  <c r="BI146" i="5" s="1"/>
  <c r="I138" i="5"/>
  <c r="O138" i="5"/>
  <c r="BI138" i="5" s="1"/>
  <c r="I130" i="5"/>
  <c r="O130" i="5"/>
  <c r="BI130" i="5" s="1"/>
  <c r="I122" i="5"/>
  <c r="O122" i="5"/>
  <c r="BI122" i="5" s="1"/>
  <c r="I114" i="5"/>
  <c r="O114" i="5"/>
  <c r="BI114" i="5" s="1"/>
  <c r="I106" i="5"/>
  <c r="O106" i="5"/>
  <c r="BI106" i="5" s="1"/>
  <c r="I98" i="5"/>
  <c r="O98" i="5"/>
  <c r="BI98" i="5" s="1"/>
  <c r="I90" i="5"/>
  <c r="O90" i="5"/>
  <c r="BI90" i="5" s="1"/>
  <c r="I82" i="5"/>
  <c r="O82" i="5"/>
  <c r="BI82" i="5" s="1"/>
  <c r="I74" i="5"/>
  <c r="O74" i="5"/>
  <c r="BI74" i="5" s="1"/>
  <c r="I66" i="5"/>
  <c r="O66" i="5"/>
  <c r="BI66" i="5" s="1"/>
  <c r="I58" i="5"/>
  <c r="O58" i="5"/>
  <c r="BI58" i="5" s="1"/>
  <c r="I50" i="5"/>
  <c r="O50" i="5"/>
  <c r="BI50" i="5" s="1"/>
  <c r="I42" i="5"/>
  <c r="O42" i="5"/>
  <c r="BI42" i="5" s="1"/>
  <c r="I34" i="5"/>
  <c r="O34" i="5"/>
  <c r="BI34" i="5" s="1"/>
  <c r="I26" i="5"/>
  <c r="O26" i="5"/>
  <c r="BI26" i="5" s="1"/>
  <c r="I18" i="5"/>
  <c r="O18" i="5"/>
  <c r="BI18" i="5" s="1"/>
  <c r="I10" i="5"/>
  <c r="O10" i="5"/>
  <c r="BI10" i="5" s="1"/>
  <c r="I172" i="5"/>
  <c r="O172" i="5"/>
  <c r="BI172" i="5" s="1"/>
  <c r="I116" i="5"/>
  <c r="O116" i="5"/>
  <c r="BI116" i="5" s="1"/>
  <c r="I20" i="5"/>
  <c r="O20" i="5"/>
  <c r="BI20" i="5" s="1"/>
  <c r="I175" i="5"/>
  <c r="O175" i="5"/>
  <c r="BI175" i="5" s="1"/>
  <c r="I167" i="5"/>
  <c r="O167" i="5"/>
  <c r="BI167" i="5" s="1"/>
  <c r="I159" i="5"/>
  <c r="O159" i="5"/>
  <c r="BI159" i="5" s="1"/>
  <c r="I151" i="5"/>
  <c r="O151" i="5"/>
  <c r="BI151" i="5" s="1"/>
  <c r="I143" i="5"/>
  <c r="O143" i="5"/>
  <c r="BI143" i="5" s="1"/>
  <c r="I135" i="5"/>
  <c r="O135" i="5"/>
  <c r="BI135" i="5" s="1"/>
  <c r="I127" i="5"/>
  <c r="O127" i="5"/>
  <c r="BI127" i="5" s="1"/>
  <c r="I119" i="5"/>
  <c r="O119" i="5"/>
  <c r="BI119" i="5" s="1"/>
  <c r="I111" i="5"/>
  <c r="O111" i="5"/>
  <c r="BI111" i="5" s="1"/>
  <c r="I103" i="5"/>
  <c r="O103" i="5"/>
  <c r="BI103" i="5" s="1"/>
  <c r="I95" i="5"/>
  <c r="O95" i="5"/>
  <c r="BI95" i="5" s="1"/>
  <c r="I87" i="5"/>
  <c r="O87" i="5"/>
  <c r="BI87" i="5" s="1"/>
  <c r="I79" i="5"/>
  <c r="O79" i="5"/>
  <c r="BI79" i="5" s="1"/>
  <c r="I71" i="5"/>
  <c r="O71" i="5"/>
  <c r="BI71" i="5" s="1"/>
  <c r="I63" i="5"/>
  <c r="O63" i="5"/>
  <c r="BI63" i="5" s="1"/>
  <c r="I55" i="5"/>
  <c r="O55" i="5"/>
  <c r="BI55" i="5" s="1"/>
  <c r="I47" i="5"/>
  <c r="O47" i="5"/>
  <c r="BI47" i="5" s="1"/>
  <c r="I39" i="5"/>
  <c r="O39" i="5"/>
  <c r="BI39" i="5" s="1"/>
  <c r="I31" i="5"/>
  <c r="O31" i="5"/>
  <c r="BI31" i="5" s="1"/>
  <c r="I23" i="5"/>
  <c r="O23" i="5"/>
  <c r="BI23" i="5" s="1"/>
  <c r="I15" i="5"/>
  <c r="O15" i="5"/>
  <c r="BI15" i="5" s="1"/>
  <c r="I7" i="5"/>
  <c r="O7" i="5"/>
  <c r="BI7" i="5" s="1"/>
  <c r="F2" i="5"/>
  <c r="G2" i="5"/>
  <c r="G4" i="5" s="1"/>
  <c r="I6" i="5"/>
  <c r="E2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AB6" i="5"/>
  <c r="U6" i="5"/>
  <c r="Q41" i="5"/>
  <c r="Q143" i="5"/>
  <c r="Q152" i="5"/>
  <c r="Q168" i="5"/>
  <c r="B7" i="5"/>
  <c r="Q7" i="5" s="1"/>
  <c r="B8" i="5"/>
  <c r="Q8" i="5" s="1"/>
  <c r="B9" i="5"/>
  <c r="Q9" i="5" s="1"/>
  <c r="B10" i="5"/>
  <c r="Q10" i="5" s="1"/>
  <c r="B11" i="5"/>
  <c r="Q11" i="5" s="1"/>
  <c r="B12" i="5"/>
  <c r="Q12" i="5" s="1"/>
  <c r="B13" i="5"/>
  <c r="Q13" i="5" s="1"/>
  <c r="B14" i="5"/>
  <c r="Q14" i="5" s="1"/>
  <c r="B15" i="5"/>
  <c r="Q15" i="5" s="1"/>
  <c r="B16" i="5"/>
  <c r="Q16" i="5" s="1"/>
  <c r="B17" i="5"/>
  <c r="Q17" i="5" s="1"/>
  <c r="B18" i="5"/>
  <c r="Q18" i="5" s="1"/>
  <c r="B19" i="5"/>
  <c r="Q19" i="5" s="1"/>
  <c r="B20" i="5"/>
  <c r="Q20" i="5" s="1"/>
  <c r="B21" i="5"/>
  <c r="Q21" i="5" s="1"/>
  <c r="B22" i="5"/>
  <c r="Q22" i="5" s="1"/>
  <c r="B23" i="5"/>
  <c r="Q23" i="5" s="1"/>
  <c r="B24" i="5"/>
  <c r="Q24" i="5" s="1"/>
  <c r="B25" i="5"/>
  <c r="Q25" i="5" s="1"/>
  <c r="B26" i="5"/>
  <c r="Q26" i="5" s="1"/>
  <c r="B27" i="5"/>
  <c r="Q27" i="5" s="1"/>
  <c r="B28" i="5"/>
  <c r="Q28" i="5" s="1"/>
  <c r="B29" i="5"/>
  <c r="Q29" i="5" s="1"/>
  <c r="B30" i="5"/>
  <c r="Q30" i="5" s="1"/>
  <c r="B31" i="5"/>
  <c r="Q31" i="5" s="1"/>
  <c r="B32" i="5"/>
  <c r="Q32" i="5" s="1"/>
  <c r="B33" i="5"/>
  <c r="Q33" i="5" s="1"/>
  <c r="B34" i="5"/>
  <c r="Q34" i="5" s="1"/>
  <c r="B35" i="5"/>
  <c r="Q35" i="5" s="1"/>
  <c r="B36" i="5"/>
  <c r="Q36" i="5" s="1"/>
  <c r="B37" i="5"/>
  <c r="Q37" i="5" s="1"/>
  <c r="B38" i="5"/>
  <c r="Q38" i="5" s="1"/>
  <c r="B39" i="5"/>
  <c r="Q39" i="5" s="1"/>
  <c r="B40" i="5"/>
  <c r="Q40" i="5" s="1"/>
  <c r="B42" i="5"/>
  <c r="Q42" i="5" s="1"/>
  <c r="B43" i="5"/>
  <c r="Q43" i="5" s="1"/>
  <c r="B44" i="5"/>
  <c r="Q44" i="5" s="1"/>
  <c r="B45" i="5"/>
  <c r="Q45" i="5" s="1"/>
  <c r="B46" i="5"/>
  <c r="Q46" i="5" s="1"/>
  <c r="B47" i="5"/>
  <c r="Q47" i="5" s="1"/>
  <c r="B48" i="5"/>
  <c r="Q48" i="5" s="1"/>
  <c r="B49" i="5"/>
  <c r="Q49" i="5" s="1"/>
  <c r="B50" i="5"/>
  <c r="Q50" i="5" s="1"/>
  <c r="B51" i="5"/>
  <c r="Q51" i="5" s="1"/>
  <c r="B52" i="5"/>
  <c r="Q52" i="5" s="1"/>
  <c r="B53" i="5"/>
  <c r="Q53" i="5" s="1"/>
  <c r="B54" i="5"/>
  <c r="Q54" i="5" s="1"/>
  <c r="B55" i="5"/>
  <c r="Q55" i="5" s="1"/>
  <c r="B56" i="5"/>
  <c r="Q56" i="5" s="1"/>
  <c r="B57" i="5"/>
  <c r="Q57" i="5" s="1"/>
  <c r="B58" i="5"/>
  <c r="Q58" i="5" s="1"/>
  <c r="B59" i="5"/>
  <c r="Q59" i="5" s="1"/>
  <c r="B60" i="5"/>
  <c r="Q60" i="5" s="1"/>
  <c r="B61" i="5"/>
  <c r="Q61" i="5" s="1"/>
  <c r="B62" i="5"/>
  <c r="Q62" i="5" s="1"/>
  <c r="B63" i="5"/>
  <c r="Q63" i="5" s="1"/>
  <c r="B64" i="5"/>
  <c r="Q64" i="5" s="1"/>
  <c r="B65" i="5"/>
  <c r="Q65" i="5" s="1"/>
  <c r="B66" i="5"/>
  <c r="Q66" i="5" s="1"/>
  <c r="B67" i="5"/>
  <c r="Q67" i="5" s="1"/>
  <c r="B68" i="5"/>
  <c r="Q68" i="5" s="1"/>
  <c r="B69" i="5"/>
  <c r="Q69" i="5" s="1"/>
  <c r="B70" i="5"/>
  <c r="Q70" i="5" s="1"/>
  <c r="B71" i="5"/>
  <c r="Q71" i="5" s="1"/>
  <c r="B72" i="5"/>
  <c r="Q72" i="5" s="1"/>
  <c r="B73" i="5"/>
  <c r="Q73" i="5" s="1"/>
  <c r="B74" i="5"/>
  <c r="Q74" i="5" s="1"/>
  <c r="B75" i="5"/>
  <c r="Q75" i="5" s="1"/>
  <c r="B76" i="5"/>
  <c r="Q76" i="5" s="1"/>
  <c r="B77" i="5"/>
  <c r="Q77" i="5" s="1"/>
  <c r="B78" i="5"/>
  <c r="Q78" i="5" s="1"/>
  <c r="B79" i="5"/>
  <c r="Q79" i="5" s="1"/>
  <c r="B80" i="5"/>
  <c r="Q80" i="5" s="1"/>
  <c r="B81" i="5"/>
  <c r="Q81" i="5" s="1"/>
  <c r="B82" i="5"/>
  <c r="Q82" i="5" s="1"/>
  <c r="B83" i="5"/>
  <c r="Q83" i="5" s="1"/>
  <c r="B84" i="5"/>
  <c r="Q84" i="5" s="1"/>
  <c r="B85" i="5"/>
  <c r="Q85" i="5" s="1"/>
  <c r="B86" i="5"/>
  <c r="Q86" i="5" s="1"/>
  <c r="B87" i="5"/>
  <c r="Q87" i="5" s="1"/>
  <c r="B88" i="5"/>
  <c r="Q88" i="5" s="1"/>
  <c r="B89" i="5"/>
  <c r="Q89" i="5" s="1"/>
  <c r="B90" i="5"/>
  <c r="Q90" i="5" s="1"/>
  <c r="B91" i="5"/>
  <c r="Q91" i="5" s="1"/>
  <c r="B92" i="5"/>
  <c r="Q92" i="5" s="1"/>
  <c r="B93" i="5"/>
  <c r="Q93" i="5" s="1"/>
  <c r="B94" i="5"/>
  <c r="Q94" i="5" s="1"/>
  <c r="B95" i="5"/>
  <c r="Q95" i="5" s="1"/>
  <c r="B96" i="5"/>
  <c r="Q96" i="5" s="1"/>
  <c r="B97" i="5"/>
  <c r="Q97" i="5" s="1"/>
  <c r="B98" i="5"/>
  <c r="Q98" i="5" s="1"/>
  <c r="B99" i="5"/>
  <c r="Q99" i="5" s="1"/>
  <c r="B100" i="5"/>
  <c r="Q100" i="5" s="1"/>
  <c r="B101" i="5"/>
  <c r="Q101" i="5" s="1"/>
  <c r="B102" i="5"/>
  <c r="Q102" i="5" s="1"/>
  <c r="B103" i="5"/>
  <c r="Q103" i="5" s="1"/>
  <c r="B104" i="5"/>
  <c r="Q104" i="5" s="1"/>
  <c r="B105" i="5"/>
  <c r="Q105" i="5" s="1"/>
  <c r="B106" i="5"/>
  <c r="Q106" i="5" s="1"/>
  <c r="B107" i="5"/>
  <c r="Q107" i="5" s="1"/>
  <c r="B108" i="5"/>
  <c r="Q108" i="5" s="1"/>
  <c r="B109" i="5"/>
  <c r="Q109" i="5" s="1"/>
  <c r="B110" i="5"/>
  <c r="Q110" i="5" s="1"/>
  <c r="B111" i="5"/>
  <c r="Q111" i="5" s="1"/>
  <c r="B112" i="5"/>
  <c r="Q112" i="5" s="1"/>
  <c r="B113" i="5"/>
  <c r="Q113" i="5" s="1"/>
  <c r="B114" i="5"/>
  <c r="Q114" i="5" s="1"/>
  <c r="B115" i="5"/>
  <c r="Q115" i="5" s="1"/>
  <c r="B116" i="5"/>
  <c r="Q116" i="5" s="1"/>
  <c r="B117" i="5"/>
  <c r="Q117" i="5" s="1"/>
  <c r="B118" i="5"/>
  <c r="Q118" i="5" s="1"/>
  <c r="B119" i="5"/>
  <c r="Q119" i="5" s="1"/>
  <c r="B120" i="5"/>
  <c r="Q120" i="5" s="1"/>
  <c r="B121" i="5"/>
  <c r="Q121" i="5" s="1"/>
  <c r="B122" i="5"/>
  <c r="Q122" i="5" s="1"/>
  <c r="B123" i="5"/>
  <c r="Q123" i="5" s="1"/>
  <c r="B124" i="5"/>
  <c r="Q124" i="5" s="1"/>
  <c r="B125" i="5"/>
  <c r="Q125" i="5" s="1"/>
  <c r="B126" i="5"/>
  <c r="Q126" i="5" s="1"/>
  <c r="B127" i="5"/>
  <c r="Q127" i="5" s="1"/>
  <c r="B128" i="5"/>
  <c r="Q128" i="5" s="1"/>
  <c r="B129" i="5"/>
  <c r="Q129" i="5" s="1"/>
  <c r="B130" i="5"/>
  <c r="Q130" i="5" s="1"/>
  <c r="B131" i="5"/>
  <c r="Q131" i="5" s="1"/>
  <c r="B132" i="5"/>
  <c r="Q132" i="5" s="1"/>
  <c r="B133" i="5"/>
  <c r="Q133" i="5" s="1"/>
  <c r="B134" i="5"/>
  <c r="Q134" i="5" s="1"/>
  <c r="B135" i="5"/>
  <c r="Q135" i="5" s="1"/>
  <c r="B136" i="5"/>
  <c r="Q136" i="5" s="1"/>
  <c r="B137" i="5"/>
  <c r="Q137" i="5" s="1"/>
  <c r="B138" i="5"/>
  <c r="Q138" i="5" s="1"/>
  <c r="B139" i="5"/>
  <c r="Q139" i="5" s="1"/>
  <c r="B140" i="5"/>
  <c r="Q140" i="5" s="1"/>
  <c r="B141" i="5"/>
  <c r="Q141" i="5" s="1"/>
  <c r="B142" i="5"/>
  <c r="Q142" i="5" s="1"/>
  <c r="B144" i="5"/>
  <c r="Q144" i="5" s="1"/>
  <c r="B145" i="5"/>
  <c r="Q145" i="5" s="1"/>
  <c r="B146" i="5"/>
  <c r="Q146" i="5" s="1"/>
  <c r="B147" i="5"/>
  <c r="Q147" i="5" s="1"/>
  <c r="B148" i="5"/>
  <c r="Q148" i="5" s="1"/>
  <c r="B149" i="5"/>
  <c r="Q149" i="5" s="1"/>
  <c r="B150" i="5"/>
  <c r="Q150" i="5" s="1"/>
  <c r="B151" i="5"/>
  <c r="Q151" i="5" s="1"/>
  <c r="B153" i="5"/>
  <c r="Q153" i="5" s="1"/>
  <c r="B154" i="5"/>
  <c r="Q154" i="5" s="1"/>
  <c r="B155" i="5"/>
  <c r="Q155" i="5" s="1"/>
  <c r="B156" i="5"/>
  <c r="Q156" i="5" s="1"/>
  <c r="B157" i="5"/>
  <c r="Q157" i="5" s="1"/>
  <c r="B158" i="5"/>
  <c r="Q158" i="5" s="1"/>
  <c r="B159" i="5"/>
  <c r="Q159" i="5" s="1"/>
  <c r="B160" i="5"/>
  <c r="Q160" i="5" s="1"/>
  <c r="B161" i="5"/>
  <c r="Q161" i="5" s="1"/>
  <c r="B162" i="5"/>
  <c r="Q162" i="5" s="1"/>
  <c r="B163" i="5"/>
  <c r="Q163" i="5" s="1"/>
  <c r="B164" i="5"/>
  <c r="Q164" i="5" s="1"/>
  <c r="B165" i="5"/>
  <c r="Q165" i="5" s="1"/>
  <c r="B166" i="5"/>
  <c r="Q166" i="5" s="1"/>
  <c r="B167" i="5"/>
  <c r="Q167" i="5" s="1"/>
  <c r="B169" i="5"/>
  <c r="Q169" i="5" s="1"/>
  <c r="B170" i="5"/>
  <c r="Q170" i="5" s="1"/>
  <c r="B171" i="5"/>
  <c r="Q171" i="5" s="1"/>
  <c r="B172" i="5"/>
  <c r="Q172" i="5" s="1"/>
  <c r="B173" i="5"/>
  <c r="Q173" i="5" s="1"/>
  <c r="B174" i="5"/>
  <c r="Q174" i="5" s="1"/>
  <c r="B6" i="5"/>
  <c r="Q6" i="5" s="1"/>
  <c r="L5" i="5"/>
  <c r="J5" i="5"/>
  <c r="H5" i="5"/>
  <c r="U2" i="5" l="1"/>
  <c r="T2" i="5" s="1"/>
  <c r="U1" i="5"/>
  <c r="T1" i="5" s="1"/>
  <c r="AB1" i="5"/>
  <c r="AA1" i="5" s="1"/>
  <c r="AB2" i="5"/>
  <c r="AA2" i="5" s="1"/>
  <c r="Q1" i="5"/>
  <c r="E4" i="5"/>
  <c r="O1" i="5"/>
  <c r="N1" i="5"/>
  <c r="L1" i="5"/>
  <c r="M1" i="5"/>
  <c r="I1" i="5"/>
  <c r="H1" i="5"/>
  <c r="K1" i="5"/>
  <c r="J1" i="5"/>
  <c r="Q2" i="5"/>
  <c r="S2" i="5"/>
  <c r="Z2" i="5"/>
  <c r="N5" i="5"/>
  <c r="AN5" i="5" l="1"/>
  <c r="AO5" i="5" s="1"/>
  <c r="AP5" i="5" s="1"/>
  <c r="BH5" i="5"/>
  <c r="BL5" i="5" s="1"/>
  <c r="AT5" i="5"/>
  <c r="AU5" i="5" s="1"/>
  <c r="AV5" i="5" s="1"/>
  <c r="AI5" i="5"/>
  <c r="AJ5" i="5" s="1"/>
  <c r="AQ5" i="5"/>
  <c r="AG5" i="5"/>
  <c r="AH5" i="5" s="1"/>
  <c r="P5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AR5" i="5" l="1"/>
  <c r="L116" i="5"/>
  <c r="L84" i="5"/>
  <c r="L174" i="5"/>
  <c r="L166" i="5"/>
  <c r="L158" i="5"/>
  <c r="L150" i="5"/>
  <c r="L142" i="5"/>
  <c r="L134" i="5"/>
  <c r="L126" i="5"/>
  <c r="L118" i="5"/>
  <c r="L110" i="5"/>
  <c r="L102" i="5"/>
  <c r="L94" i="5"/>
  <c r="L86" i="5"/>
  <c r="L78" i="5"/>
  <c r="L70" i="5"/>
  <c r="L62" i="5"/>
  <c r="L54" i="5"/>
  <c r="L46" i="5"/>
  <c r="L38" i="5"/>
  <c r="L30" i="5"/>
  <c r="L22" i="5"/>
  <c r="L14" i="5"/>
  <c r="L76" i="5"/>
  <c r="L68" i="5"/>
  <c r="L60" i="5"/>
  <c r="L44" i="5"/>
  <c r="L36" i="5"/>
  <c r="L171" i="5"/>
  <c r="L163" i="5"/>
  <c r="L155" i="5"/>
  <c r="L147" i="5"/>
  <c r="L139" i="5"/>
  <c r="L131" i="5"/>
  <c r="L123" i="5"/>
  <c r="L115" i="5"/>
  <c r="L107" i="5"/>
  <c r="L99" i="5"/>
  <c r="L91" i="5"/>
  <c r="L83" i="5"/>
  <c r="L75" i="5"/>
  <c r="L67" i="5"/>
  <c r="L59" i="5"/>
  <c r="L51" i="5"/>
  <c r="L43" i="5"/>
  <c r="L35" i="5"/>
  <c r="L27" i="5"/>
  <c r="L19" i="5"/>
  <c r="L11" i="5"/>
  <c r="L160" i="5"/>
  <c r="L152" i="5"/>
  <c r="L144" i="5"/>
  <c r="L136" i="5"/>
  <c r="L96" i="5"/>
  <c r="L80" i="5"/>
  <c r="L173" i="5"/>
  <c r="L165" i="5"/>
  <c r="L157" i="5"/>
  <c r="L149" i="5"/>
  <c r="L141" i="5"/>
  <c r="L133" i="5"/>
  <c r="L125" i="5"/>
  <c r="L117" i="5"/>
  <c r="L109" i="5"/>
  <c r="L101" i="5"/>
  <c r="L93" i="5"/>
  <c r="L85" i="5"/>
  <c r="L77" i="5"/>
  <c r="L69" i="5"/>
  <c r="L61" i="5"/>
  <c r="L53" i="5"/>
  <c r="L45" i="5"/>
  <c r="L37" i="5"/>
  <c r="L29" i="5"/>
  <c r="L21" i="5"/>
  <c r="L13" i="5"/>
  <c r="L168" i="5"/>
  <c r="L128" i="5"/>
  <c r="L120" i="5"/>
  <c r="L112" i="5"/>
  <c r="L104" i="5"/>
  <c r="L88" i="5"/>
  <c r="L72" i="5"/>
  <c r="L6" i="5"/>
  <c r="L170" i="5"/>
  <c r="L162" i="5"/>
  <c r="L154" i="5"/>
  <c r="L146" i="5"/>
  <c r="L138" i="5"/>
  <c r="L130" i="5"/>
  <c r="L122" i="5"/>
  <c r="L114" i="5"/>
  <c r="L106" i="5"/>
  <c r="L98" i="5"/>
  <c r="L90" i="5"/>
  <c r="L82" i="5"/>
  <c r="L74" i="5"/>
  <c r="L66" i="5"/>
  <c r="L58" i="5"/>
  <c r="L50" i="5"/>
  <c r="L42" i="5"/>
  <c r="L34" i="5"/>
  <c r="L26" i="5"/>
  <c r="L18" i="5"/>
  <c r="L10" i="5"/>
  <c r="L64" i="5"/>
  <c r="L56" i="5"/>
  <c r="L48" i="5"/>
  <c r="L40" i="5"/>
  <c r="L32" i="5"/>
  <c r="L24" i="5"/>
  <c r="L16" i="5"/>
  <c r="L8" i="5"/>
  <c r="L175" i="5"/>
  <c r="L167" i="5"/>
  <c r="L159" i="5"/>
  <c r="L151" i="5"/>
  <c r="L143" i="5"/>
  <c r="L135" i="5"/>
  <c r="L127" i="5"/>
  <c r="L119" i="5"/>
  <c r="L111" i="5"/>
  <c r="L103" i="5"/>
  <c r="L95" i="5"/>
  <c r="L87" i="5"/>
  <c r="L79" i="5"/>
  <c r="L71" i="5"/>
  <c r="L63" i="5"/>
  <c r="L55" i="5"/>
  <c r="L47" i="5"/>
  <c r="L39" i="5"/>
  <c r="L31" i="5"/>
  <c r="L23" i="5"/>
  <c r="L15" i="5"/>
  <c r="L7" i="5"/>
  <c r="L172" i="5"/>
  <c r="L164" i="5"/>
  <c r="L156" i="5"/>
  <c r="L148" i="5"/>
  <c r="L140" i="5"/>
  <c r="L132" i="5"/>
  <c r="L124" i="5"/>
  <c r="L108" i="5"/>
  <c r="L100" i="5"/>
  <c r="L92" i="5"/>
  <c r="L52" i="5"/>
  <c r="L28" i="5"/>
  <c r="L20" i="5"/>
  <c r="L12" i="5"/>
  <c r="L169" i="5"/>
  <c r="L161" i="5"/>
  <c r="L153" i="5"/>
  <c r="L145" i="5"/>
  <c r="L137" i="5"/>
  <c r="L129" i="5"/>
  <c r="L121" i="5"/>
  <c r="L113" i="5"/>
  <c r="L105" i="5"/>
  <c r="L97" i="5"/>
  <c r="L89" i="5"/>
  <c r="L81" i="5"/>
  <c r="L73" i="5"/>
  <c r="L65" i="5"/>
  <c r="L57" i="5"/>
  <c r="L49" i="5"/>
  <c r="L41" i="5"/>
  <c r="L33" i="5"/>
  <c r="L25" i="5"/>
  <c r="L17" i="5"/>
  <c r="L9" i="5"/>
  <c r="J159" i="5"/>
  <c r="J127" i="5"/>
  <c r="J129" i="5"/>
  <c r="J105" i="5"/>
  <c r="J65" i="5"/>
  <c r="J25" i="5"/>
  <c r="J9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30" i="5"/>
  <c r="J22" i="5"/>
  <c r="J14" i="5"/>
  <c r="J167" i="5"/>
  <c r="J151" i="5"/>
  <c r="J169" i="5"/>
  <c r="J113" i="5"/>
  <c r="J73" i="5"/>
  <c r="J49" i="5"/>
  <c r="J171" i="5"/>
  <c r="J139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J11" i="5"/>
  <c r="J135" i="5"/>
  <c r="J153" i="5"/>
  <c r="J145" i="5"/>
  <c r="J89" i="5"/>
  <c r="J33" i="5"/>
  <c r="J155" i="5"/>
  <c r="J123" i="5"/>
  <c r="J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J161" i="5"/>
  <c r="J121" i="5"/>
  <c r="J41" i="5"/>
  <c r="J147" i="5"/>
  <c r="J173" i="5"/>
  <c r="J165" i="5"/>
  <c r="J157" i="5"/>
  <c r="J149" i="5"/>
  <c r="J141" i="5"/>
  <c r="J133" i="5"/>
  <c r="J125" i="5"/>
  <c r="J117" i="5"/>
  <c r="J109" i="5"/>
  <c r="J101" i="5"/>
  <c r="J93" i="5"/>
  <c r="J85" i="5"/>
  <c r="J77" i="5"/>
  <c r="J69" i="5"/>
  <c r="J61" i="5"/>
  <c r="J53" i="5"/>
  <c r="J45" i="5"/>
  <c r="J37" i="5"/>
  <c r="J29" i="5"/>
  <c r="J21" i="5"/>
  <c r="J13" i="5"/>
  <c r="J175" i="5"/>
  <c r="J143" i="5"/>
  <c r="J137" i="5"/>
  <c r="J97" i="5"/>
  <c r="J81" i="5"/>
  <c r="J57" i="5"/>
  <c r="J17" i="5"/>
  <c r="J163" i="5"/>
  <c r="J131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J34" i="5"/>
  <c r="J26" i="5"/>
  <c r="J18" i="5"/>
  <c r="J10" i="5"/>
  <c r="J47" i="5"/>
  <c r="J39" i="5"/>
  <c r="J31" i="5"/>
  <c r="J23" i="5"/>
  <c r="J15" i="5"/>
  <c r="J7" i="5"/>
  <c r="J119" i="5"/>
  <c r="J111" i="5"/>
  <c r="J103" i="5"/>
  <c r="J95" i="5"/>
  <c r="J87" i="5"/>
  <c r="J79" i="5"/>
  <c r="J71" i="5"/>
  <c r="J63" i="5"/>
  <c r="J55" i="5"/>
  <c r="J172" i="5"/>
  <c r="J164" i="5"/>
  <c r="J156" i="5"/>
  <c r="J148" i="5"/>
  <c r="J140" i="5"/>
  <c r="J132" i="5"/>
  <c r="J124" i="5"/>
  <c r="J116" i="5"/>
  <c r="J108" i="5"/>
  <c r="J100" i="5"/>
  <c r="J92" i="5"/>
  <c r="J84" i="5"/>
  <c r="J76" i="5"/>
  <c r="J68" i="5"/>
  <c r="J60" i="5"/>
  <c r="J52" i="5"/>
  <c r="J44" i="5"/>
  <c r="J36" i="5"/>
  <c r="J28" i="5"/>
  <c r="J20" i="5"/>
  <c r="J12" i="5"/>
  <c r="H20" i="5"/>
  <c r="H12" i="5"/>
  <c r="H169" i="5"/>
  <c r="H161" i="5"/>
  <c r="H153" i="5"/>
  <c r="H145" i="5"/>
  <c r="H137" i="5"/>
  <c r="H129" i="5"/>
  <c r="H121" i="5"/>
  <c r="H113" i="5"/>
  <c r="H105" i="5"/>
  <c r="H97" i="5"/>
  <c r="H89" i="5"/>
  <c r="H81" i="5"/>
  <c r="H73" i="5"/>
  <c r="H65" i="5"/>
  <c r="H57" i="5"/>
  <c r="H49" i="5"/>
  <c r="H41" i="5"/>
  <c r="H33" i="5"/>
  <c r="H25" i="5"/>
  <c r="H17" i="5"/>
  <c r="H9" i="5"/>
  <c r="H167" i="5"/>
  <c r="H159" i="5"/>
  <c r="H151" i="5"/>
  <c r="H95" i="5"/>
  <c r="H55" i="5"/>
  <c r="H164" i="5"/>
  <c r="H148" i="5"/>
  <c r="H132" i="5"/>
  <c r="H116" i="5"/>
  <c r="H100" i="5"/>
  <c r="H84" i="5"/>
  <c r="H68" i="5"/>
  <c r="H52" i="5"/>
  <c r="H36" i="5"/>
  <c r="H174" i="5"/>
  <c r="H150" i="5"/>
  <c r="H142" i="5"/>
  <c r="H134" i="5"/>
  <c r="H126" i="5"/>
  <c r="H118" i="5"/>
  <c r="H110" i="5"/>
  <c r="H102" i="5"/>
  <c r="H94" i="5"/>
  <c r="H86" i="5"/>
  <c r="H78" i="5"/>
  <c r="H70" i="5"/>
  <c r="H62" i="5"/>
  <c r="H54" i="5"/>
  <c r="H46" i="5"/>
  <c r="H38" i="5"/>
  <c r="H30" i="5"/>
  <c r="H22" i="5"/>
  <c r="H14" i="5"/>
  <c r="H175" i="5"/>
  <c r="H119" i="5"/>
  <c r="H79" i="5"/>
  <c r="H6" i="5"/>
  <c r="H171" i="5"/>
  <c r="H163" i="5"/>
  <c r="H155" i="5"/>
  <c r="H147" i="5"/>
  <c r="H139" i="5"/>
  <c r="H131" i="5"/>
  <c r="H123" i="5"/>
  <c r="H115" i="5"/>
  <c r="H107" i="5"/>
  <c r="H99" i="5"/>
  <c r="H91" i="5"/>
  <c r="H83" i="5"/>
  <c r="H75" i="5"/>
  <c r="H67" i="5"/>
  <c r="H59" i="5"/>
  <c r="H51" i="5"/>
  <c r="H43" i="5"/>
  <c r="H35" i="5"/>
  <c r="H27" i="5"/>
  <c r="H19" i="5"/>
  <c r="H11" i="5"/>
  <c r="H135" i="5"/>
  <c r="H127" i="5"/>
  <c r="H87" i="5"/>
  <c r="H172" i="5"/>
  <c r="H156" i="5"/>
  <c r="H140" i="5"/>
  <c r="H124" i="5"/>
  <c r="H108" i="5"/>
  <c r="H92" i="5"/>
  <c r="H76" i="5"/>
  <c r="H60" i="5"/>
  <c r="H44" i="5"/>
  <c r="H28" i="5"/>
  <c r="H168" i="5"/>
  <c r="H160" i="5"/>
  <c r="H152" i="5"/>
  <c r="H144" i="5"/>
  <c r="H136" i="5"/>
  <c r="H128" i="5"/>
  <c r="H120" i="5"/>
  <c r="H112" i="5"/>
  <c r="H104" i="5"/>
  <c r="H96" i="5"/>
  <c r="H88" i="5"/>
  <c r="H80" i="5"/>
  <c r="H72" i="5"/>
  <c r="H64" i="5"/>
  <c r="N64" i="5" s="1"/>
  <c r="BH64" i="5" s="1"/>
  <c r="BL64" i="5" s="1"/>
  <c r="H56" i="5"/>
  <c r="H48" i="5"/>
  <c r="H40" i="5"/>
  <c r="H32" i="5"/>
  <c r="H24" i="5"/>
  <c r="H16" i="5"/>
  <c r="H8" i="5"/>
  <c r="H143" i="5"/>
  <c r="H103" i="5"/>
  <c r="H63" i="5"/>
  <c r="H166" i="5"/>
  <c r="H173" i="5"/>
  <c r="H165" i="5"/>
  <c r="H157" i="5"/>
  <c r="H149" i="5"/>
  <c r="H141" i="5"/>
  <c r="H133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H111" i="5"/>
  <c r="H71" i="5"/>
  <c r="H158" i="5"/>
  <c r="H170" i="5"/>
  <c r="H162" i="5"/>
  <c r="H154" i="5"/>
  <c r="H146" i="5"/>
  <c r="H138" i="5"/>
  <c r="H130" i="5"/>
  <c r="H122" i="5"/>
  <c r="H114" i="5"/>
  <c r="H106" i="5"/>
  <c r="H98" i="5"/>
  <c r="H90" i="5"/>
  <c r="H82" i="5"/>
  <c r="H74" i="5"/>
  <c r="H66" i="5"/>
  <c r="H58" i="5"/>
  <c r="H50" i="5"/>
  <c r="H42" i="5"/>
  <c r="H34" i="5"/>
  <c r="H26" i="5"/>
  <c r="H18" i="5"/>
  <c r="H10" i="5"/>
  <c r="H47" i="5"/>
  <c r="H39" i="5"/>
  <c r="H31" i="5"/>
  <c r="H23" i="5"/>
  <c r="H15" i="5"/>
  <c r="H7" i="5"/>
  <c r="AS5" i="5" l="1"/>
  <c r="N77" i="5"/>
  <c r="N88" i="5"/>
  <c r="N141" i="5"/>
  <c r="P141" i="5" s="1"/>
  <c r="N13" i="5"/>
  <c r="N24" i="5"/>
  <c r="N156" i="5"/>
  <c r="N7" i="5"/>
  <c r="BH7" i="5" s="1"/>
  <c r="BL7" i="5" s="1"/>
  <c r="N26" i="5"/>
  <c r="N90" i="5"/>
  <c r="N154" i="5"/>
  <c r="N166" i="5"/>
  <c r="N47" i="5"/>
  <c r="N66" i="5"/>
  <c r="AN66" i="5" s="1"/>
  <c r="N164" i="5"/>
  <c r="N36" i="5"/>
  <c r="N31" i="5"/>
  <c r="N50" i="5"/>
  <c r="N114" i="5"/>
  <c r="N135" i="5"/>
  <c r="AQ135" i="5" s="1"/>
  <c r="N67" i="5"/>
  <c r="N113" i="5"/>
  <c r="N51" i="5"/>
  <c r="N115" i="5"/>
  <c r="N52" i="5"/>
  <c r="N49" i="5"/>
  <c r="AK49" i="5" s="1"/>
  <c r="AL49" i="5" s="1"/>
  <c r="AM49" i="5" s="1"/>
  <c r="N140" i="5"/>
  <c r="N48" i="5"/>
  <c r="N27" i="5"/>
  <c r="N91" i="5"/>
  <c r="N155" i="5"/>
  <c r="N73" i="5"/>
  <c r="N161" i="5"/>
  <c r="N10" i="5"/>
  <c r="N74" i="5"/>
  <c r="N138" i="5"/>
  <c r="AN64" i="5"/>
  <c r="AK64" i="5"/>
  <c r="AL64" i="5" s="1"/>
  <c r="AM64" i="5" s="1"/>
  <c r="AQ64" i="5"/>
  <c r="AT64" i="5"/>
  <c r="AI64" i="5"/>
  <c r="AJ64" i="5" s="1"/>
  <c r="N55" i="5"/>
  <c r="N33" i="5"/>
  <c r="BH33" i="5" s="1"/>
  <c r="BL33" i="5" s="1"/>
  <c r="N37" i="5"/>
  <c r="N101" i="5"/>
  <c r="N165" i="5"/>
  <c r="AQ88" i="5"/>
  <c r="N11" i="5"/>
  <c r="N75" i="5"/>
  <c r="N119" i="5"/>
  <c r="N130" i="5"/>
  <c r="N92" i="5"/>
  <c r="N116" i="5"/>
  <c r="P64" i="5"/>
  <c r="AG64" i="5"/>
  <c r="AH64" i="5" s="1"/>
  <c r="R64" i="5"/>
  <c r="P13" i="5"/>
  <c r="AG114" i="5"/>
  <c r="AH114" i="5" s="1"/>
  <c r="N95" i="5"/>
  <c r="BH95" i="5" s="1"/>
  <c r="BL95" i="5" s="1"/>
  <c r="N131" i="5"/>
  <c r="BH131" i="5" s="1"/>
  <c r="BL131" i="5" s="1"/>
  <c r="N84" i="5"/>
  <c r="BH84" i="5" s="1"/>
  <c r="BL84" i="5" s="1"/>
  <c r="N12" i="5"/>
  <c r="BH12" i="5" s="1"/>
  <c r="BL12" i="5" s="1"/>
  <c r="N9" i="5"/>
  <c r="BH9" i="5" s="1"/>
  <c r="BL9" i="5" s="1"/>
  <c r="N17" i="5"/>
  <c r="BH17" i="5" s="1"/>
  <c r="BL17" i="5" s="1"/>
  <c r="N81" i="5"/>
  <c r="BH81" i="5" s="1"/>
  <c r="BL81" i="5" s="1"/>
  <c r="N145" i="5"/>
  <c r="BH145" i="5" s="1"/>
  <c r="BL145" i="5" s="1"/>
  <c r="N8" i="5"/>
  <c r="BH8" i="5" s="1"/>
  <c r="BL8" i="5" s="1"/>
  <c r="N54" i="5"/>
  <c r="BH54" i="5" s="1"/>
  <c r="BL54" i="5" s="1"/>
  <c r="N118" i="5"/>
  <c r="BH118" i="5" s="1"/>
  <c r="BL118" i="5" s="1"/>
  <c r="N46" i="5"/>
  <c r="BH46" i="5" s="1"/>
  <c r="BL46" i="5" s="1"/>
  <c r="N110" i="5"/>
  <c r="BH110" i="5" s="1"/>
  <c r="BL110" i="5" s="1"/>
  <c r="N29" i="5"/>
  <c r="BH29" i="5" s="1"/>
  <c r="BL29" i="5" s="1"/>
  <c r="N93" i="5"/>
  <c r="BH93" i="5" s="1"/>
  <c r="BL93" i="5" s="1"/>
  <c r="N157" i="5"/>
  <c r="BH157" i="5" s="1"/>
  <c r="BL157" i="5" s="1"/>
  <c r="N16" i="5"/>
  <c r="BH16" i="5" s="1"/>
  <c r="BL16" i="5" s="1"/>
  <c r="N80" i="5"/>
  <c r="BH80" i="5" s="1"/>
  <c r="BL80" i="5" s="1"/>
  <c r="N144" i="5"/>
  <c r="BH144" i="5" s="1"/>
  <c r="BL144" i="5" s="1"/>
  <c r="N62" i="5"/>
  <c r="BH62" i="5" s="1"/>
  <c r="BL62" i="5" s="1"/>
  <c r="N126" i="5"/>
  <c r="BH126" i="5" s="1"/>
  <c r="BL126" i="5" s="1"/>
  <c r="N151" i="5"/>
  <c r="BH151" i="5" s="1"/>
  <c r="BL151" i="5" s="1"/>
  <c r="N158" i="5"/>
  <c r="BH158" i="5" s="1"/>
  <c r="BL158" i="5" s="1"/>
  <c r="N53" i="5"/>
  <c r="BH53" i="5" s="1"/>
  <c r="BL53" i="5" s="1"/>
  <c r="N117" i="5"/>
  <c r="BH117" i="5" s="1"/>
  <c r="BL117" i="5" s="1"/>
  <c r="N40" i="5"/>
  <c r="BH40" i="5" s="1"/>
  <c r="BL40" i="5" s="1"/>
  <c r="N104" i="5"/>
  <c r="BH104" i="5" s="1"/>
  <c r="BL104" i="5" s="1"/>
  <c r="N168" i="5"/>
  <c r="BH168" i="5" s="1"/>
  <c r="BL168" i="5" s="1"/>
  <c r="N132" i="5"/>
  <c r="BH132" i="5" s="1"/>
  <c r="BL132" i="5" s="1"/>
  <c r="N137" i="5"/>
  <c r="BH137" i="5" s="1"/>
  <c r="BL137" i="5" s="1"/>
  <c r="N71" i="5"/>
  <c r="BH71" i="5" s="1"/>
  <c r="BL71" i="5" s="1"/>
  <c r="N30" i="5"/>
  <c r="BH30" i="5" s="1"/>
  <c r="BL30" i="5" s="1"/>
  <c r="N94" i="5"/>
  <c r="BH94" i="5" s="1"/>
  <c r="BL94" i="5" s="1"/>
  <c r="N136" i="5"/>
  <c r="BH136" i="5" s="1"/>
  <c r="BL136" i="5" s="1"/>
  <c r="N68" i="5"/>
  <c r="BH68" i="5" s="1"/>
  <c r="BL68" i="5" s="1"/>
  <c r="N23" i="5"/>
  <c r="BH23" i="5" s="1"/>
  <c r="BL23" i="5" s="1"/>
  <c r="N42" i="5"/>
  <c r="BH42" i="5" s="1"/>
  <c r="BL42" i="5" s="1"/>
  <c r="N106" i="5"/>
  <c r="BH106" i="5" s="1"/>
  <c r="BL106" i="5" s="1"/>
  <c r="N170" i="5"/>
  <c r="BH170" i="5" s="1"/>
  <c r="BL170" i="5" s="1"/>
  <c r="N171" i="5"/>
  <c r="BH171" i="5" s="1"/>
  <c r="BL171" i="5" s="1"/>
  <c r="N6" i="5"/>
  <c r="BH6" i="5" s="1"/>
  <c r="H2" i="5"/>
  <c r="K2" i="5"/>
  <c r="M2" i="5"/>
  <c r="I2" i="5"/>
  <c r="J2" i="5"/>
  <c r="L2" i="5"/>
  <c r="N22" i="5"/>
  <c r="BH22" i="5" s="1"/>
  <c r="BL22" i="5" s="1"/>
  <c r="N128" i="5"/>
  <c r="BH128" i="5" s="1"/>
  <c r="BL128" i="5" s="1"/>
  <c r="N15" i="5"/>
  <c r="BH15" i="5" s="1"/>
  <c r="BL15" i="5" s="1"/>
  <c r="N34" i="5"/>
  <c r="BH34" i="5" s="1"/>
  <c r="BL34" i="5" s="1"/>
  <c r="N98" i="5"/>
  <c r="BH98" i="5" s="1"/>
  <c r="BL98" i="5" s="1"/>
  <c r="N162" i="5"/>
  <c r="BH162" i="5" s="1"/>
  <c r="BL162" i="5" s="1"/>
  <c r="N152" i="5"/>
  <c r="BH152" i="5" s="1"/>
  <c r="BL152" i="5" s="1"/>
  <c r="N108" i="5"/>
  <c r="BH108" i="5" s="1"/>
  <c r="BL108" i="5" s="1"/>
  <c r="N139" i="5"/>
  <c r="BH139" i="5" s="1"/>
  <c r="BL139" i="5" s="1"/>
  <c r="N175" i="5"/>
  <c r="BH175" i="5" s="1"/>
  <c r="BL175" i="5" s="1"/>
  <c r="N70" i="5"/>
  <c r="BH70" i="5" s="1"/>
  <c r="BL70" i="5" s="1"/>
  <c r="N134" i="5"/>
  <c r="BH134" i="5" s="1"/>
  <c r="BL134" i="5" s="1"/>
  <c r="N100" i="5"/>
  <c r="BH100" i="5" s="1"/>
  <c r="BL100" i="5" s="1"/>
  <c r="N159" i="5"/>
  <c r="BH159" i="5" s="1"/>
  <c r="BL159" i="5" s="1"/>
  <c r="N57" i="5"/>
  <c r="BH57" i="5" s="1"/>
  <c r="BL57" i="5" s="1"/>
  <c r="N121" i="5"/>
  <c r="BH121" i="5" s="1"/>
  <c r="BL121" i="5" s="1"/>
  <c r="N20" i="5"/>
  <c r="BH20" i="5" s="1"/>
  <c r="BL20" i="5" s="1"/>
  <c r="N87" i="5"/>
  <c r="BH87" i="5" s="1"/>
  <c r="BL87" i="5" s="1"/>
  <c r="N39" i="5"/>
  <c r="BH39" i="5" s="1"/>
  <c r="BL39" i="5" s="1"/>
  <c r="N58" i="5"/>
  <c r="BH58" i="5" s="1"/>
  <c r="BL58" i="5" s="1"/>
  <c r="N122" i="5"/>
  <c r="BH122" i="5" s="1"/>
  <c r="BL122" i="5" s="1"/>
  <c r="N61" i="5"/>
  <c r="BH61" i="5" s="1"/>
  <c r="BL61" i="5" s="1"/>
  <c r="N125" i="5"/>
  <c r="BH125" i="5" s="1"/>
  <c r="BL125" i="5" s="1"/>
  <c r="N63" i="5"/>
  <c r="BH63" i="5" s="1"/>
  <c r="BL63" i="5" s="1"/>
  <c r="N112" i="5"/>
  <c r="BH112" i="5" s="1"/>
  <c r="BL112" i="5" s="1"/>
  <c r="N28" i="5"/>
  <c r="BH28" i="5" s="1"/>
  <c r="BL28" i="5" s="1"/>
  <c r="N35" i="5"/>
  <c r="BH35" i="5" s="1"/>
  <c r="BL35" i="5" s="1"/>
  <c r="N99" i="5"/>
  <c r="BH99" i="5" s="1"/>
  <c r="BL99" i="5" s="1"/>
  <c r="N163" i="5"/>
  <c r="BH163" i="5" s="1"/>
  <c r="BL163" i="5" s="1"/>
  <c r="N174" i="5"/>
  <c r="BH174" i="5" s="1"/>
  <c r="BL174" i="5" s="1"/>
  <c r="N148" i="5"/>
  <c r="BH148" i="5" s="1"/>
  <c r="BL148" i="5" s="1"/>
  <c r="N18" i="5"/>
  <c r="BH18" i="5" s="1"/>
  <c r="BL18" i="5" s="1"/>
  <c r="N82" i="5"/>
  <c r="BH82" i="5" s="1"/>
  <c r="BL82" i="5" s="1"/>
  <c r="N146" i="5"/>
  <c r="BH146" i="5" s="1"/>
  <c r="BL146" i="5" s="1"/>
  <c r="N21" i="5"/>
  <c r="BH21" i="5" s="1"/>
  <c r="BL21" i="5" s="1"/>
  <c r="N85" i="5"/>
  <c r="BH85" i="5" s="1"/>
  <c r="BL85" i="5" s="1"/>
  <c r="N149" i="5"/>
  <c r="BH149" i="5" s="1"/>
  <c r="BL149" i="5" s="1"/>
  <c r="N72" i="5"/>
  <c r="BH72" i="5" s="1"/>
  <c r="BL72" i="5" s="1"/>
  <c r="N76" i="5"/>
  <c r="BH76" i="5" s="1"/>
  <c r="BL76" i="5" s="1"/>
  <c r="N127" i="5"/>
  <c r="BH127" i="5" s="1"/>
  <c r="BL127" i="5" s="1"/>
  <c r="N59" i="5"/>
  <c r="BH59" i="5" s="1"/>
  <c r="BL59" i="5" s="1"/>
  <c r="N123" i="5"/>
  <c r="BH123" i="5" s="1"/>
  <c r="BL123" i="5" s="1"/>
  <c r="N79" i="5"/>
  <c r="BH79" i="5" s="1"/>
  <c r="BL79" i="5" s="1"/>
  <c r="N41" i="5"/>
  <c r="BH41" i="5" s="1"/>
  <c r="BL41" i="5" s="1"/>
  <c r="N105" i="5"/>
  <c r="BH105" i="5" s="1"/>
  <c r="BL105" i="5" s="1"/>
  <c r="N169" i="5"/>
  <c r="BH169" i="5" s="1"/>
  <c r="BL169" i="5" s="1"/>
  <c r="N150" i="5"/>
  <c r="BH150" i="5" s="1"/>
  <c r="BL150" i="5" s="1"/>
  <c r="N97" i="5"/>
  <c r="BH97" i="5" s="1"/>
  <c r="BL97" i="5" s="1"/>
  <c r="N45" i="5"/>
  <c r="BH45" i="5" s="1"/>
  <c r="BL45" i="5" s="1"/>
  <c r="N109" i="5"/>
  <c r="BH109" i="5" s="1"/>
  <c r="BL109" i="5" s="1"/>
  <c r="N173" i="5"/>
  <c r="BH173" i="5" s="1"/>
  <c r="BL173" i="5" s="1"/>
  <c r="N32" i="5"/>
  <c r="BH32" i="5" s="1"/>
  <c r="BL32" i="5" s="1"/>
  <c r="N96" i="5"/>
  <c r="BH96" i="5" s="1"/>
  <c r="BL96" i="5" s="1"/>
  <c r="N160" i="5"/>
  <c r="BH160" i="5" s="1"/>
  <c r="BL160" i="5" s="1"/>
  <c r="N124" i="5"/>
  <c r="BH124" i="5" s="1"/>
  <c r="BL124" i="5" s="1"/>
  <c r="N19" i="5"/>
  <c r="BH19" i="5" s="1"/>
  <c r="BL19" i="5" s="1"/>
  <c r="N83" i="5"/>
  <c r="BH83" i="5" s="1"/>
  <c r="BL83" i="5" s="1"/>
  <c r="N147" i="5"/>
  <c r="BH147" i="5" s="1"/>
  <c r="BL147" i="5" s="1"/>
  <c r="N14" i="5"/>
  <c r="BH14" i="5" s="1"/>
  <c r="BL14" i="5" s="1"/>
  <c r="N78" i="5"/>
  <c r="BH78" i="5" s="1"/>
  <c r="BL78" i="5" s="1"/>
  <c r="N142" i="5"/>
  <c r="BH142" i="5" s="1"/>
  <c r="BL142" i="5" s="1"/>
  <c r="N167" i="5"/>
  <c r="BH167" i="5" s="1"/>
  <c r="BL167" i="5" s="1"/>
  <c r="N65" i="5"/>
  <c r="BH65" i="5" s="1"/>
  <c r="BL65" i="5" s="1"/>
  <c r="N129" i="5"/>
  <c r="BH129" i="5" s="1"/>
  <c r="BL129" i="5" s="1"/>
  <c r="N86" i="5"/>
  <c r="BH86" i="5" s="1"/>
  <c r="BL86" i="5" s="1"/>
  <c r="N143" i="5"/>
  <c r="BH143" i="5" s="1"/>
  <c r="BL143" i="5" s="1"/>
  <c r="N60" i="5"/>
  <c r="BH60" i="5" s="1"/>
  <c r="BL60" i="5" s="1"/>
  <c r="N111" i="5"/>
  <c r="BH111" i="5" s="1"/>
  <c r="BL111" i="5" s="1"/>
  <c r="N69" i="5"/>
  <c r="BH69" i="5" s="1"/>
  <c r="BL69" i="5" s="1"/>
  <c r="N133" i="5"/>
  <c r="BH133" i="5" s="1"/>
  <c r="BL133" i="5" s="1"/>
  <c r="N103" i="5"/>
  <c r="BH103" i="5" s="1"/>
  <c r="BL103" i="5" s="1"/>
  <c r="N56" i="5"/>
  <c r="BH56" i="5" s="1"/>
  <c r="BL56" i="5" s="1"/>
  <c r="N120" i="5"/>
  <c r="BH120" i="5" s="1"/>
  <c r="BL120" i="5" s="1"/>
  <c r="N44" i="5"/>
  <c r="BH44" i="5" s="1"/>
  <c r="BL44" i="5" s="1"/>
  <c r="N172" i="5"/>
  <c r="BH172" i="5" s="1"/>
  <c r="BL172" i="5" s="1"/>
  <c r="N43" i="5"/>
  <c r="BH43" i="5" s="1"/>
  <c r="BL43" i="5" s="1"/>
  <c r="N107" i="5"/>
  <c r="BH107" i="5" s="1"/>
  <c r="BL107" i="5" s="1"/>
  <c r="N38" i="5"/>
  <c r="BH38" i="5" s="1"/>
  <c r="BL38" i="5" s="1"/>
  <c r="N102" i="5"/>
  <c r="BH102" i="5" s="1"/>
  <c r="BL102" i="5" s="1"/>
  <c r="N25" i="5"/>
  <c r="BH25" i="5" s="1"/>
  <c r="BL25" i="5" s="1"/>
  <c r="N89" i="5"/>
  <c r="BH89" i="5" s="1"/>
  <c r="BL89" i="5" s="1"/>
  <c r="N153" i="5"/>
  <c r="BH153" i="5" s="1"/>
  <c r="BL153" i="5" s="1"/>
  <c r="P116" i="5" l="1"/>
  <c r="BH116" i="5"/>
  <c r="BL116" i="5" s="1"/>
  <c r="AG11" i="5"/>
  <c r="AH11" i="5" s="1"/>
  <c r="BH11" i="5"/>
  <c r="BL11" i="5" s="1"/>
  <c r="AT73" i="5"/>
  <c r="BH73" i="5"/>
  <c r="BL73" i="5" s="1"/>
  <c r="AK115" i="5"/>
  <c r="AL115" i="5" s="1"/>
  <c r="AM115" i="5" s="1"/>
  <c r="BH115" i="5"/>
  <c r="BL115" i="5" s="1"/>
  <c r="AT36" i="5"/>
  <c r="AU36" i="5" s="1"/>
  <c r="AV36" i="5" s="1"/>
  <c r="BH36" i="5"/>
  <c r="BL36" i="5" s="1"/>
  <c r="BL6" i="5"/>
  <c r="AK155" i="5"/>
  <c r="AL155" i="5" s="1"/>
  <c r="AM155" i="5" s="1"/>
  <c r="BH155" i="5"/>
  <c r="BL155" i="5" s="1"/>
  <c r="AG51" i="5"/>
  <c r="AH51" i="5" s="1"/>
  <c r="BH51" i="5"/>
  <c r="BL51" i="5" s="1"/>
  <c r="P164" i="5"/>
  <c r="BH164" i="5"/>
  <c r="BL164" i="5" s="1"/>
  <c r="AN156" i="5"/>
  <c r="BH156" i="5"/>
  <c r="BL156" i="5" s="1"/>
  <c r="AK91" i="5"/>
  <c r="AL91" i="5" s="1"/>
  <c r="AM91" i="5" s="1"/>
  <c r="BH91" i="5"/>
  <c r="BL91" i="5" s="1"/>
  <c r="AK113" i="5"/>
  <c r="AL113" i="5" s="1"/>
  <c r="AM113" i="5" s="1"/>
  <c r="BH113" i="5"/>
  <c r="BL113" i="5" s="1"/>
  <c r="AI66" i="5"/>
  <c r="AJ66" i="5" s="1"/>
  <c r="BH66" i="5"/>
  <c r="BL66" i="5" s="1"/>
  <c r="AN24" i="5"/>
  <c r="AO24" i="5" s="1"/>
  <c r="AP24" i="5" s="1"/>
  <c r="BH24" i="5"/>
  <c r="BL24" i="5" s="1"/>
  <c r="P92" i="5"/>
  <c r="BH92" i="5"/>
  <c r="BL92" i="5" s="1"/>
  <c r="P165" i="5"/>
  <c r="BH165" i="5"/>
  <c r="BL165" i="5" s="1"/>
  <c r="AG130" i="5"/>
  <c r="AH130" i="5" s="1"/>
  <c r="BH130" i="5"/>
  <c r="BL130" i="5" s="1"/>
  <c r="R101" i="5"/>
  <c r="BH101" i="5"/>
  <c r="BL101" i="5" s="1"/>
  <c r="AT27" i="5"/>
  <c r="AU27" i="5" s="1"/>
  <c r="AV27" i="5" s="1"/>
  <c r="BH27" i="5"/>
  <c r="BL27" i="5" s="1"/>
  <c r="AK67" i="5"/>
  <c r="AL67" i="5" s="1"/>
  <c r="AM67" i="5" s="1"/>
  <c r="BH67" i="5"/>
  <c r="BL67" i="5" s="1"/>
  <c r="R47" i="5"/>
  <c r="BH47" i="5"/>
  <c r="BL47" i="5" s="1"/>
  <c r="AN13" i="5"/>
  <c r="BH13" i="5"/>
  <c r="BL13" i="5" s="1"/>
  <c r="AG37" i="5"/>
  <c r="AH37" i="5" s="1"/>
  <c r="BH37" i="5"/>
  <c r="BL37" i="5" s="1"/>
  <c r="AG138" i="5"/>
  <c r="AH138" i="5" s="1"/>
  <c r="BH138" i="5"/>
  <c r="BL138" i="5" s="1"/>
  <c r="AI48" i="5"/>
  <c r="AJ48" i="5" s="1"/>
  <c r="BH48" i="5"/>
  <c r="BL48" i="5" s="1"/>
  <c r="AK135" i="5"/>
  <c r="AL135" i="5" s="1"/>
  <c r="AM135" i="5" s="1"/>
  <c r="BH135" i="5"/>
  <c r="BL135" i="5" s="1"/>
  <c r="AN166" i="5"/>
  <c r="AO166" i="5" s="1"/>
  <c r="AP166" i="5" s="1"/>
  <c r="BH166" i="5"/>
  <c r="BL166" i="5" s="1"/>
  <c r="AN141" i="5"/>
  <c r="AO141" i="5" s="1"/>
  <c r="AP141" i="5" s="1"/>
  <c r="BH141" i="5"/>
  <c r="BL141" i="5" s="1"/>
  <c r="P119" i="5"/>
  <c r="BH119" i="5"/>
  <c r="BL119" i="5" s="1"/>
  <c r="AG74" i="5"/>
  <c r="AH74" i="5" s="1"/>
  <c r="BH74" i="5"/>
  <c r="BL74" i="5" s="1"/>
  <c r="AN140" i="5"/>
  <c r="AO140" i="5" s="1"/>
  <c r="AP140" i="5" s="1"/>
  <c r="BH140" i="5"/>
  <c r="BL140" i="5" s="1"/>
  <c r="AN114" i="5"/>
  <c r="AO114" i="5" s="1"/>
  <c r="AP114" i="5" s="1"/>
  <c r="BH114" i="5"/>
  <c r="BL114" i="5" s="1"/>
  <c r="AN154" i="5"/>
  <c r="AO154" i="5" s="1"/>
  <c r="AP154" i="5" s="1"/>
  <c r="BH154" i="5"/>
  <c r="BL154" i="5" s="1"/>
  <c r="R88" i="5"/>
  <c r="BH88" i="5"/>
  <c r="BL88" i="5" s="1"/>
  <c r="R55" i="5"/>
  <c r="BH55" i="5"/>
  <c r="BL55" i="5" s="1"/>
  <c r="R10" i="5"/>
  <c r="BH10" i="5"/>
  <c r="BL10" i="5" s="1"/>
  <c r="AN49" i="5"/>
  <c r="BH49" i="5"/>
  <c r="BL49" i="5" s="1"/>
  <c r="AQ50" i="5"/>
  <c r="BH50" i="5"/>
  <c r="BL50" i="5" s="1"/>
  <c r="AI90" i="5"/>
  <c r="AJ90" i="5" s="1"/>
  <c r="BH90" i="5"/>
  <c r="BL90" i="5" s="1"/>
  <c r="AN77" i="5"/>
  <c r="AO77" i="5" s="1"/>
  <c r="AP77" i="5" s="1"/>
  <c r="BH77" i="5"/>
  <c r="BL77" i="5" s="1"/>
  <c r="P75" i="5"/>
  <c r="BH75" i="5"/>
  <c r="BL75" i="5" s="1"/>
  <c r="AN161" i="5"/>
  <c r="AO161" i="5" s="1"/>
  <c r="AP161" i="5" s="1"/>
  <c r="BH161" i="5"/>
  <c r="BL161" i="5" s="1"/>
  <c r="AQ52" i="5"/>
  <c r="AR52" i="5" s="1"/>
  <c r="BH52" i="5"/>
  <c r="BL52" i="5" s="1"/>
  <c r="AK31" i="5"/>
  <c r="AL31" i="5" s="1"/>
  <c r="AM31" i="5" s="1"/>
  <c r="BH31" i="5"/>
  <c r="BL31" i="5" s="1"/>
  <c r="AK26" i="5"/>
  <c r="AL26" i="5" s="1"/>
  <c r="AM26" i="5" s="1"/>
  <c r="BH26" i="5"/>
  <c r="BL26" i="5" s="1"/>
  <c r="AO156" i="5"/>
  <c r="AP156" i="5" s="1"/>
  <c r="AG88" i="5"/>
  <c r="AH88" i="5" s="1"/>
  <c r="AO64" i="5"/>
  <c r="AP64" i="5" s="1"/>
  <c r="AO13" i="5"/>
  <c r="AP13" i="5" s="1"/>
  <c r="P88" i="5"/>
  <c r="AO66" i="5"/>
  <c r="AP66" i="5" s="1"/>
  <c r="AO49" i="5"/>
  <c r="AP49" i="5" s="1"/>
  <c r="AU73" i="5"/>
  <c r="AV73" i="5" s="1"/>
  <c r="AT7" i="5"/>
  <c r="P24" i="5"/>
  <c r="AQ66" i="5"/>
  <c r="AR66" i="5" s="1"/>
  <c r="AK66" i="5"/>
  <c r="AL66" i="5" s="1"/>
  <c r="AM66" i="5" s="1"/>
  <c r="AK77" i="5"/>
  <c r="AL77" i="5" s="1"/>
  <c r="AM77" i="5" s="1"/>
  <c r="AU64" i="5"/>
  <c r="AV64" i="5" s="1"/>
  <c r="R66" i="5"/>
  <c r="AR135" i="5"/>
  <c r="AG66" i="5"/>
  <c r="AH66" i="5" s="1"/>
  <c r="R24" i="5"/>
  <c r="P66" i="5"/>
  <c r="AG24" i="5"/>
  <c r="AH24" i="5" s="1"/>
  <c r="AR50" i="5"/>
  <c r="AR88" i="5"/>
  <c r="AT66" i="5"/>
  <c r="AQ24" i="5"/>
  <c r="AR64" i="5"/>
  <c r="R7" i="5"/>
  <c r="R156" i="5"/>
  <c r="AQ164" i="5"/>
  <c r="AT156" i="5"/>
  <c r="AG156" i="5"/>
  <c r="AH156" i="5" s="1"/>
  <c r="AQ156" i="5"/>
  <c r="P156" i="5"/>
  <c r="AI156" i="5"/>
  <c r="AJ156" i="5" s="1"/>
  <c r="AI166" i="5"/>
  <c r="AJ166" i="5" s="1"/>
  <c r="AG77" i="5"/>
  <c r="AH77" i="5" s="1"/>
  <c r="P77" i="5"/>
  <c r="R141" i="5"/>
  <c r="AQ77" i="5"/>
  <c r="R49" i="5"/>
  <c r="AQ49" i="5"/>
  <c r="R135" i="5"/>
  <c r="R13" i="5"/>
  <c r="AT77" i="5"/>
  <c r="AG7" i="5"/>
  <c r="AH7" i="5" s="1"/>
  <c r="AG140" i="5"/>
  <c r="AH140" i="5" s="1"/>
  <c r="AI135" i="5"/>
  <c r="AJ135" i="5" s="1"/>
  <c r="AI77" i="5"/>
  <c r="AJ77" i="5" s="1"/>
  <c r="R77" i="5"/>
  <c r="AT135" i="5"/>
  <c r="AI114" i="5"/>
  <c r="AJ114" i="5" s="1"/>
  <c r="AQ114" i="5"/>
  <c r="AG166" i="5"/>
  <c r="AH166" i="5" s="1"/>
  <c r="AI88" i="5"/>
  <c r="AJ88" i="5" s="1"/>
  <c r="AQ36" i="5"/>
  <c r="AK88" i="5"/>
  <c r="AL88" i="5" s="1"/>
  <c r="AM88" i="5" s="1"/>
  <c r="AK36" i="5"/>
  <c r="AL36" i="5" s="1"/>
  <c r="AM36" i="5" s="1"/>
  <c r="R114" i="5"/>
  <c r="AK166" i="5"/>
  <c r="AL166" i="5" s="1"/>
  <c r="AM166" i="5" s="1"/>
  <c r="AT31" i="5"/>
  <c r="AI7" i="5"/>
  <c r="AJ7" i="5" s="1"/>
  <c r="R36" i="5"/>
  <c r="AN7" i="5"/>
  <c r="AT161" i="5"/>
  <c r="AQ7" i="5"/>
  <c r="AG36" i="5"/>
  <c r="AH36" i="5" s="1"/>
  <c r="AK7" i="5"/>
  <c r="AL7" i="5" s="1"/>
  <c r="AM7" i="5" s="1"/>
  <c r="R90" i="5"/>
  <c r="P36" i="5"/>
  <c r="P47" i="5"/>
  <c r="AK114" i="5"/>
  <c r="AL114" i="5" s="1"/>
  <c r="AM114" i="5" s="1"/>
  <c r="AK156" i="5"/>
  <c r="AL156" i="5" s="1"/>
  <c r="AM156" i="5" s="1"/>
  <c r="R166" i="5"/>
  <c r="AT141" i="5"/>
  <c r="AI13" i="5"/>
  <c r="AJ13" i="5" s="1"/>
  <c r="R31" i="5"/>
  <c r="AG141" i="5"/>
  <c r="AH141" i="5" s="1"/>
  <c r="AQ166" i="5"/>
  <c r="AT88" i="5"/>
  <c r="AQ13" i="5"/>
  <c r="P7" i="5"/>
  <c r="P166" i="5"/>
  <c r="P114" i="5"/>
  <c r="AG13" i="5"/>
  <c r="AH13" i="5" s="1"/>
  <c r="AT114" i="5"/>
  <c r="AK73" i="5"/>
  <c r="AL73" i="5" s="1"/>
  <c r="AM73" i="5" s="1"/>
  <c r="AN135" i="5"/>
  <c r="AT166" i="5"/>
  <c r="AN88" i="5"/>
  <c r="AQ141" i="5"/>
  <c r="AK13" i="5"/>
  <c r="AL13" i="5" s="1"/>
  <c r="AM13" i="5" s="1"/>
  <c r="AI36" i="5"/>
  <c r="AJ36" i="5" s="1"/>
  <c r="AI141" i="5"/>
  <c r="AJ141" i="5" s="1"/>
  <c r="AG49" i="5"/>
  <c r="AH49" i="5" s="1"/>
  <c r="AG135" i="5"/>
  <c r="AH135" i="5" s="1"/>
  <c r="AG90" i="5"/>
  <c r="AH90" i="5" s="1"/>
  <c r="AG31" i="5"/>
  <c r="AH31" i="5" s="1"/>
  <c r="AK141" i="5"/>
  <c r="AL141" i="5" s="1"/>
  <c r="AM141" i="5" s="1"/>
  <c r="AN36" i="5"/>
  <c r="P49" i="5"/>
  <c r="P135" i="5"/>
  <c r="P90" i="5"/>
  <c r="P31" i="5"/>
  <c r="AQ31" i="5"/>
  <c r="AT13" i="5"/>
  <c r="AK52" i="5"/>
  <c r="AL52" i="5" s="1"/>
  <c r="AM52" i="5" s="1"/>
  <c r="AQ90" i="5"/>
  <c r="AI31" i="5"/>
  <c r="AJ31" i="5" s="1"/>
  <c r="AN52" i="5"/>
  <c r="AK90" i="5"/>
  <c r="AL90" i="5" s="1"/>
  <c r="AM90" i="5" s="1"/>
  <c r="AN31" i="5"/>
  <c r="P113" i="5"/>
  <c r="AN26" i="5"/>
  <c r="AN90" i="5"/>
  <c r="AQ26" i="5"/>
  <c r="R26" i="5"/>
  <c r="AT26" i="5"/>
  <c r="AG26" i="5"/>
  <c r="AH26" i="5" s="1"/>
  <c r="AI26" i="5"/>
  <c r="AJ26" i="5" s="1"/>
  <c r="AT113" i="5"/>
  <c r="R113" i="5"/>
  <c r="P26" i="5"/>
  <c r="AI154" i="5"/>
  <c r="AJ154" i="5" s="1"/>
  <c r="AQ154" i="5"/>
  <c r="R154" i="5"/>
  <c r="R52" i="5"/>
  <c r="AI50" i="5"/>
  <c r="AJ50" i="5" s="1"/>
  <c r="AT154" i="5"/>
  <c r="AG154" i="5"/>
  <c r="AH154" i="5" s="1"/>
  <c r="AG52" i="5"/>
  <c r="AH52" i="5" s="1"/>
  <c r="AK50" i="5"/>
  <c r="AL50" i="5" s="1"/>
  <c r="AM50" i="5" s="1"/>
  <c r="AK154" i="5"/>
  <c r="AL154" i="5" s="1"/>
  <c r="AM154" i="5" s="1"/>
  <c r="P154" i="5"/>
  <c r="AG50" i="5"/>
  <c r="AH50" i="5" s="1"/>
  <c r="P52" i="5"/>
  <c r="AT52" i="5"/>
  <c r="AI52" i="5"/>
  <c r="AJ52" i="5" s="1"/>
  <c r="AT90" i="5"/>
  <c r="R27" i="5"/>
  <c r="AT24" i="5"/>
  <c r="AI24" i="5"/>
  <c r="AJ24" i="5" s="1"/>
  <c r="AK24" i="5"/>
  <c r="AL24" i="5" s="1"/>
  <c r="AM24" i="5" s="1"/>
  <c r="AT47" i="5"/>
  <c r="AG47" i="5"/>
  <c r="AH47" i="5" s="1"/>
  <c r="AN27" i="5"/>
  <c r="AT164" i="5"/>
  <c r="AG115" i="5"/>
  <c r="AH115" i="5" s="1"/>
  <c r="AK164" i="5"/>
  <c r="AL164" i="5" s="1"/>
  <c r="AM164" i="5" s="1"/>
  <c r="AI47" i="5"/>
  <c r="AJ47" i="5" s="1"/>
  <c r="R115" i="5"/>
  <c r="AI164" i="5"/>
  <c r="AJ164" i="5" s="1"/>
  <c r="R164" i="5"/>
  <c r="P115" i="5"/>
  <c r="AN164" i="5"/>
  <c r="AQ115" i="5"/>
  <c r="AQ47" i="5"/>
  <c r="AG164" i="5"/>
  <c r="AH164" i="5" s="1"/>
  <c r="AN115" i="5"/>
  <c r="AN47" i="5"/>
  <c r="AK47" i="5"/>
  <c r="AL47" i="5" s="1"/>
  <c r="AM47" i="5" s="1"/>
  <c r="AG113" i="5"/>
  <c r="AH113" i="5" s="1"/>
  <c r="P50" i="5"/>
  <c r="AT50" i="5"/>
  <c r="AI113" i="5"/>
  <c r="AJ113" i="5" s="1"/>
  <c r="R155" i="5"/>
  <c r="R67" i="5"/>
  <c r="AG155" i="5"/>
  <c r="AH155" i="5" s="1"/>
  <c r="AN50" i="5"/>
  <c r="AQ113" i="5"/>
  <c r="AG67" i="5"/>
  <c r="AH67" i="5" s="1"/>
  <c r="R48" i="5"/>
  <c r="AN155" i="5"/>
  <c r="AN91" i="5"/>
  <c r="AN113" i="5"/>
  <c r="P67" i="5"/>
  <c r="AG48" i="5"/>
  <c r="AH48" i="5" s="1"/>
  <c r="R91" i="5"/>
  <c r="P48" i="5"/>
  <c r="R74" i="5"/>
  <c r="AG91" i="5"/>
  <c r="AH91" i="5" s="1"/>
  <c r="AT48" i="5"/>
  <c r="R50" i="5"/>
  <c r="AN48" i="5"/>
  <c r="AN67" i="5"/>
  <c r="R51" i="5"/>
  <c r="P51" i="5"/>
  <c r="AK48" i="5"/>
  <c r="AL48" i="5" s="1"/>
  <c r="AM48" i="5" s="1"/>
  <c r="AQ67" i="5"/>
  <c r="AT67" i="5"/>
  <c r="AI67" i="5"/>
  <c r="AJ67" i="5" s="1"/>
  <c r="R92" i="5"/>
  <c r="AT49" i="5"/>
  <c r="AQ48" i="5"/>
  <c r="AT115" i="5"/>
  <c r="AT51" i="5"/>
  <c r="AG92" i="5"/>
  <c r="AH92" i="5" s="1"/>
  <c r="AI49" i="5"/>
  <c r="AJ49" i="5" s="1"/>
  <c r="AI115" i="5"/>
  <c r="AJ115" i="5" s="1"/>
  <c r="AQ51" i="5"/>
  <c r="AI51" i="5"/>
  <c r="AJ51" i="5" s="1"/>
  <c r="AK51" i="5"/>
  <c r="AL51" i="5" s="1"/>
  <c r="AM51" i="5" s="1"/>
  <c r="AN51" i="5"/>
  <c r="AQ140" i="5"/>
  <c r="AG73" i="5"/>
  <c r="AH73" i="5" s="1"/>
  <c r="AI27" i="5"/>
  <c r="AJ27" i="5" s="1"/>
  <c r="AI73" i="5"/>
  <c r="AJ73" i="5" s="1"/>
  <c r="P73" i="5"/>
  <c r="R140" i="5"/>
  <c r="AK27" i="5"/>
  <c r="AL27" i="5" s="1"/>
  <c r="AM27" i="5" s="1"/>
  <c r="AN73" i="5"/>
  <c r="AG27" i="5"/>
  <c r="AH27" i="5" s="1"/>
  <c r="AG55" i="5"/>
  <c r="AH55" i="5" s="1"/>
  <c r="AI140" i="5"/>
  <c r="AJ140" i="5" s="1"/>
  <c r="P140" i="5"/>
  <c r="P27" i="5"/>
  <c r="P55" i="5"/>
  <c r="AT140" i="5"/>
  <c r="AQ27" i="5"/>
  <c r="AK140" i="5"/>
  <c r="AL140" i="5" s="1"/>
  <c r="AM140" i="5" s="1"/>
  <c r="AQ73" i="5"/>
  <c r="R73" i="5"/>
  <c r="P155" i="5"/>
  <c r="R130" i="5"/>
  <c r="P130" i="5"/>
  <c r="AI155" i="5"/>
  <c r="AJ155" i="5" s="1"/>
  <c r="AG101" i="5"/>
  <c r="AH101" i="5" s="1"/>
  <c r="AQ155" i="5"/>
  <c r="P11" i="5"/>
  <c r="R37" i="5"/>
  <c r="AT155" i="5"/>
  <c r="P37" i="5"/>
  <c r="P101" i="5"/>
  <c r="R161" i="5"/>
  <c r="AK161" i="5"/>
  <c r="AL161" i="5" s="1"/>
  <c r="AM161" i="5" s="1"/>
  <c r="AG161" i="5"/>
  <c r="AH161" i="5" s="1"/>
  <c r="AG75" i="5"/>
  <c r="AH75" i="5" s="1"/>
  <c r="P161" i="5"/>
  <c r="R11" i="5"/>
  <c r="P91" i="5"/>
  <c r="AI175" i="5"/>
  <c r="AJ175" i="5" s="1"/>
  <c r="AN175" i="5"/>
  <c r="AK175" i="5"/>
  <c r="AL175" i="5" s="1"/>
  <c r="AM175" i="5" s="1"/>
  <c r="AT175" i="5"/>
  <c r="AQ175" i="5"/>
  <c r="AI161" i="5"/>
  <c r="AJ161" i="5" s="1"/>
  <c r="AI91" i="5"/>
  <c r="AJ91" i="5" s="1"/>
  <c r="AQ161" i="5"/>
  <c r="AQ91" i="5"/>
  <c r="AT91" i="5"/>
  <c r="AN45" i="5"/>
  <c r="AK45" i="5"/>
  <c r="AL45" i="5" s="1"/>
  <c r="AM45" i="5" s="1"/>
  <c r="AT45" i="5"/>
  <c r="AI45" i="5"/>
  <c r="AJ45" i="5" s="1"/>
  <c r="AQ45" i="5"/>
  <c r="AN123" i="5"/>
  <c r="AK123" i="5"/>
  <c r="AL123" i="5" s="1"/>
  <c r="AM123" i="5" s="1"/>
  <c r="AI123" i="5"/>
  <c r="AJ123" i="5" s="1"/>
  <c r="AQ123" i="5"/>
  <c r="AT123" i="5"/>
  <c r="AK80" i="5"/>
  <c r="AL80" i="5" s="1"/>
  <c r="AM80" i="5" s="1"/>
  <c r="AN80" i="5"/>
  <c r="AQ80" i="5"/>
  <c r="AT80" i="5"/>
  <c r="AI80" i="5"/>
  <c r="AJ80" i="5" s="1"/>
  <c r="AN138" i="5"/>
  <c r="AK138" i="5"/>
  <c r="AL138" i="5" s="1"/>
  <c r="AM138" i="5" s="1"/>
  <c r="AQ138" i="5"/>
  <c r="AT138" i="5"/>
  <c r="AI138" i="5"/>
  <c r="AJ138" i="5" s="1"/>
  <c r="P138" i="5"/>
  <c r="AN85" i="5"/>
  <c r="AK85" i="5"/>
  <c r="AL85" i="5" s="1"/>
  <c r="AM85" i="5" s="1"/>
  <c r="AI85" i="5"/>
  <c r="AJ85" i="5" s="1"/>
  <c r="AQ85" i="5"/>
  <c r="AT85" i="5"/>
  <c r="AK33" i="5"/>
  <c r="AL33" i="5" s="1"/>
  <c r="AM33" i="5" s="1"/>
  <c r="AN33" i="5"/>
  <c r="AQ33" i="5"/>
  <c r="AT33" i="5"/>
  <c r="AI33" i="5"/>
  <c r="AJ33" i="5" s="1"/>
  <c r="AK38" i="5"/>
  <c r="AL38" i="5" s="1"/>
  <c r="AM38" i="5" s="1"/>
  <c r="AN38" i="5"/>
  <c r="AT38" i="5"/>
  <c r="AQ38" i="5"/>
  <c r="AI38" i="5"/>
  <c r="AJ38" i="5" s="1"/>
  <c r="AN60" i="5"/>
  <c r="AK60" i="5"/>
  <c r="AL60" i="5" s="1"/>
  <c r="AM60" i="5" s="1"/>
  <c r="AQ60" i="5"/>
  <c r="AT60" i="5"/>
  <c r="AI60" i="5"/>
  <c r="AJ60" i="5" s="1"/>
  <c r="AN83" i="5"/>
  <c r="AK83" i="5"/>
  <c r="AL83" i="5" s="1"/>
  <c r="AM83" i="5" s="1"/>
  <c r="AT83" i="5"/>
  <c r="AQ83" i="5"/>
  <c r="AI83" i="5"/>
  <c r="AJ83" i="5" s="1"/>
  <c r="AN35" i="5"/>
  <c r="AK35" i="5"/>
  <c r="AL35" i="5" s="1"/>
  <c r="AM35" i="5" s="1"/>
  <c r="AT35" i="5"/>
  <c r="AI35" i="5"/>
  <c r="AJ35" i="5" s="1"/>
  <c r="AQ35" i="5"/>
  <c r="AK39" i="5"/>
  <c r="AL39" i="5" s="1"/>
  <c r="AM39" i="5" s="1"/>
  <c r="AN39" i="5"/>
  <c r="AI39" i="5"/>
  <c r="AJ39" i="5" s="1"/>
  <c r="AT39" i="5"/>
  <c r="AQ39" i="5"/>
  <c r="AN100" i="5"/>
  <c r="AK100" i="5"/>
  <c r="AL100" i="5" s="1"/>
  <c r="AM100" i="5" s="1"/>
  <c r="AT100" i="5"/>
  <c r="AI100" i="5"/>
  <c r="AJ100" i="5" s="1"/>
  <c r="AQ100" i="5"/>
  <c r="AN171" i="5"/>
  <c r="AK171" i="5"/>
  <c r="AL171" i="5" s="1"/>
  <c r="AM171" i="5" s="1"/>
  <c r="AI171" i="5"/>
  <c r="AJ171" i="5" s="1"/>
  <c r="AT171" i="5"/>
  <c r="AQ171" i="5"/>
  <c r="AN126" i="5"/>
  <c r="AK126" i="5"/>
  <c r="AL126" i="5" s="1"/>
  <c r="AM126" i="5" s="1"/>
  <c r="AT126" i="5"/>
  <c r="AI126" i="5"/>
  <c r="AJ126" i="5" s="1"/>
  <c r="AQ126" i="5"/>
  <c r="AN131" i="5"/>
  <c r="AK131" i="5"/>
  <c r="AL131" i="5" s="1"/>
  <c r="AM131" i="5" s="1"/>
  <c r="AI131" i="5"/>
  <c r="AJ131" i="5" s="1"/>
  <c r="AQ131" i="5"/>
  <c r="AT131" i="5"/>
  <c r="AK119" i="5"/>
  <c r="AL119" i="5" s="1"/>
  <c r="AM119" i="5" s="1"/>
  <c r="AN119" i="5"/>
  <c r="AT119" i="5"/>
  <c r="AQ119" i="5"/>
  <c r="AI119" i="5"/>
  <c r="AJ119" i="5" s="1"/>
  <c r="AN74" i="5"/>
  <c r="AK74" i="5"/>
  <c r="AL74" i="5" s="1"/>
  <c r="AM74" i="5" s="1"/>
  <c r="AI74" i="5"/>
  <c r="AJ74" i="5" s="1"/>
  <c r="AT74" i="5"/>
  <c r="AQ74" i="5"/>
  <c r="AK56" i="5"/>
  <c r="AL56" i="5" s="1"/>
  <c r="AM56" i="5" s="1"/>
  <c r="AN56" i="5"/>
  <c r="AT56" i="5"/>
  <c r="AI56" i="5"/>
  <c r="AJ56" i="5" s="1"/>
  <c r="AQ56" i="5"/>
  <c r="AK63" i="5"/>
  <c r="AL63" i="5" s="1"/>
  <c r="AM63" i="5" s="1"/>
  <c r="AN63" i="5"/>
  <c r="AQ63" i="5"/>
  <c r="AI63" i="5"/>
  <c r="AJ63" i="5" s="1"/>
  <c r="AT63" i="5"/>
  <c r="AN94" i="5"/>
  <c r="AK94" i="5"/>
  <c r="AL94" i="5" s="1"/>
  <c r="AM94" i="5" s="1"/>
  <c r="AI94" i="5"/>
  <c r="AJ94" i="5" s="1"/>
  <c r="AQ94" i="5"/>
  <c r="AT94" i="5"/>
  <c r="AN117" i="5"/>
  <c r="AK117" i="5"/>
  <c r="AL117" i="5" s="1"/>
  <c r="AM117" i="5" s="1"/>
  <c r="AT117" i="5"/>
  <c r="AI117" i="5"/>
  <c r="AJ117" i="5" s="1"/>
  <c r="AQ117" i="5"/>
  <c r="AK62" i="5"/>
  <c r="AL62" i="5" s="1"/>
  <c r="AM62" i="5" s="1"/>
  <c r="AN62" i="5"/>
  <c r="AT62" i="5"/>
  <c r="AI62" i="5"/>
  <c r="AJ62" i="5" s="1"/>
  <c r="AQ62" i="5"/>
  <c r="AN10" i="5"/>
  <c r="AK10" i="5"/>
  <c r="AL10" i="5" s="1"/>
  <c r="AM10" i="5" s="1"/>
  <c r="AT10" i="5"/>
  <c r="AQ10" i="5"/>
  <c r="AI10" i="5"/>
  <c r="AJ10" i="5" s="1"/>
  <c r="AN172" i="5"/>
  <c r="AK172" i="5"/>
  <c r="AL172" i="5" s="1"/>
  <c r="AM172" i="5" s="1"/>
  <c r="AT172" i="5"/>
  <c r="AQ172" i="5"/>
  <c r="AI172" i="5"/>
  <c r="AJ172" i="5" s="1"/>
  <c r="AK65" i="5"/>
  <c r="AL65" i="5" s="1"/>
  <c r="AM65" i="5" s="1"/>
  <c r="AN65" i="5"/>
  <c r="AT65" i="5"/>
  <c r="AI65" i="5"/>
  <c r="AJ65" i="5" s="1"/>
  <c r="AQ65" i="5"/>
  <c r="AK78" i="5"/>
  <c r="AL78" i="5" s="1"/>
  <c r="AM78" i="5" s="1"/>
  <c r="AN78" i="5"/>
  <c r="AT78" i="5"/>
  <c r="AI78" i="5"/>
  <c r="AJ78" i="5" s="1"/>
  <c r="AQ78" i="5"/>
  <c r="AN150" i="5"/>
  <c r="AK150" i="5"/>
  <c r="AL150" i="5" s="1"/>
  <c r="AM150" i="5" s="1"/>
  <c r="AI150" i="5"/>
  <c r="AJ150" i="5" s="1"/>
  <c r="AT150" i="5"/>
  <c r="AQ150" i="5"/>
  <c r="AN59" i="5"/>
  <c r="AK59" i="5"/>
  <c r="AL59" i="5" s="1"/>
  <c r="AM59" i="5" s="1"/>
  <c r="AI59" i="5"/>
  <c r="AJ59" i="5" s="1"/>
  <c r="AQ59" i="5"/>
  <c r="AT59" i="5"/>
  <c r="AK21" i="5"/>
  <c r="AL21" i="5" s="1"/>
  <c r="AM21" i="5" s="1"/>
  <c r="AN21" i="5"/>
  <c r="AQ21" i="5"/>
  <c r="AT21" i="5"/>
  <c r="AI21" i="5"/>
  <c r="AJ21" i="5" s="1"/>
  <c r="AK122" i="5"/>
  <c r="AL122" i="5" s="1"/>
  <c r="AM122" i="5" s="1"/>
  <c r="AN122" i="5"/>
  <c r="AT122" i="5"/>
  <c r="AQ122" i="5"/>
  <c r="AI122" i="5"/>
  <c r="AJ122" i="5" s="1"/>
  <c r="AN20" i="5"/>
  <c r="AK20" i="5"/>
  <c r="AL20" i="5" s="1"/>
  <c r="AM20" i="5" s="1"/>
  <c r="AI20" i="5"/>
  <c r="AJ20" i="5" s="1"/>
  <c r="AT20" i="5"/>
  <c r="AQ20" i="5"/>
  <c r="AN128" i="5"/>
  <c r="AK128" i="5"/>
  <c r="AL128" i="5" s="1"/>
  <c r="AM128" i="5" s="1"/>
  <c r="AQ128" i="5"/>
  <c r="AT128" i="5"/>
  <c r="AI128" i="5"/>
  <c r="AJ128" i="5" s="1"/>
  <c r="AK42" i="5"/>
  <c r="AL42" i="5" s="1"/>
  <c r="AM42" i="5" s="1"/>
  <c r="AN42" i="5"/>
  <c r="AI42" i="5"/>
  <c r="AJ42" i="5" s="1"/>
  <c r="AT42" i="5"/>
  <c r="AQ42" i="5"/>
  <c r="AK136" i="5"/>
  <c r="AL136" i="5" s="1"/>
  <c r="AM136" i="5" s="1"/>
  <c r="AN136" i="5"/>
  <c r="AQ136" i="5"/>
  <c r="AT136" i="5"/>
  <c r="AI136" i="5"/>
  <c r="AJ136" i="5" s="1"/>
  <c r="AK30" i="5"/>
  <c r="AL30" i="5" s="1"/>
  <c r="AM30" i="5" s="1"/>
  <c r="AN30" i="5"/>
  <c r="AQ30" i="5"/>
  <c r="AI30" i="5"/>
  <c r="AJ30" i="5" s="1"/>
  <c r="AT30" i="5"/>
  <c r="AN104" i="5"/>
  <c r="AK104" i="5"/>
  <c r="AL104" i="5" s="1"/>
  <c r="AM104" i="5" s="1"/>
  <c r="AI104" i="5"/>
  <c r="AJ104" i="5" s="1"/>
  <c r="AT104" i="5"/>
  <c r="AQ104" i="5"/>
  <c r="AK16" i="5"/>
  <c r="AL16" i="5" s="1"/>
  <c r="AM16" i="5" s="1"/>
  <c r="AN16" i="5"/>
  <c r="AQ16" i="5"/>
  <c r="AT16" i="5"/>
  <c r="AI16" i="5"/>
  <c r="AJ16" i="5" s="1"/>
  <c r="AN110" i="5"/>
  <c r="AK110" i="5"/>
  <c r="AL110" i="5" s="1"/>
  <c r="AM110" i="5" s="1"/>
  <c r="AT110" i="5"/>
  <c r="AI110" i="5"/>
  <c r="AJ110" i="5" s="1"/>
  <c r="AQ110" i="5"/>
  <c r="AN118" i="5"/>
  <c r="AK118" i="5"/>
  <c r="AL118" i="5" s="1"/>
  <c r="AM118" i="5" s="1"/>
  <c r="AT118" i="5"/>
  <c r="AQ118" i="5"/>
  <c r="AI118" i="5"/>
  <c r="AJ118" i="5" s="1"/>
  <c r="AK145" i="5"/>
  <c r="AL145" i="5" s="1"/>
  <c r="AM145" i="5" s="1"/>
  <c r="AN145" i="5"/>
  <c r="AT145" i="5"/>
  <c r="AI145" i="5"/>
  <c r="AJ145" i="5" s="1"/>
  <c r="AQ145" i="5"/>
  <c r="AN12" i="5"/>
  <c r="AK12" i="5"/>
  <c r="AL12" i="5" s="1"/>
  <c r="AM12" i="5" s="1"/>
  <c r="AI12" i="5"/>
  <c r="AJ12" i="5" s="1"/>
  <c r="AT12" i="5"/>
  <c r="AQ12" i="5"/>
  <c r="R165" i="5"/>
  <c r="AG10" i="5"/>
  <c r="AH10" i="5" s="1"/>
  <c r="AN82" i="5"/>
  <c r="AK82" i="5"/>
  <c r="AL82" i="5" s="1"/>
  <c r="AM82" i="5" s="1"/>
  <c r="AI82" i="5"/>
  <c r="AJ82" i="5" s="1"/>
  <c r="AQ82" i="5"/>
  <c r="AT82" i="5"/>
  <c r="AN173" i="5"/>
  <c r="AK173" i="5"/>
  <c r="AL173" i="5" s="1"/>
  <c r="AM173" i="5" s="1"/>
  <c r="AT173" i="5"/>
  <c r="AI173" i="5"/>
  <c r="AJ173" i="5" s="1"/>
  <c r="AQ173" i="5"/>
  <c r="AN106" i="5"/>
  <c r="AK106" i="5"/>
  <c r="AL106" i="5" s="1"/>
  <c r="AM106" i="5" s="1"/>
  <c r="AI106" i="5"/>
  <c r="AJ106" i="5" s="1"/>
  <c r="AT106" i="5"/>
  <c r="AQ106" i="5"/>
  <c r="AN84" i="5"/>
  <c r="AK84" i="5"/>
  <c r="AL84" i="5" s="1"/>
  <c r="AM84" i="5" s="1"/>
  <c r="AI84" i="5"/>
  <c r="AJ84" i="5" s="1"/>
  <c r="AQ84" i="5"/>
  <c r="AT84" i="5"/>
  <c r="AN163" i="5"/>
  <c r="AK163" i="5"/>
  <c r="AL163" i="5" s="1"/>
  <c r="AM163" i="5" s="1"/>
  <c r="AI163" i="5"/>
  <c r="AJ163" i="5" s="1"/>
  <c r="AT163" i="5"/>
  <c r="AQ163" i="5"/>
  <c r="AK125" i="5"/>
  <c r="AL125" i="5" s="1"/>
  <c r="AM125" i="5" s="1"/>
  <c r="AN125" i="5"/>
  <c r="AT125" i="5"/>
  <c r="AQ125" i="5"/>
  <c r="AI125" i="5"/>
  <c r="AJ125" i="5" s="1"/>
  <c r="AK121" i="5"/>
  <c r="AL121" i="5" s="1"/>
  <c r="AM121" i="5" s="1"/>
  <c r="AN121" i="5"/>
  <c r="AQ121" i="5"/>
  <c r="AT121" i="5"/>
  <c r="AI121" i="5"/>
  <c r="AJ121" i="5" s="1"/>
  <c r="AN134" i="5"/>
  <c r="AK134" i="5"/>
  <c r="AL134" i="5" s="1"/>
  <c r="AM134" i="5" s="1"/>
  <c r="AI134" i="5"/>
  <c r="AJ134" i="5" s="1"/>
  <c r="AT134" i="5"/>
  <c r="AQ134" i="5"/>
  <c r="AK23" i="5"/>
  <c r="AL23" i="5" s="1"/>
  <c r="AM23" i="5" s="1"/>
  <c r="AN23" i="5"/>
  <c r="AT23" i="5"/>
  <c r="AI23" i="5"/>
  <c r="AJ23" i="5" s="1"/>
  <c r="AQ23" i="5"/>
  <c r="AK71" i="5"/>
  <c r="AL71" i="5" s="1"/>
  <c r="AM71" i="5" s="1"/>
  <c r="AN71" i="5"/>
  <c r="AT71" i="5"/>
  <c r="AQ71" i="5"/>
  <c r="AI71" i="5"/>
  <c r="AJ71" i="5" s="1"/>
  <c r="AK53" i="5"/>
  <c r="AL53" i="5" s="1"/>
  <c r="AM53" i="5" s="1"/>
  <c r="AN53" i="5"/>
  <c r="AT53" i="5"/>
  <c r="AI53" i="5"/>
  <c r="AJ53" i="5" s="1"/>
  <c r="AQ53" i="5"/>
  <c r="AN157" i="5"/>
  <c r="AK157" i="5"/>
  <c r="AL157" i="5" s="1"/>
  <c r="AM157" i="5" s="1"/>
  <c r="AQ157" i="5"/>
  <c r="AI157" i="5"/>
  <c r="AJ157" i="5" s="1"/>
  <c r="AT157" i="5"/>
  <c r="AK46" i="5"/>
  <c r="AL46" i="5" s="1"/>
  <c r="AM46" i="5" s="1"/>
  <c r="AN46" i="5"/>
  <c r="AT46" i="5"/>
  <c r="AI46" i="5"/>
  <c r="AJ46" i="5" s="1"/>
  <c r="AQ46" i="5"/>
  <c r="AK54" i="5"/>
  <c r="AL54" i="5" s="1"/>
  <c r="AM54" i="5" s="1"/>
  <c r="AN54" i="5"/>
  <c r="AT54" i="5"/>
  <c r="AQ54" i="5"/>
  <c r="AI54" i="5"/>
  <c r="AJ54" i="5" s="1"/>
  <c r="R33" i="5"/>
  <c r="AG165" i="5"/>
  <c r="AH165" i="5" s="1"/>
  <c r="P10" i="5"/>
  <c r="AK55" i="5"/>
  <c r="AL55" i="5" s="1"/>
  <c r="AM55" i="5" s="1"/>
  <c r="AN55" i="5"/>
  <c r="AQ55" i="5"/>
  <c r="AI55" i="5"/>
  <c r="AJ55" i="5" s="1"/>
  <c r="AT55" i="5"/>
  <c r="AK129" i="5"/>
  <c r="AL129" i="5" s="1"/>
  <c r="AM129" i="5" s="1"/>
  <c r="AN129" i="5"/>
  <c r="AT129" i="5"/>
  <c r="AI129" i="5"/>
  <c r="AJ129" i="5" s="1"/>
  <c r="AQ129" i="5"/>
  <c r="AN76" i="5"/>
  <c r="AK76" i="5"/>
  <c r="AL76" i="5" s="1"/>
  <c r="AM76" i="5" s="1"/>
  <c r="AI76" i="5"/>
  <c r="AJ76" i="5" s="1"/>
  <c r="AQ76" i="5"/>
  <c r="AT76" i="5"/>
  <c r="AN153" i="5"/>
  <c r="AK153" i="5"/>
  <c r="AL153" i="5" s="1"/>
  <c r="AM153" i="5" s="1"/>
  <c r="AQ153" i="5"/>
  <c r="AT153" i="5"/>
  <c r="AI153" i="5"/>
  <c r="AJ153" i="5" s="1"/>
  <c r="AN139" i="5"/>
  <c r="AK139" i="5"/>
  <c r="AL139" i="5" s="1"/>
  <c r="AM139" i="5" s="1"/>
  <c r="AT139" i="5"/>
  <c r="AQ139" i="5"/>
  <c r="AI139" i="5"/>
  <c r="AJ139" i="5" s="1"/>
  <c r="AN8" i="5"/>
  <c r="AK8" i="5"/>
  <c r="AL8" i="5" s="1"/>
  <c r="AM8" i="5" s="1"/>
  <c r="AQ8" i="5"/>
  <c r="AT8" i="5"/>
  <c r="AI8" i="5"/>
  <c r="AJ8" i="5" s="1"/>
  <c r="AN75" i="5"/>
  <c r="AK75" i="5"/>
  <c r="AL75" i="5" s="1"/>
  <c r="AM75" i="5" s="1"/>
  <c r="AT75" i="5"/>
  <c r="AI75" i="5"/>
  <c r="AJ75" i="5" s="1"/>
  <c r="AQ75" i="5"/>
  <c r="AK143" i="5"/>
  <c r="AL143" i="5" s="1"/>
  <c r="AM143" i="5" s="1"/>
  <c r="AN143" i="5"/>
  <c r="AT143" i="5"/>
  <c r="AI143" i="5"/>
  <c r="AJ143" i="5" s="1"/>
  <c r="AQ143" i="5"/>
  <c r="AK89" i="5"/>
  <c r="AL89" i="5" s="1"/>
  <c r="AM89" i="5" s="1"/>
  <c r="AN89" i="5"/>
  <c r="AQ89" i="5"/>
  <c r="AT89" i="5"/>
  <c r="AI89" i="5"/>
  <c r="AJ89" i="5" s="1"/>
  <c r="AN44" i="5"/>
  <c r="AK44" i="5"/>
  <c r="AL44" i="5" s="1"/>
  <c r="AM44" i="5" s="1"/>
  <c r="AT44" i="5"/>
  <c r="AQ44" i="5"/>
  <c r="AI44" i="5"/>
  <c r="AJ44" i="5" s="1"/>
  <c r="AN96" i="5"/>
  <c r="AK96" i="5"/>
  <c r="AL96" i="5" s="1"/>
  <c r="AM96" i="5" s="1"/>
  <c r="AI96" i="5"/>
  <c r="AJ96" i="5" s="1"/>
  <c r="AQ96" i="5"/>
  <c r="AT96" i="5"/>
  <c r="AK144" i="5"/>
  <c r="AL144" i="5" s="1"/>
  <c r="AM144" i="5" s="1"/>
  <c r="AN144" i="5"/>
  <c r="AQ144" i="5"/>
  <c r="AT144" i="5"/>
  <c r="AI144" i="5"/>
  <c r="AJ144" i="5" s="1"/>
  <c r="AK81" i="5"/>
  <c r="AL81" i="5" s="1"/>
  <c r="AM81" i="5" s="1"/>
  <c r="AN81" i="5"/>
  <c r="AT81" i="5"/>
  <c r="AI81" i="5"/>
  <c r="AJ81" i="5" s="1"/>
  <c r="AQ81" i="5"/>
  <c r="AG33" i="5"/>
  <c r="AH33" i="5" s="1"/>
  <c r="AN43" i="5"/>
  <c r="AK43" i="5"/>
  <c r="AL43" i="5" s="1"/>
  <c r="AM43" i="5" s="1"/>
  <c r="AI43" i="5"/>
  <c r="AJ43" i="5" s="1"/>
  <c r="AT43" i="5"/>
  <c r="AQ43" i="5"/>
  <c r="AK112" i="5"/>
  <c r="AL112" i="5" s="1"/>
  <c r="AM112" i="5" s="1"/>
  <c r="AN112" i="5"/>
  <c r="AI112" i="5"/>
  <c r="AJ112" i="5" s="1"/>
  <c r="AT112" i="5"/>
  <c r="AQ112" i="5"/>
  <c r="AN152" i="5"/>
  <c r="AK152" i="5"/>
  <c r="AL152" i="5" s="1"/>
  <c r="AM152" i="5" s="1"/>
  <c r="AI152" i="5"/>
  <c r="AJ152" i="5" s="1"/>
  <c r="AQ152" i="5"/>
  <c r="AT152" i="5"/>
  <c r="AN6" i="5"/>
  <c r="AK6" i="5"/>
  <c r="AQ6" i="5"/>
  <c r="AT6" i="5"/>
  <c r="AI6" i="5"/>
  <c r="AN116" i="5"/>
  <c r="AK116" i="5"/>
  <c r="AL116" i="5" s="1"/>
  <c r="AM116" i="5" s="1"/>
  <c r="AT116" i="5"/>
  <c r="AQ116" i="5"/>
  <c r="AI116" i="5"/>
  <c r="AJ116" i="5" s="1"/>
  <c r="AN142" i="5"/>
  <c r="AK142" i="5"/>
  <c r="AL142" i="5" s="1"/>
  <c r="AM142" i="5" s="1"/>
  <c r="AT142" i="5"/>
  <c r="AI142" i="5"/>
  <c r="AJ142" i="5" s="1"/>
  <c r="AQ142" i="5"/>
  <c r="AN174" i="5"/>
  <c r="AK174" i="5"/>
  <c r="AL174" i="5" s="1"/>
  <c r="AM174" i="5" s="1"/>
  <c r="AI174" i="5"/>
  <c r="AJ174" i="5" s="1"/>
  <c r="AT174" i="5"/>
  <c r="AQ174" i="5"/>
  <c r="AN170" i="5"/>
  <c r="AK170" i="5"/>
  <c r="AL170" i="5" s="1"/>
  <c r="AM170" i="5" s="1"/>
  <c r="AT170" i="5"/>
  <c r="AQ170" i="5"/>
  <c r="AI170" i="5"/>
  <c r="AJ170" i="5" s="1"/>
  <c r="AK69" i="5"/>
  <c r="AL69" i="5" s="1"/>
  <c r="AM69" i="5" s="1"/>
  <c r="AN69" i="5"/>
  <c r="AQ69" i="5"/>
  <c r="AI69" i="5"/>
  <c r="AJ69" i="5" s="1"/>
  <c r="AT69" i="5"/>
  <c r="AN160" i="5"/>
  <c r="AK160" i="5"/>
  <c r="AL160" i="5" s="1"/>
  <c r="AM160" i="5" s="1"/>
  <c r="AI160" i="5"/>
  <c r="AJ160" i="5" s="1"/>
  <c r="AQ160" i="5"/>
  <c r="AT160" i="5"/>
  <c r="AN72" i="5"/>
  <c r="AK72" i="5"/>
  <c r="AL72" i="5" s="1"/>
  <c r="AM72" i="5" s="1"/>
  <c r="AQ72" i="5"/>
  <c r="AT72" i="5"/>
  <c r="AI72" i="5"/>
  <c r="AJ72" i="5" s="1"/>
  <c r="AN18" i="5"/>
  <c r="AK18" i="5"/>
  <c r="AL18" i="5" s="1"/>
  <c r="AM18" i="5" s="1"/>
  <c r="AT18" i="5"/>
  <c r="AI18" i="5"/>
  <c r="AJ18" i="5" s="1"/>
  <c r="AQ18" i="5"/>
  <c r="AK98" i="5"/>
  <c r="AL98" i="5" s="1"/>
  <c r="AM98" i="5" s="1"/>
  <c r="AN98" i="5"/>
  <c r="AT98" i="5"/>
  <c r="AI98" i="5"/>
  <c r="AJ98" i="5" s="1"/>
  <c r="AQ98" i="5"/>
  <c r="AN92" i="5"/>
  <c r="AK92" i="5"/>
  <c r="AL92" i="5" s="1"/>
  <c r="AM92" i="5" s="1"/>
  <c r="AI92" i="5"/>
  <c r="AJ92" i="5" s="1"/>
  <c r="AT92" i="5"/>
  <c r="AQ92" i="5"/>
  <c r="AN86" i="5"/>
  <c r="AK86" i="5"/>
  <c r="AL86" i="5" s="1"/>
  <c r="AM86" i="5" s="1"/>
  <c r="AQ86" i="5"/>
  <c r="AI86" i="5"/>
  <c r="AJ86" i="5" s="1"/>
  <c r="AT86" i="5"/>
  <c r="AN19" i="5"/>
  <c r="AK19" i="5"/>
  <c r="AL19" i="5" s="1"/>
  <c r="AM19" i="5" s="1"/>
  <c r="AT19" i="5"/>
  <c r="AQ19" i="5"/>
  <c r="AI19" i="5"/>
  <c r="AJ19" i="5" s="1"/>
  <c r="AK169" i="5"/>
  <c r="AL169" i="5" s="1"/>
  <c r="AM169" i="5" s="1"/>
  <c r="AN169" i="5"/>
  <c r="AQ169" i="5"/>
  <c r="AT169" i="5"/>
  <c r="AI169" i="5"/>
  <c r="AJ169" i="5" s="1"/>
  <c r="AN107" i="5"/>
  <c r="AK107" i="5"/>
  <c r="AL107" i="5" s="1"/>
  <c r="AM107" i="5" s="1"/>
  <c r="AI107" i="5"/>
  <c r="AJ107" i="5" s="1"/>
  <c r="AT107" i="5"/>
  <c r="AQ107" i="5"/>
  <c r="AK103" i="5"/>
  <c r="AL103" i="5" s="1"/>
  <c r="AM103" i="5" s="1"/>
  <c r="AN103" i="5"/>
  <c r="AT103" i="5"/>
  <c r="AI103" i="5"/>
  <c r="AJ103" i="5" s="1"/>
  <c r="AQ103" i="5"/>
  <c r="AK111" i="5"/>
  <c r="AL111" i="5" s="1"/>
  <c r="AM111" i="5" s="1"/>
  <c r="AN111" i="5"/>
  <c r="AQ111" i="5"/>
  <c r="AT111" i="5"/>
  <c r="AI111" i="5"/>
  <c r="AJ111" i="5" s="1"/>
  <c r="AK14" i="5"/>
  <c r="AL14" i="5" s="1"/>
  <c r="AM14" i="5" s="1"/>
  <c r="AN14" i="5"/>
  <c r="AQ14" i="5"/>
  <c r="AI14" i="5"/>
  <c r="AJ14" i="5" s="1"/>
  <c r="AT14" i="5"/>
  <c r="AN109" i="5"/>
  <c r="AK109" i="5"/>
  <c r="AL109" i="5" s="1"/>
  <c r="AM109" i="5" s="1"/>
  <c r="AT109" i="5"/>
  <c r="AI109" i="5"/>
  <c r="AJ109" i="5" s="1"/>
  <c r="AQ109" i="5"/>
  <c r="AK79" i="5"/>
  <c r="AL79" i="5" s="1"/>
  <c r="AM79" i="5" s="1"/>
  <c r="AN79" i="5"/>
  <c r="AI79" i="5"/>
  <c r="AJ79" i="5" s="1"/>
  <c r="AQ79" i="5"/>
  <c r="AT79" i="5"/>
  <c r="AK149" i="5"/>
  <c r="AL149" i="5" s="1"/>
  <c r="AM149" i="5" s="1"/>
  <c r="AN149" i="5"/>
  <c r="AQ149" i="5"/>
  <c r="AT149" i="5"/>
  <c r="AI149" i="5"/>
  <c r="AJ149" i="5" s="1"/>
  <c r="AN28" i="5"/>
  <c r="AK28" i="5"/>
  <c r="AL28" i="5" s="1"/>
  <c r="AM28" i="5" s="1"/>
  <c r="AI28" i="5"/>
  <c r="AJ28" i="5" s="1"/>
  <c r="AT28" i="5"/>
  <c r="AQ28" i="5"/>
  <c r="AK57" i="5"/>
  <c r="AL57" i="5" s="1"/>
  <c r="AM57" i="5" s="1"/>
  <c r="AN57" i="5"/>
  <c r="AQ57" i="5"/>
  <c r="AI57" i="5"/>
  <c r="AJ57" i="5" s="1"/>
  <c r="AT57" i="5"/>
  <c r="AN108" i="5"/>
  <c r="AK108" i="5"/>
  <c r="AL108" i="5" s="1"/>
  <c r="AM108" i="5" s="1"/>
  <c r="AT108" i="5"/>
  <c r="AI108" i="5"/>
  <c r="AJ108" i="5" s="1"/>
  <c r="AQ108" i="5"/>
  <c r="AN34" i="5"/>
  <c r="AK34" i="5"/>
  <c r="AL34" i="5" s="1"/>
  <c r="AM34" i="5" s="1"/>
  <c r="AT34" i="5"/>
  <c r="AI34" i="5"/>
  <c r="AJ34" i="5" s="1"/>
  <c r="AQ34" i="5"/>
  <c r="AN102" i="5"/>
  <c r="AK102" i="5"/>
  <c r="AL102" i="5" s="1"/>
  <c r="AM102" i="5" s="1"/>
  <c r="AT102" i="5"/>
  <c r="AQ102" i="5"/>
  <c r="AI102" i="5"/>
  <c r="AJ102" i="5" s="1"/>
  <c r="AN167" i="5"/>
  <c r="AK167" i="5"/>
  <c r="AL167" i="5" s="1"/>
  <c r="AM167" i="5" s="1"/>
  <c r="AT167" i="5"/>
  <c r="AI167" i="5"/>
  <c r="AJ167" i="5" s="1"/>
  <c r="AQ167" i="5"/>
  <c r="AK127" i="5"/>
  <c r="AL127" i="5" s="1"/>
  <c r="AM127" i="5" s="1"/>
  <c r="AN127" i="5"/>
  <c r="AQ127" i="5"/>
  <c r="AI127" i="5"/>
  <c r="AJ127" i="5" s="1"/>
  <c r="AT127" i="5"/>
  <c r="AN146" i="5"/>
  <c r="AK146" i="5"/>
  <c r="AL146" i="5" s="1"/>
  <c r="AM146" i="5" s="1"/>
  <c r="AT146" i="5"/>
  <c r="AI146" i="5"/>
  <c r="AJ146" i="5" s="1"/>
  <c r="AQ146" i="5"/>
  <c r="AK58" i="5"/>
  <c r="AL58" i="5" s="1"/>
  <c r="AM58" i="5" s="1"/>
  <c r="AN58" i="5"/>
  <c r="AI58" i="5"/>
  <c r="AJ58" i="5" s="1"/>
  <c r="AQ58" i="5"/>
  <c r="AT58" i="5"/>
  <c r="AK87" i="5"/>
  <c r="AL87" i="5" s="1"/>
  <c r="AM87" i="5" s="1"/>
  <c r="AN87" i="5"/>
  <c r="AI87" i="5"/>
  <c r="AJ87" i="5" s="1"/>
  <c r="AT87" i="5"/>
  <c r="AQ87" i="5"/>
  <c r="AK159" i="5"/>
  <c r="AL159" i="5" s="1"/>
  <c r="AM159" i="5" s="1"/>
  <c r="AN159" i="5"/>
  <c r="AI159" i="5"/>
  <c r="AJ159" i="5" s="1"/>
  <c r="AT159" i="5"/>
  <c r="AQ159" i="5"/>
  <c r="AK70" i="5"/>
  <c r="AL70" i="5" s="1"/>
  <c r="AM70" i="5" s="1"/>
  <c r="AN70" i="5"/>
  <c r="AT70" i="5"/>
  <c r="AQ70" i="5"/>
  <c r="AI70" i="5"/>
  <c r="AJ70" i="5" s="1"/>
  <c r="AN68" i="5"/>
  <c r="AK68" i="5"/>
  <c r="AL68" i="5" s="1"/>
  <c r="AM68" i="5" s="1"/>
  <c r="AT68" i="5"/>
  <c r="AQ68" i="5"/>
  <c r="AI68" i="5"/>
  <c r="AJ68" i="5" s="1"/>
  <c r="AK40" i="5"/>
  <c r="AL40" i="5" s="1"/>
  <c r="AM40" i="5" s="1"/>
  <c r="AN40" i="5"/>
  <c r="AQ40" i="5"/>
  <c r="AI40" i="5"/>
  <c r="AJ40" i="5" s="1"/>
  <c r="AT40" i="5"/>
  <c r="AN151" i="5"/>
  <c r="AK151" i="5"/>
  <c r="AL151" i="5" s="1"/>
  <c r="AM151" i="5" s="1"/>
  <c r="AI151" i="5"/>
  <c r="AJ151" i="5" s="1"/>
  <c r="AT151" i="5"/>
  <c r="AQ151" i="5"/>
  <c r="AN93" i="5"/>
  <c r="AK93" i="5"/>
  <c r="AL93" i="5" s="1"/>
  <c r="AM93" i="5" s="1"/>
  <c r="AI93" i="5"/>
  <c r="AJ93" i="5" s="1"/>
  <c r="AQ93" i="5"/>
  <c r="AT93" i="5"/>
  <c r="AK17" i="5"/>
  <c r="AL17" i="5" s="1"/>
  <c r="AM17" i="5" s="1"/>
  <c r="AN17" i="5"/>
  <c r="AT17" i="5"/>
  <c r="AI17" i="5"/>
  <c r="AJ17" i="5" s="1"/>
  <c r="AQ17" i="5"/>
  <c r="R119" i="5"/>
  <c r="R116" i="5"/>
  <c r="AK95" i="5"/>
  <c r="AL95" i="5" s="1"/>
  <c r="AM95" i="5" s="1"/>
  <c r="AN95" i="5"/>
  <c r="AT95" i="5"/>
  <c r="AI95" i="5"/>
  <c r="AJ95" i="5" s="1"/>
  <c r="AQ95" i="5"/>
  <c r="P33" i="5"/>
  <c r="AN130" i="5"/>
  <c r="AK130" i="5"/>
  <c r="AL130" i="5" s="1"/>
  <c r="AM130" i="5" s="1"/>
  <c r="AQ130" i="5"/>
  <c r="AI130" i="5"/>
  <c r="AJ130" i="5" s="1"/>
  <c r="AT130" i="5"/>
  <c r="AN37" i="5"/>
  <c r="AK37" i="5"/>
  <c r="AL37" i="5" s="1"/>
  <c r="AM37" i="5" s="1"/>
  <c r="AT37" i="5"/>
  <c r="AQ37" i="5"/>
  <c r="AI37" i="5"/>
  <c r="AJ37" i="5" s="1"/>
  <c r="AN32" i="5"/>
  <c r="AK32" i="5"/>
  <c r="AL32" i="5" s="1"/>
  <c r="AM32" i="5" s="1"/>
  <c r="AI32" i="5"/>
  <c r="AJ32" i="5" s="1"/>
  <c r="AQ32" i="5"/>
  <c r="AT32" i="5"/>
  <c r="AK168" i="5"/>
  <c r="AL168" i="5" s="1"/>
  <c r="AM168" i="5" s="1"/>
  <c r="AN168" i="5"/>
  <c r="AI168" i="5"/>
  <c r="AJ168" i="5" s="1"/>
  <c r="AT168" i="5"/>
  <c r="AQ168" i="5"/>
  <c r="AK9" i="5"/>
  <c r="AL9" i="5" s="1"/>
  <c r="AM9" i="5" s="1"/>
  <c r="AN9" i="5"/>
  <c r="AQ9" i="5"/>
  <c r="AI9" i="5"/>
  <c r="AJ9" i="5" s="1"/>
  <c r="AT9" i="5"/>
  <c r="AN165" i="5"/>
  <c r="AK165" i="5"/>
  <c r="AL165" i="5" s="1"/>
  <c r="AM165" i="5" s="1"/>
  <c r="AT165" i="5"/>
  <c r="AI165" i="5"/>
  <c r="AJ165" i="5" s="1"/>
  <c r="AQ165" i="5"/>
  <c r="AK41" i="5"/>
  <c r="AL41" i="5" s="1"/>
  <c r="AM41" i="5" s="1"/>
  <c r="AN41" i="5"/>
  <c r="AQ41" i="5"/>
  <c r="AT41" i="5"/>
  <c r="AI41" i="5"/>
  <c r="AJ41" i="5" s="1"/>
  <c r="AN132" i="5"/>
  <c r="AK132" i="5"/>
  <c r="AL132" i="5" s="1"/>
  <c r="AM132" i="5" s="1"/>
  <c r="AT132" i="5"/>
  <c r="AI132" i="5"/>
  <c r="AJ132" i="5" s="1"/>
  <c r="AQ132" i="5"/>
  <c r="P74" i="5"/>
  <c r="AK25" i="5"/>
  <c r="AL25" i="5" s="1"/>
  <c r="AM25" i="5" s="1"/>
  <c r="AN25" i="5"/>
  <c r="AQ25" i="5"/>
  <c r="AT25" i="5"/>
  <c r="AI25" i="5"/>
  <c r="AJ25" i="5" s="1"/>
  <c r="AN120" i="5"/>
  <c r="AK120" i="5"/>
  <c r="AL120" i="5" s="1"/>
  <c r="AM120" i="5" s="1"/>
  <c r="AT120" i="5"/>
  <c r="AI120" i="5"/>
  <c r="AJ120" i="5" s="1"/>
  <c r="AQ120" i="5"/>
  <c r="AK133" i="5"/>
  <c r="AL133" i="5" s="1"/>
  <c r="AM133" i="5" s="1"/>
  <c r="AN133" i="5"/>
  <c r="AQ133" i="5"/>
  <c r="AT133" i="5"/>
  <c r="AI133" i="5"/>
  <c r="AJ133" i="5" s="1"/>
  <c r="AN147" i="5"/>
  <c r="AK147" i="5"/>
  <c r="AL147" i="5" s="1"/>
  <c r="AM147" i="5" s="1"/>
  <c r="AT147" i="5"/>
  <c r="AQ147" i="5"/>
  <c r="AI147" i="5"/>
  <c r="AJ147" i="5" s="1"/>
  <c r="AN124" i="5"/>
  <c r="AK124" i="5"/>
  <c r="AL124" i="5" s="1"/>
  <c r="AM124" i="5" s="1"/>
  <c r="AQ124" i="5"/>
  <c r="AT124" i="5"/>
  <c r="AI124" i="5"/>
  <c r="AJ124" i="5" s="1"/>
  <c r="AK97" i="5"/>
  <c r="AL97" i="5" s="1"/>
  <c r="AM97" i="5" s="1"/>
  <c r="AN97" i="5"/>
  <c r="AQ97" i="5"/>
  <c r="AT97" i="5"/>
  <c r="AI97" i="5"/>
  <c r="AJ97" i="5" s="1"/>
  <c r="AK105" i="5"/>
  <c r="AL105" i="5" s="1"/>
  <c r="AM105" i="5" s="1"/>
  <c r="AN105" i="5"/>
  <c r="AQ105" i="5"/>
  <c r="AT105" i="5"/>
  <c r="AI105" i="5"/>
  <c r="AJ105" i="5" s="1"/>
  <c r="AN148" i="5"/>
  <c r="AK148" i="5"/>
  <c r="AL148" i="5" s="1"/>
  <c r="AM148" i="5" s="1"/>
  <c r="AT148" i="5"/>
  <c r="AQ148" i="5"/>
  <c r="AI148" i="5"/>
  <c r="AJ148" i="5" s="1"/>
  <c r="AN99" i="5"/>
  <c r="AK99" i="5"/>
  <c r="AL99" i="5" s="1"/>
  <c r="AM99" i="5" s="1"/>
  <c r="AI99" i="5"/>
  <c r="AJ99" i="5" s="1"/>
  <c r="AT99" i="5"/>
  <c r="AQ99" i="5"/>
  <c r="AK61" i="5"/>
  <c r="AL61" i="5" s="1"/>
  <c r="AM61" i="5" s="1"/>
  <c r="AN61" i="5"/>
  <c r="AI61" i="5"/>
  <c r="AJ61" i="5" s="1"/>
  <c r="AT61" i="5"/>
  <c r="AQ61" i="5"/>
  <c r="AK162" i="5"/>
  <c r="AL162" i="5" s="1"/>
  <c r="AM162" i="5" s="1"/>
  <c r="AN162" i="5"/>
  <c r="AT162" i="5"/>
  <c r="AQ162" i="5"/>
  <c r="AI162" i="5"/>
  <c r="AJ162" i="5" s="1"/>
  <c r="AK15" i="5"/>
  <c r="AL15" i="5" s="1"/>
  <c r="AM15" i="5" s="1"/>
  <c r="AN15" i="5"/>
  <c r="AT15" i="5"/>
  <c r="AQ15" i="5"/>
  <c r="AI15" i="5"/>
  <c r="AJ15" i="5" s="1"/>
  <c r="AK22" i="5"/>
  <c r="AL22" i="5" s="1"/>
  <c r="AM22" i="5" s="1"/>
  <c r="AN22" i="5"/>
  <c r="AQ22" i="5"/>
  <c r="AI22" i="5"/>
  <c r="AJ22" i="5" s="1"/>
  <c r="AT22" i="5"/>
  <c r="AK137" i="5"/>
  <c r="AL137" i="5" s="1"/>
  <c r="AM137" i="5" s="1"/>
  <c r="AN137" i="5"/>
  <c r="AI137" i="5"/>
  <c r="AJ137" i="5" s="1"/>
  <c r="AT137" i="5"/>
  <c r="AQ137" i="5"/>
  <c r="AN158" i="5"/>
  <c r="AK158" i="5"/>
  <c r="AL158" i="5" s="1"/>
  <c r="AM158" i="5" s="1"/>
  <c r="AI158" i="5"/>
  <c r="AJ158" i="5" s="1"/>
  <c r="AT158" i="5"/>
  <c r="AQ158" i="5"/>
  <c r="AN29" i="5"/>
  <c r="AK29" i="5"/>
  <c r="AL29" i="5" s="1"/>
  <c r="AM29" i="5" s="1"/>
  <c r="AQ29" i="5"/>
  <c r="AT29" i="5"/>
  <c r="AI29" i="5"/>
  <c r="AJ29" i="5" s="1"/>
  <c r="AG119" i="5"/>
  <c r="AH119" i="5" s="1"/>
  <c r="R138" i="5"/>
  <c r="AG116" i="5"/>
  <c r="AH116" i="5" s="1"/>
  <c r="R75" i="5"/>
  <c r="AN11" i="5"/>
  <c r="AK11" i="5"/>
  <c r="AL11" i="5" s="1"/>
  <c r="AM11" i="5" s="1"/>
  <c r="AT11" i="5"/>
  <c r="AI11" i="5"/>
  <c r="AJ11" i="5" s="1"/>
  <c r="AQ11" i="5"/>
  <c r="AN101" i="5"/>
  <c r="AK101" i="5"/>
  <c r="AL101" i="5" s="1"/>
  <c r="AM101" i="5" s="1"/>
  <c r="AT101" i="5"/>
  <c r="AI101" i="5"/>
  <c r="AJ101" i="5" s="1"/>
  <c r="AQ101" i="5"/>
  <c r="P59" i="5"/>
  <c r="AG59" i="5"/>
  <c r="AH59" i="5" s="1"/>
  <c r="R59" i="5"/>
  <c r="P21" i="5"/>
  <c r="AG21" i="5"/>
  <c r="AH21" i="5" s="1"/>
  <c r="R21" i="5"/>
  <c r="P20" i="5"/>
  <c r="AG20" i="5"/>
  <c r="AH20" i="5" s="1"/>
  <c r="R20" i="5"/>
  <c r="P128" i="5"/>
  <c r="AG128" i="5"/>
  <c r="AH128" i="5" s="1"/>
  <c r="R128" i="5"/>
  <c r="P110" i="5"/>
  <c r="AG110" i="5"/>
  <c r="AH110" i="5" s="1"/>
  <c r="R110" i="5"/>
  <c r="P145" i="5"/>
  <c r="AG145" i="5"/>
  <c r="AH145" i="5" s="1"/>
  <c r="R145" i="5"/>
  <c r="P89" i="5"/>
  <c r="AG89" i="5"/>
  <c r="AH89" i="5" s="1"/>
  <c r="R89" i="5"/>
  <c r="P44" i="5"/>
  <c r="R44" i="5"/>
  <c r="AG44" i="5"/>
  <c r="AH44" i="5" s="1"/>
  <c r="P121" i="5"/>
  <c r="AG121" i="5"/>
  <c r="AH121" i="5" s="1"/>
  <c r="R121" i="5"/>
  <c r="P53" i="5"/>
  <c r="AG53" i="5"/>
  <c r="AH53" i="5" s="1"/>
  <c r="R53" i="5"/>
  <c r="P14" i="5"/>
  <c r="AG14" i="5"/>
  <c r="AH14" i="5" s="1"/>
  <c r="R14" i="5"/>
  <c r="P96" i="5"/>
  <c r="AG96" i="5"/>
  <c r="AH96" i="5" s="1"/>
  <c r="R96" i="5"/>
  <c r="P109" i="5"/>
  <c r="AG109" i="5"/>
  <c r="AH109" i="5" s="1"/>
  <c r="R109" i="5"/>
  <c r="P79" i="5"/>
  <c r="AG79" i="5"/>
  <c r="AH79" i="5" s="1"/>
  <c r="R79" i="5"/>
  <c r="P149" i="5"/>
  <c r="R149" i="5"/>
  <c r="AG149" i="5"/>
  <c r="AH149" i="5" s="1"/>
  <c r="P28" i="5"/>
  <c r="AG28" i="5"/>
  <c r="AH28" i="5" s="1"/>
  <c r="R28" i="5"/>
  <c r="P57" i="5"/>
  <c r="AG57" i="5"/>
  <c r="AH57" i="5" s="1"/>
  <c r="R57" i="5"/>
  <c r="P108" i="5"/>
  <c r="R108" i="5"/>
  <c r="AG108" i="5"/>
  <c r="AH108" i="5" s="1"/>
  <c r="P34" i="5"/>
  <c r="AG34" i="5"/>
  <c r="AH34" i="5" s="1"/>
  <c r="R34" i="5"/>
  <c r="P144" i="5"/>
  <c r="AG144" i="5"/>
  <c r="AH144" i="5" s="1"/>
  <c r="R144" i="5"/>
  <c r="P81" i="5"/>
  <c r="AG81" i="5"/>
  <c r="AH81" i="5" s="1"/>
  <c r="R81" i="5"/>
  <c r="P65" i="5"/>
  <c r="AG65" i="5"/>
  <c r="AH65" i="5" s="1"/>
  <c r="R65" i="5"/>
  <c r="P54" i="5"/>
  <c r="AG54" i="5"/>
  <c r="AH54" i="5" s="1"/>
  <c r="R54" i="5"/>
  <c r="P68" i="5"/>
  <c r="AG68" i="5"/>
  <c r="AH68" i="5" s="1"/>
  <c r="R68" i="5"/>
  <c r="P40" i="5"/>
  <c r="AG40" i="5"/>
  <c r="AH40" i="5" s="1"/>
  <c r="R40" i="5"/>
  <c r="P151" i="5"/>
  <c r="AG151" i="5"/>
  <c r="AH151" i="5" s="1"/>
  <c r="R151" i="5"/>
  <c r="P93" i="5"/>
  <c r="AG93" i="5"/>
  <c r="AH93" i="5" s="1"/>
  <c r="R93" i="5"/>
  <c r="P17" i="5"/>
  <c r="AG17" i="5"/>
  <c r="AH17" i="5" s="1"/>
  <c r="R17" i="5"/>
  <c r="P95" i="5"/>
  <c r="AG95" i="5"/>
  <c r="AH95" i="5" s="1"/>
  <c r="R95" i="5"/>
  <c r="P172" i="5"/>
  <c r="R172" i="5"/>
  <c r="AG172" i="5"/>
  <c r="AH172" i="5" s="1"/>
  <c r="P103" i="5"/>
  <c r="AG103" i="5"/>
  <c r="AH103" i="5" s="1"/>
  <c r="R103" i="5"/>
  <c r="P159" i="5"/>
  <c r="AG159" i="5"/>
  <c r="AH159" i="5" s="1"/>
  <c r="R159" i="5"/>
  <c r="P25" i="5"/>
  <c r="AG25" i="5"/>
  <c r="AH25" i="5" s="1"/>
  <c r="R25" i="5"/>
  <c r="P120" i="5"/>
  <c r="AG120" i="5"/>
  <c r="AH120" i="5" s="1"/>
  <c r="R120" i="5"/>
  <c r="P133" i="5"/>
  <c r="AG133" i="5"/>
  <c r="AH133" i="5" s="1"/>
  <c r="R133" i="5"/>
  <c r="P124" i="5"/>
  <c r="AG124" i="5"/>
  <c r="AH124" i="5" s="1"/>
  <c r="R124" i="5"/>
  <c r="P97" i="5"/>
  <c r="AG97" i="5"/>
  <c r="AH97" i="5" s="1"/>
  <c r="R97" i="5"/>
  <c r="P105" i="5"/>
  <c r="AG105" i="5"/>
  <c r="AH105" i="5" s="1"/>
  <c r="R105" i="5"/>
  <c r="P148" i="5"/>
  <c r="R148" i="5"/>
  <c r="AG148" i="5"/>
  <c r="AH148" i="5" s="1"/>
  <c r="P99" i="5"/>
  <c r="AG99" i="5"/>
  <c r="AH99" i="5" s="1"/>
  <c r="R99" i="5"/>
  <c r="P61" i="5"/>
  <c r="R61" i="5"/>
  <c r="AG61" i="5"/>
  <c r="AH61" i="5" s="1"/>
  <c r="P162" i="5"/>
  <c r="AG162" i="5"/>
  <c r="AH162" i="5" s="1"/>
  <c r="R162" i="5"/>
  <c r="P15" i="5"/>
  <c r="AG15" i="5"/>
  <c r="AH15" i="5" s="1"/>
  <c r="R15" i="5"/>
  <c r="P22" i="5"/>
  <c r="AG22" i="5"/>
  <c r="AH22" i="5" s="1"/>
  <c r="R22" i="5"/>
  <c r="P137" i="5"/>
  <c r="AG137" i="5"/>
  <c r="AH137" i="5" s="1"/>
  <c r="R137" i="5"/>
  <c r="P158" i="5"/>
  <c r="AG158" i="5"/>
  <c r="AH158" i="5" s="1"/>
  <c r="R158" i="5"/>
  <c r="P29" i="5"/>
  <c r="AG29" i="5"/>
  <c r="AH29" i="5" s="1"/>
  <c r="R29" i="5"/>
  <c r="P122" i="5"/>
  <c r="AG122" i="5"/>
  <c r="AH122" i="5" s="1"/>
  <c r="R122" i="5"/>
  <c r="P30" i="5"/>
  <c r="AG30" i="5"/>
  <c r="AH30" i="5" s="1"/>
  <c r="R30" i="5"/>
  <c r="P19" i="5"/>
  <c r="AG19" i="5"/>
  <c r="AH19" i="5" s="1"/>
  <c r="R19" i="5"/>
  <c r="P169" i="5"/>
  <c r="AG169" i="5"/>
  <c r="AH169" i="5" s="1"/>
  <c r="R169" i="5"/>
  <c r="P46" i="5"/>
  <c r="AG46" i="5"/>
  <c r="AH46" i="5" s="1"/>
  <c r="R46" i="5"/>
  <c r="P107" i="5"/>
  <c r="AG107" i="5"/>
  <c r="AH107" i="5" s="1"/>
  <c r="R107" i="5"/>
  <c r="P167" i="5"/>
  <c r="AG167" i="5"/>
  <c r="AH167" i="5" s="1"/>
  <c r="R167" i="5"/>
  <c r="P87" i="5"/>
  <c r="AG87" i="5"/>
  <c r="AH87" i="5" s="1"/>
  <c r="R87" i="5"/>
  <c r="P147" i="5"/>
  <c r="AG147" i="5"/>
  <c r="AH147" i="5" s="1"/>
  <c r="R147" i="5"/>
  <c r="P43" i="5"/>
  <c r="AG43" i="5"/>
  <c r="AH43" i="5" s="1"/>
  <c r="R43" i="5"/>
  <c r="P129" i="5"/>
  <c r="AG129" i="5"/>
  <c r="AH129" i="5" s="1"/>
  <c r="R129" i="5"/>
  <c r="P32" i="5"/>
  <c r="AG32" i="5"/>
  <c r="AH32" i="5" s="1"/>
  <c r="R32" i="5"/>
  <c r="P45" i="5"/>
  <c r="AG45" i="5"/>
  <c r="AH45" i="5" s="1"/>
  <c r="R45" i="5"/>
  <c r="P123" i="5"/>
  <c r="AG123" i="5"/>
  <c r="AH123" i="5" s="1"/>
  <c r="R123" i="5"/>
  <c r="P76" i="5"/>
  <c r="AG76" i="5"/>
  <c r="AH76" i="5" s="1"/>
  <c r="R76" i="5"/>
  <c r="P85" i="5"/>
  <c r="R85" i="5"/>
  <c r="AG85" i="5"/>
  <c r="AH85" i="5" s="1"/>
  <c r="P82" i="5"/>
  <c r="AG82" i="5"/>
  <c r="AH82" i="5" s="1"/>
  <c r="R82" i="5"/>
  <c r="P112" i="5"/>
  <c r="AG112" i="5"/>
  <c r="AH112" i="5" s="1"/>
  <c r="R112" i="5"/>
  <c r="P175" i="5"/>
  <c r="AG175" i="5"/>
  <c r="AH175" i="5" s="1"/>
  <c r="P152" i="5"/>
  <c r="AG152" i="5"/>
  <c r="AH152" i="5" s="1"/>
  <c r="R152" i="5"/>
  <c r="AG6" i="5"/>
  <c r="R6" i="5"/>
  <c r="P168" i="5"/>
  <c r="AG168" i="5"/>
  <c r="AH168" i="5" s="1"/>
  <c r="R168" i="5"/>
  <c r="P80" i="5"/>
  <c r="AG80" i="5"/>
  <c r="AH80" i="5" s="1"/>
  <c r="R80" i="5"/>
  <c r="P9" i="5"/>
  <c r="AG9" i="5"/>
  <c r="AH9" i="5" s="1"/>
  <c r="R9" i="5"/>
  <c r="P42" i="5"/>
  <c r="AG42" i="5"/>
  <c r="AH42" i="5" s="1"/>
  <c r="R42" i="5"/>
  <c r="P104" i="5"/>
  <c r="AG104" i="5"/>
  <c r="AH104" i="5" s="1"/>
  <c r="R104" i="5"/>
  <c r="P16" i="5"/>
  <c r="AG16" i="5"/>
  <c r="AH16" i="5" s="1"/>
  <c r="R16" i="5"/>
  <c r="P118" i="5"/>
  <c r="AG118" i="5"/>
  <c r="AH118" i="5" s="1"/>
  <c r="R118" i="5"/>
  <c r="P12" i="5"/>
  <c r="AG12" i="5"/>
  <c r="AH12" i="5" s="1"/>
  <c r="R12" i="5"/>
  <c r="P163" i="5"/>
  <c r="AG163" i="5"/>
  <c r="AH163" i="5" s="1"/>
  <c r="R163" i="5"/>
  <c r="P23" i="5"/>
  <c r="AG23" i="5"/>
  <c r="AH23" i="5" s="1"/>
  <c r="R23" i="5"/>
  <c r="P111" i="5"/>
  <c r="AG111" i="5"/>
  <c r="AH111" i="5" s="1"/>
  <c r="R111" i="5"/>
  <c r="P102" i="5"/>
  <c r="AG102" i="5"/>
  <c r="AH102" i="5" s="1"/>
  <c r="R102" i="5"/>
  <c r="P127" i="5"/>
  <c r="AG127" i="5"/>
  <c r="AH127" i="5" s="1"/>
  <c r="R127" i="5"/>
  <c r="P146" i="5"/>
  <c r="AG146" i="5"/>
  <c r="AH146" i="5" s="1"/>
  <c r="R146" i="5"/>
  <c r="P58" i="5"/>
  <c r="AG58" i="5"/>
  <c r="AH58" i="5" s="1"/>
  <c r="R58" i="5"/>
  <c r="P70" i="5"/>
  <c r="AG70" i="5"/>
  <c r="AH70" i="5" s="1"/>
  <c r="R70" i="5"/>
  <c r="P153" i="5"/>
  <c r="AG153" i="5"/>
  <c r="AH153" i="5" s="1"/>
  <c r="R153" i="5"/>
  <c r="P38" i="5"/>
  <c r="AG38" i="5"/>
  <c r="AH38" i="5" s="1"/>
  <c r="R38" i="5"/>
  <c r="P60" i="5"/>
  <c r="AG60" i="5"/>
  <c r="AH60" i="5" s="1"/>
  <c r="R60" i="5"/>
  <c r="P142" i="5"/>
  <c r="AG142" i="5"/>
  <c r="AH142" i="5" s="1"/>
  <c r="R142" i="5"/>
  <c r="P83" i="5"/>
  <c r="AG83" i="5"/>
  <c r="AH83" i="5" s="1"/>
  <c r="R83" i="5"/>
  <c r="P41" i="5"/>
  <c r="AG41" i="5"/>
  <c r="AH41" i="5" s="1"/>
  <c r="R41" i="5"/>
  <c r="P174" i="5"/>
  <c r="AG174" i="5"/>
  <c r="AH174" i="5" s="1"/>
  <c r="R174" i="5"/>
  <c r="P35" i="5"/>
  <c r="AG35" i="5"/>
  <c r="AH35" i="5" s="1"/>
  <c r="R35" i="5"/>
  <c r="P39" i="5"/>
  <c r="AG39" i="5"/>
  <c r="AH39" i="5" s="1"/>
  <c r="R39" i="5"/>
  <c r="P100" i="5"/>
  <c r="AG100" i="5"/>
  <c r="AH100" i="5" s="1"/>
  <c r="R100" i="5"/>
  <c r="P139" i="5"/>
  <c r="AG139" i="5"/>
  <c r="AH139" i="5" s="1"/>
  <c r="R139" i="5"/>
  <c r="P171" i="5"/>
  <c r="AG171" i="5"/>
  <c r="AH171" i="5" s="1"/>
  <c r="R171" i="5"/>
  <c r="P170" i="5"/>
  <c r="AG170" i="5"/>
  <c r="AH170" i="5" s="1"/>
  <c r="R170" i="5"/>
  <c r="P126" i="5"/>
  <c r="AG126" i="5"/>
  <c r="AH126" i="5" s="1"/>
  <c r="R126" i="5"/>
  <c r="P8" i="5"/>
  <c r="AG8" i="5"/>
  <c r="AH8" i="5" s="1"/>
  <c r="R8" i="5"/>
  <c r="P131" i="5"/>
  <c r="AG131" i="5"/>
  <c r="AH131" i="5" s="1"/>
  <c r="R131" i="5"/>
  <c r="P78" i="5"/>
  <c r="AG78" i="5"/>
  <c r="AH78" i="5" s="1"/>
  <c r="R78" i="5"/>
  <c r="P150" i="5"/>
  <c r="AG150" i="5"/>
  <c r="AH150" i="5" s="1"/>
  <c r="R150" i="5"/>
  <c r="P136" i="5"/>
  <c r="AG136" i="5"/>
  <c r="AH136" i="5" s="1"/>
  <c r="R136" i="5"/>
  <c r="P86" i="5"/>
  <c r="AG86" i="5"/>
  <c r="AH86" i="5" s="1"/>
  <c r="R86" i="5"/>
  <c r="P125" i="5"/>
  <c r="R125" i="5"/>
  <c r="AG125" i="5"/>
  <c r="AH125" i="5" s="1"/>
  <c r="P134" i="5"/>
  <c r="AG134" i="5"/>
  <c r="AH134" i="5" s="1"/>
  <c r="R134" i="5"/>
  <c r="P71" i="5"/>
  <c r="AG71" i="5"/>
  <c r="AH71" i="5" s="1"/>
  <c r="R71" i="5"/>
  <c r="P157" i="5"/>
  <c r="AG157" i="5"/>
  <c r="AH157" i="5" s="1"/>
  <c r="R157" i="5"/>
  <c r="P56" i="5"/>
  <c r="AG56" i="5"/>
  <c r="AH56" i="5" s="1"/>
  <c r="R56" i="5"/>
  <c r="P69" i="5"/>
  <c r="AG69" i="5"/>
  <c r="AH69" i="5" s="1"/>
  <c r="R69" i="5"/>
  <c r="P143" i="5"/>
  <c r="AG143" i="5"/>
  <c r="AH143" i="5" s="1"/>
  <c r="R143" i="5"/>
  <c r="P160" i="5"/>
  <c r="AG160" i="5"/>
  <c r="AH160" i="5" s="1"/>
  <c r="R160" i="5"/>
  <c r="P173" i="5"/>
  <c r="AG173" i="5"/>
  <c r="AH173" i="5" s="1"/>
  <c r="R173" i="5"/>
  <c r="P72" i="5"/>
  <c r="AG72" i="5"/>
  <c r="AH72" i="5" s="1"/>
  <c r="R72" i="5"/>
  <c r="P18" i="5"/>
  <c r="AG18" i="5"/>
  <c r="AH18" i="5" s="1"/>
  <c r="R18" i="5"/>
  <c r="P63" i="5"/>
  <c r="AG63" i="5"/>
  <c r="AH63" i="5" s="1"/>
  <c r="R63" i="5"/>
  <c r="P98" i="5"/>
  <c r="AG98" i="5"/>
  <c r="AH98" i="5" s="1"/>
  <c r="R98" i="5"/>
  <c r="P106" i="5"/>
  <c r="AG106" i="5"/>
  <c r="AH106" i="5" s="1"/>
  <c r="R106" i="5"/>
  <c r="P94" i="5"/>
  <c r="AG94" i="5"/>
  <c r="AH94" i="5" s="1"/>
  <c r="R94" i="5"/>
  <c r="P132" i="5"/>
  <c r="AG132" i="5"/>
  <c r="AH132" i="5" s="1"/>
  <c r="R132" i="5"/>
  <c r="P117" i="5"/>
  <c r="AG117" i="5"/>
  <c r="AH117" i="5" s="1"/>
  <c r="R117" i="5"/>
  <c r="P62" i="5"/>
  <c r="AG62" i="5"/>
  <c r="AH62" i="5" s="1"/>
  <c r="R62" i="5"/>
  <c r="P84" i="5"/>
  <c r="R84" i="5"/>
  <c r="AG84" i="5"/>
  <c r="AH84" i="5" s="1"/>
  <c r="P6" i="5"/>
  <c r="N2" i="5"/>
  <c r="AH6" i="5" l="1"/>
  <c r="AG1" i="5"/>
  <c r="AJ6" i="5"/>
  <c r="AI1" i="5"/>
  <c r="BH2" i="5"/>
  <c r="AT1" i="5"/>
  <c r="BH1" i="5"/>
  <c r="AQ1" i="5"/>
  <c r="AL6" i="5"/>
  <c r="AM6" i="5" s="1"/>
  <c r="AK1" i="5"/>
  <c r="AN1" i="5"/>
  <c r="AO151" i="5"/>
  <c r="AP151" i="5" s="1"/>
  <c r="AO23" i="5"/>
  <c r="AP23" i="5" s="1"/>
  <c r="AO12" i="5"/>
  <c r="AP12" i="5" s="1"/>
  <c r="AO83" i="5"/>
  <c r="AP83" i="5" s="1"/>
  <c r="AO14" i="5"/>
  <c r="AP14" i="5" s="1"/>
  <c r="AO82" i="5"/>
  <c r="AP82" i="5" s="1"/>
  <c r="AO104" i="5"/>
  <c r="AP104" i="5" s="1"/>
  <c r="AO59" i="5"/>
  <c r="AP59" i="5" s="1"/>
  <c r="AO94" i="5"/>
  <c r="AP94" i="5" s="1"/>
  <c r="AO45" i="5"/>
  <c r="AP45" i="5" s="1"/>
  <c r="AO51" i="5"/>
  <c r="AP51" i="5" s="1"/>
  <c r="AO164" i="5"/>
  <c r="AP164" i="5" s="1"/>
  <c r="AO158" i="5"/>
  <c r="AP158" i="5" s="1"/>
  <c r="AO61" i="5"/>
  <c r="AP61" i="5" s="1"/>
  <c r="AO41" i="5"/>
  <c r="AP41" i="5" s="1"/>
  <c r="AO68" i="5"/>
  <c r="AP68" i="5" s="1"/>
  <c r="AO102" i="5"/>
  <c r="AP102" i="5" s="1"/>
  <c r="AO149" i="5"/>
  <c r="AP149" i="5" s="1"/>
  <c r="AO116" i="5"/>
  <c r="AP116" i="5" s="1"/>
  <c r="AO75" i="5"/>
  <c r="AP75" i="5" s="1"/>
  <c r="AO129" i="5"/>
  <c r="AP129" i="5" s="1"/>
  <c r="AO157" i="5"/>
  <c r="AP157" i="5" s="1"/>
  <c r="AO121" i="5"/>
  <c r="AP121" i="5" s="1"/>
  <c r="AO84" i="5"/>
  <c r="AP84" i="5" s="1"/>
  <c r="AO118" i="5"/>
  <c r="AP118" i="5" s="1"/>
  <c r="AO136" i="5"/>
  <c r="AP136" i="5" s="1"/>
  <c r="AO20" i="5"/>
  <c r="AP20" i="5" s="1"/>
  <c r="AO78" i="5"/>
  <c r="AP78" i="5" s="1"/>
  <c r="AO10" i="5"/>
  <c r="AP10" i="5" s="1"/>
  <c r="AO56" i="5"/>
  <c r="AP56" i="5" s="1"/>
  <c r="AO131" i="5"/>
  <c r="AP131" i="5" s="1"/>
  <c r="AO138" i="5"/>
  <c r="AP138" i="5" s="1"/>
  <c r="AO175" i="5"/>
  <c r="AP175" i="5" s="1"/>
  <c r="AO27" i="5"/>
  <c r="AP27" i="5" s="1"/>
  <c r="AO26" i="5"/>
  <c r="AP26" i="5" s="1"/>
  <c r="AO88" i="5"/>
  <c r="AP88" i="5" s="1"/>
  <c r="AO15" i="5"/>
  <c r="AP15" i="5" s="1"/>
  <c r="AO87" i="5"/>
  <c r="AP87" i="5" s="1"/>
  <c r="AO57" i="5"/>
  <c r="AP57" i="5" s="1"/>
  <c r="AO86" i="5"/>
  <c r="AP86" i="5" s="1"/>
  <c r="AO144" i="5"/>
  <c r="AP144" i="5" s="1"/>
  <c r="AO107" i="5"/>
  <c r="AP107" i="5" s="1"/>
  <c r="AO100" i="5"/>
  <c r="AP100" i="5" s="1"/>
  <c r="AO38" i="5"/>
  <c r="AP38" i="5" s="1"/>
  <c r="AO22" i="5"/>
  <c r="AP22" i="5" s="1"/>
  <c r="AO120" i="5"/>
  <c r="AP120" i="5" s="1"/>
  <c r="AO93" i="5"/>
  <c r="AP93" i="5" s="1"/>
  <c r="AO159" i="5"/>
  <c r="AP159" i="5" s="1"/>
  <c r="AO146" i="5"/>
  <c r="AP146" i="5" s="1"/>
  <c r="AO103" i="5"/>
  <c r="AP103" i="5" s="1"/>
  <c r="AO19" i="5"/>
  <c r="AP19" i="5" s="1"/>
  <c r="AO170" i="5"/>
  <c r="AP170" i="5" s="1"/>
  <c r="AO81" i="5"/>
  <c r="AP81" i="5" s="1"/>
  <c r="AO44" i="5"/>
  <c r="AP44" i="5" s="1"/>
  <c r="AO71" i="5"/>
  <c r="AP71" i="5" s="1"/>
  <c r="AO16" i="5"/>
  <c r="AP16" i="5" s="1"/>
  <c r="AO21" i="5"/>
  <c r="AP21" i="5" s="1"/>
  <c r="AO35" i="5"/>
  <c r="AP35" i="5" s="1"/>
  <c r="AO67" i="5"/>
  <c r="AP67" i="5" s="1"/>
  <c r="AO50" i="5"/>
  <c r="AP50" i="5" s="1"/>
  <c r="AO165" i="5"/>
  <c r="AP165" i="5" s="1"/>
  <c r="AO174" i="5"/>
  <c r="AP174" i="5" s="1"/>
  <c r="AO74" i="5"/>
  <c r="AP74" i="5" s="1"/>
  <c r="AO36" i="5"/>
  <c r="AP36" i="5" s="1"/>
  <c r="AO147" i="5"/>
  <c r="AP147" i="5" s="1"/>
  <c r="AO168" i="5"/>
  <c r="AP168" i="5" s="1"/>
  <c r="AO160" i="5"/>
  <c r="AP160" i="5" s="1"/>
  <c r="AO73" i="5"/>
  <c r="AP73" i="5" s="1"/>
  <c r="AO90" i="5"/>
  <c r="AP90" i="5" s="1"/>
  <c r="AO11" i="5"/>
  <c r="AP11" i="5" s="1"/>
  <c r="AO124" i="5"/>
  <c r="AP124" i="5" s="1"/>
  <c r="AO9" i="5"/>
  <c r="AP9" i="5" s="1"/>
  <c r="AO37" i="5"/>
  <c r="AP37" i="5" s="1"/>
  <c r="AO40" i="5"/>
  <c r="AP40" i="5" s="1"/>
  <c r="AO108" i="5"/>
  <c r="AP108" i="5" s="1"/>
  <c r="AO72" i="5"/>
  <c r="AP72" i="5" s="1"/>
  <c r="AO152" i="5"/>
  <c r="AP152" i="5" s="1"/>
  <c r="AO143" i="5"/>
  <c r="AP143" i="5" s="1"/>
  <c r="AO139" i="5"/>
  <c r="AP139" i="5" s="1"/>
  <c r="AO46" i="5"/>
  <c r="AP46" i="5" s="1"/>
  <c r="AO173" i="5"/>
  <c r="AP173" i="5" s="1"/>
  <c r="AO145" i="5"/>
  <c r="AP145" i="5" s="1"/>
  <c r="AO117" i="5"/>
  <c r="AP117" i="5" s="1"/>
  <c r="AO119" i="5"/>
  <c r="AP119" i="5" s="1"/>
  <c r="AO171" i="5"/>
  <c r="AP171" i="5" s="1"/>
  <c r="AO85" i="5"/>
  <c r="AP85" i="5" s="1"/>
  <c r="AO123" i="5"/>
  <c r="AP123" i="5" s="1"/>
  <c r="AO48" i="5"/>
  <c r="AP48" i="5" s="1"/>
  <c r="AO47" i="5"/>
  <c r="AP47" i="5" s="1"/>
  <c r="AO31" i="5"/>
  <c r="AP31" i="5" s="1"/>
  <c r="AO135" i="5"/>
  <c r="AP135" i="5" s="1"/>
  <c r="AO7" i="5"/>
  <c r="AP7" i="5" s="1"/>
  <c r="AO112" i="5"/>
  <c r="AP112" i="5" s="1"/>
  <c r="AO98" i="5"/>
  <c r="AP98" i="5" s="1"/>
  <c r="AO153" i="5"/>
  <c r="AP153" i="5" s="1"/>
  <c r="AO29" i="5"/>
  <c r="AP29" i="5" s="1"/>
  <c r="AO162" i="5"/>
  <c r="AP162" i="5" s="1"/>
  <c r="AO148" i="5"/>
  <c r="AP148" i="5" s="1"/>
  <c r="AO133" i="5"/>
  <c r="AP133" i="5" s="1"/>
  <c r="AO17" i="5"/>
  <c r="AP17" i="5" s="1"/>
  <c r="AO58" i="5"/>
  <c r="AP58" i="5" s="1"/>
  <c r="AO167" i="5"/>
  <c r="AP167" i="5" s="1"/>
  <c r="AO109" i="5"/>
  <c r="AP109" i="5" s="1"/>
  <c r="AO169" i="5"/>
  <c r="AP169" i="5" s="1"/>
  <c r="AO92" i="5"/>
  <c r="AP92" i="5" s="1"/>
  <c r="AO69" i="5"/>
  <c r="AP69" i="5" s="1"/>
  <c r="AO142" i="5"/>
  <c r="AP142" i="5" s="1"/>
  <c r="AO163" i="5"/>
  <c r="AP163" i="5" s="1"/>
  <c r="AO30" i="5"/>
  <c r="AP30" i="5" s="1"/>
  <c r="AO128" i="5"/>
  <c r="AP128" i="5" s="1"/>
  <c r="AO172" i="5"/>
  <c r="AP172" i="5" s="1"/>
  <c r="AO63" i="5"/>
  <c r="AP63" i="5" s="1"/>
  <c r="AO39" i="5"/>
  <c r="AP39" i="5" s="1"/>
  <c r="AO60" i="5"/>
  <c r="AP60" i="5" s="1"/>
  <c r="AO113" i="5"/>
  <c r="AP113" i="5" s="1"/>
  <c r="AO115" i="5"/>
  <c r="AP115" i="5" s="1"/>
  <c r="AO99" i="5"/>
  <c r="AP99" i="5" s="1"/>
  <c r="AO137" i="5"/>
  <c r="AP137" i="5" s="1"/>
  <c r="AO97" i="5"/>
  <c r="AP97" i="5" s="1"/>
  <c r="AO132" i="5"/>
  <c r="AP132" i="5" s="1"/>
  <c r="AO95" i="5"/>
  <c r="AP95" i="5" s="1"/>
  <c r="AO70" i="5"/>
  <c r="AP70" i="5" s="1"/>
  <c r="AO28" i="5"/>
  <c r="AP28" i="5" s="1"/>
  <c r="AO111" i="5"/>
  <c r="AP111" i="5" s="1"/>
  <c r="AO43" i="5"/>
  <c r="AP43" i="5" s="1"/>
  <c r="AO96" i="5"/>
  <c r="AP96" i="5" s="1"/>
  <c r="AO76" i="5"/>
  <c r="AP76" i="5" s="1"/>
  <c r="AO53" i="5"/>
  <c r="AP53" i="5" s="1"/>
  <c r="AO134" i="5"/>
  <c r="AP134" i="5" s="1"/>
  <c r="AO122" i="5"/>
  <c r="AP122" i="5" s="1"/>
  <c r="AO150" i="5"/>
  <c r="AP150" i="5" s="1"/>
  <c r="AO62" i="5"/>
  <c r="AP62" i="5" s="1"/>
  <c r="AO33" i="5"/>
  <c r="AP33" i="5" s="1"/>
  <c r="AO80" i="5"/>
  <c r="AP80" i="5" s="1"/>
  <c r="AO91" i="5"/>
  <c r="AP91" i="5" s="1"/>
  <c r="AO52" i="5"/>
  <c r="AP52" i="5" s="1"/>
  <c r="AO105" i="5"/>
  <c r="AP105" i="5" s="1"/>
  <c r="AO130" i="5"/>
  <c r="AP130" i="5" s="1"/>
  <c r="AO101" i="5"/>
  <c r="AP101" i="5" s="1"/>
  <c r="AO25" i="5"/>
  <c r="AP25" i="5" s="1"/>
  <c r="AO32" i="5"/>
  <c r="AP32" i="5" s="1"/>
  <c r="AO127" i="5"/>
  <c r="AP127" i="5" s="1"/>
  <c r="AO34" i="5"/>
  <c r="AP34" i="5" s="1"/>
  <c r="AO79" i="5"/>
  <c r="AP79" i="5" s="1"/>
  <c r="AO18" i="5"/>
  <c r="AP18" i="5" s="1"/>
  <c r="AO6" i="5"/>
  <c r="AP6" i="5" s="1"/>
  <c r="AO89" i="5"/>
  <c r="AP89" i="5" s="1"/>
  <c r="AO8" i="5"/>
  <c r="AP8" i="5" s="1"/>
  <c r="AO55" i="5"/>
  <c r="AP55" i="5" s="1"/>
  <c r="AO54" i="5"/>
  <c r="AP54" i="5" s="1"/>
  <c r="AO125" i="5"/>
  <c r="AP125" i="5" s="1"/>
  <c r="AO106" i="5"/>
  <c r="AP106" i="5" s="1"/>
  <c r="AO110" i="5"/>
  <c r="AP110" i="5" s="1"/>
  <c r="AO42" i="5"/>
  <c r="AP42" i="5" s="1"/>
  <c r="AO65" i="5"/>
  <c r="AP65" i="5" s="1"/>
  <c r="AO126" i="5"/>
  <c r="AP126" i="5" s="1"/>
  <c r="AO155" i="5"/>
  <c r="AP155" i="5" s="1"/>
  <c r="AU118" i="5"/>
  <c r="AV118" i="5" s="1"/>
  <c r="AU85" i="5"/>
  <c r="AV85" i="5" s="1"/>
  <c r="AU175" i="5"/>
  <c r="AV175" i="5" s="1"/>
  <c r="AU51" i="5"/>
  <c r="AV51" i="5" s="1"/>
  <c r="AU50" i="5"/>
  <c r="AV50" i="5" s="1"/>
  <c r="AU124" i="5"/>
  <c r="AV124" i="5" s="1"/>
  <c r="AU120" i="5"/>
  <c r="AV120" i="5" s="1"/>
  <c r="AU9" i="5"/>
  <c r="AV9" i="5" s="1"/>
  <c r="AU40" i="5"/>
  <c r="AV40" i="5" s="1"/>
  <c r="AU159" i="5"/>
  <c r="AV159" i="5" s="1"/>
  <c r="AU146" i="5"/>
  <c r="AV146" i="5" s="1"/>
  <c r="AU19" i="5"/>
  <c r="AV19" i="5" s="1"/>
  <c r="AU72" i="5"/>
  <c r="AV72" i="5" s="1"/>
  <c r="AU170" i="5"/>
  <c r="AV170" i="5" s="1"/>
  <c r="AU44" i="5"/>
  <c r="AV44" i="5" s="1"/>
  <c r="AU129" i="5"/>
  <c r="AV129" i="5" s="1"/>
  <c r="AU16" i="5"/>
  <c r="AV16" i="5" s="1"/>
  <c r="AU21" i="5"/>
  <c r="AV21" i="5" s="1"/>
  <c r="AU78" i="5"/>
  <c r="AV78" i="5" s="1"/>
  <c r="AU56" i="5"/>
  <c r="AV56" i="5" s="1"/>
  <c r="AU171" i="5"/>
  <c r="AV171" i="5" s="1"/>
  <c r="AU35" i="5"/>
  <c r="AV35" i="5" s="1"/>
  <c r="AU115" i="5"/>
  <c r="AV115" i="5" s="1"/>
  <c r="AU164" i="5"/>
  <c r="AV164" i="5" s="1"/>
  <c r="AU90" i="5"/>
  <c r="AV90" i="5" s="1"/>
  <c r="AU141" i="5"/>
  <c r="AV141" i="5" s="1"/>
  <c r="AU135" i="5"/>
  <c r="AV135" i="5" s="1"/>
  <c r="AU102" i="5"/>
  <c r="AV102" i="5" s="1"/>
  <c r="AU75" i="5"/>
  <c r="AV75" i="5" s="1"/>
  <c r="AU10" i="5"/>
  <c r="AV10" i="5" s="1"/>
  <c r="AU108" i="5"/>
  <c r="AV108" i="5" s="1"/>
  <c r="AU71" i="5"/>
  <c r="AV71" i="5" s="1"/>
  <c r="AU148" i="5"/>
  <c r="AV148" i="5" s="1"/>
  <c r="AU133" i="5"/>
  <c r="AV133" i="5" s="1"/>
  <c r="AU32" i="5"/>
  <c r="AV32" i="5" s="1"/>
  <c r="AU167" i="5"/>
  <c r="AV167" i="5" s="1"/>
  <c r="AU28" i="5"/>
  <c r="AV28" i="5" s="1"/>
  <c r="AU109" i="5"/>
  <c r="AV109" i="5" s="1"/>
  <c r="AU169" i="5"/>
  <c r="AV169" i="5" s="1"/>
  <c r="AU142" i="5"/>
  <c r="AV142" i="5" s="1"/>
  <c r="AU43" i="5"/>
  <c r="AV43" i="5" s="1"/>
  <c r="AU143" i="5"/>
  <c r="AV143" i="5" s="1"/>
  <c r="AU46" i="5"/>
  <c r="AV46" i="5" s="1"/>
  <c r="AU134" i="5"/>
  <c r="AV134" i="5" s="1"/>
  <c r="AU145" i="5"/>
  <c r="AV145" i="5" s="1"/>
  <c r="AU150" i="5"/>
  <c r="AV150" i="5" s="1"/>
  <c r="AU172" i="5"/>
  <c r="AV172" i="5" s="1"/>
  <c r="AU119" i="5"/>
  <c r="AV119" i="5" s="1"/>
  <c r="AU39" i="5"/>
  <c r="AV39" i="5" s="1"/>
  <c r="AU49" i="5"/>
  <c r="AV49" i="5" s="1"/>
  <c r="AU52" i="5"/>
  <c r="AV52" i="5" s="1"/>
  <c r="AU154" i="5"/>
  <c r="AV154" i="5" s="1"/>
  <c r="AU113" i="5"/>
  <c r="AV113" i="5" s="1"/>
  <c r="AU166" i="5"/>
  <c r="AV166" i="5" s="1"/>
  <c r="AU161" i="5"/>
  <c r="AV161" i="5" s="1"/>
  <c r="AU66" i="5"/>
  <c r="AV66" i="5" s="1"/>
  <c r="AU7" i="5"/>
  <c r="AV7" i="5" s="1"/>
  <c r="AU152" i="5"/>
  <c r="AV152" i="5" s="1"/>
  <c r="AU58" i="5"/>
  <c r="AV58" i="5" s="1"/>
  <c r="AU81" i="5"/>
  <c r="AV81" i="5" s="1"/>
  <c r="AU163" i="5"/>
  <c r="AV163" i="5" s="1"/>
  <c r="AU60" i="5"/>
  <c r="AV60" i="5" s="1"/>
  <c r="AU13" i="5"/>
  <c r="AV13" i="5" s="1"/>
  <c r="AU137" i="5"/>
  <c r="AV137" i="5" s="1"/>
  <c r="AU162" i="5"/>
  <c r="AV162" i="5" s="1"/>
  <c r="AU97" i="5"/>
  <c r="AV97" i="5" s="1"/>
  <c r="AU132" i="5"/>
  <c r="AV132" i="5" s="1"/>
  <c r="AU17" i="5"/>
  <c r="AV17" i="5" s="1"/>
  <c r="AU127" i="5"/>
  <c r="AV127" i="5" s="1"/>
  <c r="AU79" i="5"/>
  <c r="AV79" i="5" s="1"/>
  <c r="AU111" i="5"/>
  <c r="AV111" i="5" s="1"/>
  <c r="AU86" i="5"/>
  <c r="AV86" i="5" s="1"/>
  <c r="AU6" i="5"/>
  <c r="AV6" i="5" s="1"/>
  <c r="AU8" i="5"/>
  <c r="AV8" i="5" s="1"/>
  <c r="AU55" i="5"/>
  <c r="AV55" i="5" s="1"/>
  <c r="AU106" i="5"/>
  <c r="AV106" i="5" s="1"/>
  <c r="AU33" i="5"/>
  <c r="AV33" i="5" s="1"/>
  <c r="AU80" i="5"/>
  <c r="AV80" i="5" s="1"/>
  <c r="AU47" i="5"/>
  <c r="AV47" i="5" s="1"/>
  <c r="AU88" i="5"/>
  <c r="AV88" i="5" s="1"/>
  <c r="AU61" i="5"/>
  <c r="AV61" i="5" s="1"/>
  <c r="AU41" i="5"/>
  <c r="AV41" i="5" s="1"/>
  <c r="AU149" i="5"/>
  <c r="AV149" i="5" s="1"/>
  <c r="AU121" i="5"/>
  <c r="AV121" i="5" s="1"/>
  <c r="AU136" i="5"/>
  <c r="AV136" i="5" s="1"/>
  <c r="AU38" i="5"/>
  <c r="AV38" i="5" s="1"/>
  <c r="AU123" i="5"/>
  <c r="AV123" i="5" s="1"/>
  <c r="AU11" i="5"/>
  <c r="AV11" i="5" s="1"/>
  <c r="AU37" i="5"/>
  <c r="AV37" i="5" s="1"/>
  <c r="AU92" i="5"/>
  <c r="AV92" i="5" s="1"/>
  <c r="AU173" i="5"/>
  <c r="AV173" i="5" s="1"/>
  <c r="AU30" i="5"/>
  <c r="AV30" i="5" s="1"/>
  <c r="AU117" i="5"/>
  <c r="AV117" i="5" s="1"/>
  <c r="AU91" i="5"/>
  <c r="AV91" i="5" s="1"/>
  <c r="AU101" i="5"/>
  <c r="AV101" i="5" s="1"/>
  <c r="AU99" i="5"/>
  <c r="AV99" i="5" s="1"/>
  <c r="AU25" i="5"/>
  <c r="AV25" i="5" s="1"/>
  <c r="AU130" i="5"/>
  <c r="AV130" i="5" s="1"/>
  <c r="AU95" i="5"/>
  <c r="AV95" i="5" s="1"/>
  <c r="AU151" i="5"/>
  <c r="AV151" i="5" s="1"/>
  <c r="AU70" i="5"/>
  <c r="AV70" i="5" s="1"/>
  <c r="AU34" i="5"/>
  <c r="AV34" i="5" s="1"/>
  <c r="AU57" i="5"/>
  <c r="AV57" i="5" s="1"/>
  <c r="AU18" i="5"/>
  <c r="AV18" i="5" s="1"/>
  <c r="AU160" i="5"/>
  <c r="AV160" i="5" s="1"/>
  <c r="AU174" i="5"/>
  <c r="AV174" i="5" s="1"/>
  <c r="AU89" i="5"/>
  <c r="AV89" i="5" s="1"/>
  <c r="AU53" i="5"/>
  <c r="AV53" i="5" s="1"/>
  <c r="AU82" i="5"/>
  <c r="AV82" i="5" s="1"/>
  <c r="AU12" i="5"/>
  <c r="AV12" i="5" s="1"/>
  <c r="AU110" i="5"/>
  <c r="AV110" i="5" s="1"/>
  <c r="AU42" i="5"/>
  <c r="AV42" i="5" s="1"/>
  <c r="AU122" i="5"/>
  <c r="AV122" i="5" s="1"/>
  <c r="AU59" i="5"/>
  <c r="AV59" i="5" s="1"/>
  <c r="AU62" i="5"/>
  <c r="AV62" i="5" s="1"/>
  <c r="AU94" i="5"/>
  <c r="AV94" i="5" s="1"/>
  <c r="AU74" i="5"/>
  <c r="AV74" i="5" s="1"/>
  <c r="AU126" i="5"/>
  <c r="AV126" i="5" s="1"/>
  <c r="AU155" i="5"/>
  <c r="AV155" i="5" s="1"/>
  <c r="AU156" i="5"/>
  <c r="AV156" i="5" s="1"/>
  <c r="AU68" i="5"/>
  <c r="AV68" i="5" s="1"/>
  <c r="AU98" i="5"/>
  <c r="AV98" i="5" s="1"/>
  <c r="AU116" i="5"/>
  <c r="AV116" i="5" s="1"/>
  <c r="AU29" i="5"/>
  <c r="AV29" i="5" s="1"/>
  <c r="AU69" i="5"/>
  <c r="AV69" i="5" s="1"/>
  <c r="AU76" i="5"/>
  <c r="AV76" i="5" s="1"/>
  <c r="AU128" i="5"/>
  <c r="AV128" i="5" s="1"/>
  <c r="AU165" i="5"/>
  <c r="AV165" i="5" s="1"/>
  <c r="AU87" i="5"/>
  <c r="AV87" i="5" s="1"/>
  <c r="AU14" i="5"/>
  <c r="AV14" i="5" s="1"/>
  <c r="AU107" i="5"/>
  <c r="AV107" i="5" s="1"/>
  <c r="AU112" i="5"/>
  <c r="AV112" i="5" s="1"/>
  <c r="AU144" i="5"/>
  <c r="AV144" i="5" s="1"/>
  <c r="AU153" i="5"/>
  <c r="AV153" i="5" s="1"/>
  <c r="AU54" i="5"/>
  <c r="AV54" i="5" s="1"/>
  <c r="AU157" i="5"/>
  <c r="AV157" i="5" s="1"/>
  <c r="AU125" i="5"/>
  <c r="AV125" i="5" s="1"/>
  <c r="AU84" i="5"/>
  <c r="AV84" i="5" s="1"/>
  <c r="AU104" i="5"/>
  <c r="AV104" i="5" s="1"/>
  <c r="AU65" i="5"/>
  <c r="AV65" i="5" s="1"/>
  <c r="AU131" i="5"/>
  <c r="AV131" i="5" s="1"/>
  <c r="AU83" i="5"/>
  <c r="AV83" i="5" s="1"/>
  <c r="AU67" i="5"/>
  <c r="AV67" i="5" s="1"/>
  <c r="AU48" i="5"/>
  <c r="AV48" i="5" s="1"/>
  <c r="AU26" i="5"/>
  <c r="AV26" i="5" s="1"/>
  <c r="AU114" i="5"/>
  <c r="AV114" i="5" s="1"/>
  <c r="AU22" i="5"/>
  <c r="AV22" i="5" s="1"/>
  <c r="AU103" i="5"/>
  <c r="AV103" i="5" s="1"/>
  <c r="AU96" i="5"/>
  <c r="AV96" i="5" s="1"/>
  <c r="AU139" i="5"/>
  <c r="AV139" i="5" s="1"/>
  <c r="AU63" i="5"/>
  <c r="AV63" i="5" s="1"/>
  <c r="AU140" i="5"/>
  <c r="AV140" i="5" s="1"/>
  <c r="AU158" i="5"/>
  <c r="AV158" i="5" s="1"/>
  <c r="AU15" i="5"/>
  <c r="AV15" i="5" s="1"/>
  <c r="AU105" i="5"/>
  <c r="AV105" i="5" s="1"/>
  <c r="AU147" i="5"/>
  <c r="AV147" i="5" s="1"/>
  <c r="AU168" i="5"/>
  <c r="AV168" i="5" s="1"/>
  <c r="AU93" i="5"/>
  <c r="AV93" i="5" s="1"/>
  <c r="AU23" i="5"/>
  <c r="AV23" i="5" s="1"/>
  <c r="AU20" i="5"/>
  <c r="AV20" i="5" s="1"/>
  <c r="AU100" i="5"/>
  <c r="AV100" i="5" s="1"/>
  <c r="AU138" i="5"/>
  <c r="AV138" i="5" s="1"/>
  <c r="AU45" i="5"/>
  <c r="AV45" i="5" s="1"/>
  <c r="AU24" i="5"/>
  <c r="AV24" i="5" s="1"/>
  <c r="AU31" i="5"/>
  <c r="AV31" i="5" s="1"/>
  <c r="AU77" i="5"/>
  <c r="AV77" i="5" s="1"/>
  <c r="AR32" i="5"/>
  <c r="AR70" i="5"/>
  <c r="AR122" i="5"/>
  <c r="AR97" i="5"/>
  <c r="AR87" i="5"/>
  <c r="AR79" i="5"/>
  <c r="AR111" i="5"/>
  <c r="AR107" i="5"/>
  <c r="AR6" i="5"/>
  <c r="AR112" i="5"/>
  <c r="AR8" i="5"/>
  <c r="AR54" i="5"/>
  <c r="AR23" i="5"/>
  <c r="AR125" i="5"/>
  <c r="AR104" i="5"/>
  <c r="AR100" i="5"/>
  <c r="AR83" i="5"/>
  <c r="AR33" i="5"/>
  <c r="AR80" i="5"/>
  <c r="AR45" i="5"/>
  <c r="AR166" i="5"/>
  <c r="AR158" i="5"/>
  <c r="AR15" i="5"/>
  <c r="AR147" i="5"/>
  <c r="AR25" i="5"/>
  <c r="AR168" i="5"/>
  <c r="AR127" i="5"/>
  <c r="AR86" i="5"/>
  <c r="AR98" i="5"/>
  <c r="AR160" i="5"/>
  <c r="AR89" i="5"/>
  <c r="AR75" i="5"/>
  <c r="AR55" i="5"/>
  <c r="AR82" i="5"/>
  <c r="AR20" i="5"/>
  <c r="AR59" i="5"/>
  <c r="AR94" i="5"/>
  <c r="AR164" i="5"/>
  <c r="AS88" i="5"/>
  <c r="AR74" i="5"/>
  <c r="AR77" i="5"/>
  <c r="AR61" i="5"/>
  <c r="AR120" i="5"/>
  <c r="AR130" i="5"/>
  <c r="AR68" i="5"/>
  <c r="AR146" i="5"/>
  <c r="AR102" i="5"/>
  <c r="AR57" i="5"/>
  <c r="AR116" i="5"/>
  <c r="AR144" i="5"/>
  <c r="AR153" i="5"/>
  <c r="AR129" i="5"/>
  <c r="AR84" i="5"/>
  <c r="AR118" i="5"/>
  <c r="AR78" i="5"/>
  <c r="AR10" i="5"/>
  <c r="AR56" i="5"/>
  <c r="AR131" i="5"/>
  <c r="AR35" i="5"/>
  <c r="AR38" i="5"/>
  <c r="AR175" i="5"/>
  <c r="AR73" i="5"/>
  <c r="AR67" i="5"/>
  <c r="AR47" i="5"/>
  <c r="AR154" i="5"/>
  <c r="AR114" i="5"/>
  <c r="AR12" i="5"/>
  <c r="AS50" i="5"/>
  <c r="AR11" i="5"/>
  <c r="AR105" i="5"/>
  <c r="AR93" i="5"/>
  <c r="AR159" i="5"/>
  <c r="AR108" i="5"/>
  <c r="AR14" i="5"/>
  <c r="AR103" i="5"/>
  <c r="AR19" i="5"/>
  <c r="AR170" i="5"/>
  <c r="AR81" i="5"/>
  <c r="AR44" i="5"/>
  <c r="AR157" i="5"/>
  <c r="AR173" i="5"/>
  <c r="AR117" i="5"/>
  <c r="AR171" i="5"/>
  <c r="AR138" i="5"/>
  <c r="AR155" i="5"/>
  <c r="AR140" i="5"/>
  <c r="AR115" i="5"/>
  <c r="AR26" i="5"/>
  <c r="AR90" i="5"/>
  <c r="AS52" i="5"/>
  <c r="AR99" i="5"/>
  <c r="AR165" i="5"/>
  <c r="AR151" i="5"/>
  <c r="AR69" i="5"/>
  <c r="AR63" i="5"/>
  <c r="AR36" i="5"/>
  <c r="AR41" i="5"/>
  <c r="AR37" i="5"/>
  <c r="AR167" i="5"/>
  <c r="AR149" i="5"/>
  <c r="AR109" i="5"/>
  <c r="AR92" i="5"/>
  <c r="AR142" i="5"/>
  <c r="AR152" i="5"/>
  <c r="AR143" i="5"/>
  <c r="AR139" i="5"/>
  <c r="AR46" i="5"/>
  <c r="AR71" i="5"/>
  <c r="AR121" i="5"/>
  <c r="AR163" i="5"/>
  <c r="AR145" i="5"/>
  <c r="AR136" i="5"/>
  <c r="AR85" i="5"/>
  <c r="AR123" i="5"/>
  <c r="AR27" i="5"/>
  <c r="AR141" i="5"/>
  <c r="AR133" i="5"/>
  <c r="AR174" i="5"/>
  <c r="AR42" i="5"/>
  <c r="AR65" i="5"/>
  <c r="AR22" i="5"/>
  <c r="AR148" i="5"/>
  <c r="AR124" i="5"/>
  <c r="AR132" i="5"/>
  <c r="AR17" i="5"/>
  <c r="AR28" i="5"/>
  <c r="AR72" i="5"/>
  <c r="AR43" i="5"/>
  <c r="AR134" i="5"/>
  <c r="AR16" i="5"/>
  <c r="AR21" i="5"/>
  <c r="AR150" i="5"/>
  <c r="AR172" i="5"/>
  <c r="AR119" i="5"/>
  <c r="AR39" i="5"/>
  <c r="AR48" i="5"/>
  <c r="AR113" i="5"/>
  <c r="AR7" i="5"/>
  <c r="AR49" i="5"/>
  <c r="AS64" i="5"/>
  <c r="AS66" i="5"/>
  <c r="AS135" i="5"/>
  <c r="AR169" i="5"/>
  <c r="AR30" i="5"/>
  <c r="AR161" i="5"/>
  <c r="AR51" i="5"/>
  <c r="AR101" i="5"/>
  <c r="AR29" i="5"/>
  <c r="AR137" i="5"/>
  <c r="AR162" i="5"/>
  <c r="AR9" i="5"/>
  <c r="AR95" i="5"/>
  <c r="AR40" i="5"/>
  <c r="AR58" i="5"/>
  <c r="AR34" i="5"/>
  <c r="AR18" i="5"/>
  <c r="AR96" i="5"/>
  <c r="AR76" i="5"/>
  <c r="AR53" i="5"/>
  <c r="AR106" i="5"/>
  <c r="AR110" i="5"/>
  <c r="AR128" i="5"/>
  <c r="AR62" i="5"/>
  <c r="AR126" i="5"/>
  <c r="AR60" i="5"/>
  <c r="AR91" i="5"/>
  <c r="AR31" i="5"/>
  <c r="AR13" i="5"/>
  <c r="AR156" i="5"/>
  <c r="AR24" i="5"/>
  <c r="AW175" i="5"/>
  <c r="AZ175" i="5"/>
  <c r="AN2" i="5"/>
  <c r="AZ11" i="5"/>
  <c r="BA11" i="5" s="1"/>
  <c r="AZ19" i="5"/>
  <c r="BA19" i="5" s="1"/>
  <c r="AZ27" i="5"/>
  <c r="AZ35" i="5"/>
  <c r="AZ43" i="5"/>
  <c r="AZ51" i="5"/>
  <c r="BA51" i="5" s="1"/>
  <c r="AZ59" i="5"/>
  <c r="AZ67" i="5"/>
  <c r="AZ75" i="5"/>
  <c r="AZ83" i="5"/>
  <c r="AZ91" i="5"/>
  <c r="AZ99" i="5"/>
  <c r="BA99" i="5" s="1"/>
  <c r="AZ107" i="5"/>
  <c r="AZ115" i="5"/>
  <c r="AZ123" i="5"/>
  <c r="AZ131" i="5"/>
  <c r="AZ139" i="5"/>
  <c r="AZ147" i="5"/>
  <c r="BA147" i="5" s="1"/>
  <c r="AZ155" i="5"/>
  <c r="AZ163" i="5"/>
  <c r="AZ171" i="5"/>
  <c r="AZ6" i="5"/>
  <c r="AZ14" i="5"/>
  <c r="AZ22" i="5"/>
  <c r="AZ30" i="5"/>
  <c r="BA30" i="5" s="1"/>
  <c r="AZ38" i="5"/>
  <c r="AZ46" i="5"/>
  <c r="AZ54" i="5"/>
  <c r="AZ62" i="5"/>
  <c r="AZ70" i="5"/>
  <c r="AZ78" i="5"/>
  <c r="AZ86" i="5"/>
  <c r="BA86" i="5" s="1"/>
  <c r="AZ94" i="5"/>
  <c r="BA94" i="5" s="1"/>
  <c r="AZ102" i="5"/>
  <c r="BA102" i="5" s="1"/>
  <c r="AZ110" i="5"/>
  <c r="AZ118" i="5"/>
  <c r="AZ126" i="5"/>
  <c r="AZ134" i="5"/>
  <c r="BA134" i="5" s="1"/>
  <c r="AZ142" i="5"/>
  <c r="BA142" i="5" s="1"/>
  <c r="AZ150" i="5"/>
  <c r="AZ158" i="5"/>
  <c r="AZ166" i="5"/>
  <c r="AZ174" i="5"/>
  <c r="AZ12" i="5"/>
  <c r="AZ20" i="5"/>
  <c r="AZ28" i="5"/>
  <c r="AZ36" i="5"/>
  <c r="AZ44" i="5"/>
  <c r="AZ52" i="5"/>
  <c r="AZ60" i="5"/>
  <c r="AZ68" i="5"/>
  <c r="AZ76" i="5"/>
  <c r="AZ84" i="5"/>
  <c r="AZ92" i="5"/>
  <c r="AZ100" i="5"/>
  <c r="AZ108" i="5"/>
  <c r="AZ116" i="5"/>
  <c r="AZ124" i="5"/>
  <c r="AZ132" i="5"/>
  <c r="AZ140" i="5"/>
  <c r="BA140" i="5" s="1"/>
  <c r="AZ148" i="5"/>
  <c r="AZ156" i="5"/>
  <c r="BA156" i="5" s="1"/>
  <c r="AZ164" i="5"/>
  <c r="BA164" i="5" s="1"/>
  <c r="AZ172" i="5"/>
  <c r="AZ15" i="5"/>
  <c r="AZ40" i="5"/>
  <c r="AZ49" i="5"/>
  <c r="AZ53" i="5"/>
  <c r="BA53" i="5" s="1"/>
  <c r="AZ66" i="5"/>
  <c r="AZ79" i="5"/>
  <c r="AZ104" i="5"/>
  <c r="AZ113" i="5"/>
  <c r="AZ117" i="5"/>
  <c r="AZ130" i="5"/>
  <c r="AZ143" i="5"/>
  <c r="AZ168" i="5"/>
  <c r="AW12" i="5"/>
  <c r="AW20" i="5"/>
  <c r="AW28" i="5"/>
  <c r="AW36" i="5"/>
  <c r="AW44" i="5"/>
  <c r="AW52" i="5"/>
  <c r="AW60" i="5"/>
  <c r="AW68" i="5"/>
  <c r="AZ7" i="5"/>
  <c r="AZ32" i="5"/>
  <c r="AZ41" i="5"/>
  <c r="AZ45" i="5"/>
  <c r="AZ58" i="5"/>
  <c r="AZ71" i="5"/>
  <c r="BA71" i="5" s="1"/>
  <c r="AZ96" i="5"/>
  <c r="AZ105" i="5"/>
  <c r="AZ109" i="5"/>
  <c r="AZ122" i="5"/>
  <c r="AZ135" i="5"/>
  <c r="AZ160" i="5"/>
  <c r="AZ169" i="5"/>
  <c r="AZ173" i="5"/>
  <c r="AW13" i="5"/>
  <c r="AW21" i="5"/>
  <c r="AW29" i="5"/>
  <c r="AW37" i="5"/>
  <c r="AW45" i="5"/>
  <c r="AW53" i="5"/>
  <c r="AW61" i="5"/>
  <c r="AZ16" i="5"/>
  <c r="AZ25" i="5"/>
  <c r="AZ29" i="5"/>
  <c r="BA29" i="5" s="1"/>
  <c r="AZ42" i="5"/>
  <c r="AZ55" i="5"/>
  <c r="AZ80" i="5"/>
  <c r="AZ89" i="5"/>
  <c r="AZ93" i="5"/>
  <c r="AZ106" i="5"/>
  <c r="BA106" i="5" s="1"/>
  <c r="AZ119" i="5"/>
  <c r="BA119" i="5" s="1"/>
  <c r="AZ144" i="5"/>
  <c r="AZ153" i="5"/>
  <c r="AZ157" i="5"/>
  <c r="BA157" i="5" s="1"/>
  <c r="AZ170" i="5"/>
  <c r="AW7" i="5"/>
  <c r="AW15" i="5"/>
  <c r="AW23" i="5"/>
  <c r="AW31" i="5"/>
  <c r="AW39" i="5"/>
  <c r="AW47" i="5"/>
  <c r="AW55" i="5"/>
  <c r="AZ21" i="5"/>
  <c r="AZ61" i="5"/>
  <c r="AZ82" i="5"/>
  <c r="AZ103" i="5"/>
  <c r="BA103" i="5" s="1"/>
  <c r="AZ137" i="5"/>
  <c r="BA137" i="5" s="1"/>
  <c r="AW11" i="5"/>
  <c r="AW25" i="5"/>
  <c r="AW38" i="5"/>
  <c r="AW50" i="5"/>
  <c r="AW63" i="5"/>
  <c r="AW72" i="5"/>
  <c r="AW80" i="5"/>
  <c r="AW88" i="5"/>
  <c r="AW96" i="5"/>
  <c r="AW104" i="5"/>
  <c r="AW112" i="5"/>
  <c r="AW120" i="5"/>
  <c r="AW128" i="5"/>
  <c r="AW136" i="5"/>
  <c r="AW144" i="5"/>
  <c r="AW152" i="5"/>
  <c r="AW160" i="5"/>
  <c r="AW168" i="5"/>
  <c r="AZ8" i="5"/>
  <c r="AZ48" i="5"/>
  <c r="BA48" i="5" s="1"/>
  <c r="AZ63" i="5"/>
  <c r="AZ69" i="5"/>
  <c r="AZ90" i="5"/>
  <c r="AZ97" i="5"/>
  <c r="AZ111" i="5"/>
  <c r="AZ145" i="5"/>
  <c r="AZ151" i="5"/>
  <c r="BA151" i="5" s="1"/>
  <c r="AZ165" i="5"/>
  <c r="BA165" i="5" s="1"/>
  <c r="AW14" i="5"/>
  <c r="AW26" i="5"/>
  <c r="AW40" i="5"/>
  <c r="AW51" i="5"/>
  <c r="AW64" i="5"/>
  <c r="AW73" i="5"/>
  <c r="AW81" i="5"/>
  <c r="AW89" i="5"/>
  <c r="AW97" i="5"/>
  <c r="AW105" i="5"/>
  <c r="AW113" i="5"/>
  <c r="AW121" i="5"/>
  <c r="AW129" i="5"/>
  <c r="AW137" i="5"/>
  <c r="AW145" i="5"/>
  <c r="AW153" i="5"/>
  <c r="AW161" i="5"/>
  <c r="AW169" i="5"/>
  <c r="AZ17" i="5"/>
  <c r="BA17" i="5" s="1"/>
  <c r="AZ23" i="5"/>
  <c r="AZ37" i="5"/>
  <c r="AZ57" i="5"/>
  <c r="AZ64" i="5"/>
  <c r="AZ85" i="5"/>
  <c r="AZ125" i="5"/>
  <c r="AZ146" i="5"/>
  <c r="AZ167" i="5"/>
  <c r="BA167" i="5" s="1"/>
  <c r="AW17" i="5"/>
  <c r="AW30" i="5"/>
  <c r="AW42" i="5"/>
  <c r="AW56" i="5"/>
  <c r="AW66" i="5"/>
  <c r="AW75" i="5"/>
  <c r="AW83" i="5"/>
  <c r="AW91" i="5"/>
  <c r="AW99" i="5"/>
  <c r="AW107" i="5"/>
  <c r="AW115" i="5"/>
  <c r="AW123" i="5"/>
  <c r="AW131" i="5"/>
  <c r="AW139" i="5"/>
  <c r="AW147" i="5"/>
  <c r="AW155" i="5"/>
  <c r="AW163" i="5"/>
  <c r="AW171" i="5"/>
  <c r="AZ9" i="5"/>
  <c r="AZ31" i="5"/>
  <c r="AZ95" i="5"/>
  <c r="AZ128" i="5"/>
  <c r="AZ162" i="5"/>
  <c r="AW16" i="5"/>
  <c r="AW34" i="5"/>
  <c r="AW57" i="5"/>
  <c r="AW71" i="5"/>
  <c r="AW85" i="5"/>
  <c r="AW98" i="5"/>
  <c r="AW110" i="5"/>
  <c r="AW124" i="5"/>
  <c r="AW135" i="5"/>
  <c r="AW149" i="5"/>
  <c r="AX149" i="5" s="1"/>
  <c r="AW162" i="5"/>
  <c r="AW174" i="5"/>
  <c r="AZ33" i="5"/>
  <c r="AZ77" i="5"/>
  <c r="AZ87" i="5"/>
  <c r="AZ120" i="5"/>
  <c r="AZ154" i="5"/>
  <c r="BA154" i="5" s="1"/>
  <c r="AW19" i="5"/>
  <c r="AW41" i="5"/>
  <c r="AW59" i="5"/>
  <c r="AW76" i="5"/>
  <c r="AW87" i="5"/>
  <c r="AW101" i="5"/>
  <c r="AW114" i="5"/>
  <c r="AW126" i="5"/>
  <c r="AW140" i="5"/>
  <c r="AW151" i="5"/>
  <c r="AW165" i="5"/>
  <c r="AZ24" i="5"/>
  <c r="BA24" i="5" s="1"/>
  <c r="AZ34" i="5"/>
  <c r="AZ56" i="5"/>
  <c r="BA56" i="5" s="1"/>
  <c r="AZ88" i="5"/>
  <c r="BA88" i="5" s="1"/>
  <c r="AZ121" i="5"/>
  <c r="BA121" i="5" s="1"/>
  <c r="AZ133" i="5"/>
  <c r="AZ5" i="5"/>
  <c r="AW22" i="5"/>
  <c r="AW43" i="5"/>
  <c r="AW62" i="5"/>
  <c r="AW77" i="5"/>
  <c r="AW90" i="5"/>
  <c r="AW102" i="5"/>
  <c r="AW116" i="5"/>
  <c r="AW127" i="5"/>
  <c r="AW141" i="5"/>
  <c r="AW154" i="5"/>
  <c r="AW166" i="5"/>
  <c r="AZ10" i="5"/>
  <c r="AZ47" i="5"/>
  <c r="AZ81" i="5"/>
  <c r="BA81" i="5" s="1"/>
  <c r="AZ98" i="5"/>
  <c r="AZ149" i="5"/>
  <c r="AW27" i="5"/>
  <c r="AW58" i="5"/>
  <c r="AW82" i="5"/>
  <c r="AW103" i="5"/>
  <c r="AW122" i="5"/>
  <c r="AW143" i="5"/>
  <c r="AW164" i="5"/>
  <c r="AZ13" i="5"/>
  <c r="AZ65" i="5"/>
  <c r="AZ101" i="5"/>
  <c r="AZ152" i="5"/>
  <c r="AW32" i="5"/>
  <c r="AW65" i="5"/>
  <c r="AW84" i="5"/>
  <c r="AW106" i="5"/>
  <c r="AW125" i="5"/>
  <c r="AW146" i="5"/>
  <c r="AW167" i="5"/>
  <c r="AZ138" i="5"/>
  <c r="AW8" i="5"/>
  <c r="AW35" i="5"/>
  <c r="AW69" i="5"/>
  <c r="AW92" i="5"/>
  <c r="AW109" i="5"/>
  <c r="AW132" i="5"/>
  <c r="AW150" i="5"/>
  <c r="AW172" i="5"/>
  <c r="AZ18" i="5"/>
  <c r="BA18" i="5" s="1"/>
  <c r="AZ73" i="5"/>
  <c r="AZ159" i="5"/>
  <c r="AW48" i="5"/>
  <c r="AW86" i="5"/>
  <c r="AW118" i="5"/>
  <c r="AW156" i="5"/>
  <c r="AZ50" i="5"/>
  <c r="AZ74" i="5"/>
  <c r="AZ129" i="5"/>
  <c r="BA129" i="5" s="1"/>
  <c r="AZ161" i="5"/>
  <c r="AZ136" i="5"/>
  <c r="AZ26" i="5"/>
  <c r="AZ112" i="5"/>
  <c r="AZ141" i="5"/>
  <c r="AW10" i="5"/>
  <c r="AW67" i="5"/>
  <c r="AW95" i="5"/>
  <c r="AW133" i="5"/>
  <c r="AW159" i="5"/>
  <c r="AZ114" i="5"/>
  <c r="AW18" i="5"/>
  <c r="AW70" i="5"/>
  <c r="AW100" i="5"/>
  <c r="AW134" i="5"/>
  <c r="AW170" i="5"/>
  <c r="AW5" i="5"/>
  <c r="AW24" i="5"/>
  <c r="AW74" i="5"/>
  <c r="AW108" i="5"/>
  <c r="AW138" i="5"/>
  <c r="AW173" i="5"/>
  <c r="AZ39" i="5"/>
  <c r="AW33" i="5"/>
  <c r="AW78" i="5"/>
  <c r="AW111" i="5"/>
  <c r="AW142" i="5"/>
  <c r="AW49" i="5"/>
  <c r="AW148" i="5"/>
  <c r="AZ72" i="5"/>
  <c r="AW54" i="5"/>
  <c r="AW157" i="5"/>
  <c r="AW79" i="5"/>
  <c r="AW158" i="5"/>
  <c r="AZ127" i="5"/>
  <c r="AW93" i="5"/>
  <c r="AW94" i="5"/>
  <c r="AW46" i="5"/>
  <c r="AW6" i="5"/>
  <c r="AW117" i="5"/>
  <c r="AW130" i="5"/>
  <c r="AW9" i="5"/>
  <c r="AW119" i="5"/>
  <c r="AI2" i="5"/>
  <c r="AT2" i="5"/>
  <c r="AK2" i="5"/>
  <c r="AQ2" i="5"/>
  <c r="AG2" i="5"/>
  <c r="AH1" i="5" s="1"/>
  <c r="AJ1" i="5" l="1"/>
  <c r="AJ2" i="5"/>
  <c r="AZ1" i="5"/>
  <c r="BM11" i="5"/>
  <c r="BN11" i="5" s="1"/>
  <c r="BM19" i="5"/>
  <c r="BN19" i="5" s="1"/>
  <c r="BM27" i="5"/>
  <c r="BN27" i="5" s="1"/>
  <c r="BM35" i="5"/>
  <c r="BN35" i="5" s="1"/>
  <c r="BM43" i="5"/>
  <c r="BN43" i="5" s="1"/>
  <c r="BM51" i="5"/>
  <c r="BN51" i="5" s="1"/>
  <c r="BM59" i="5"/>
  <c r="BN59" i="5" s="1"/>
  <c r="BM67" i="5"/>
  <c r="BN67" i="5" s="1"/>
  <c r="BM75" i="5"/>
  <c r="BN75" i="5" s="1"/>
  <c r="BM83" i="5"/>
  <c r="BN83" i="5" s="1"/>
  <c r="BM91" i="5"/>
  <c r="BN91" i="5" s="1"/>
  <c r="BM99" i="5"/>
  <c r="BN99" i="5" s="1"/>
  <c r="BM107" i="5"/>
  <c r="BN107" i="5" s="1"/>
  <c r="BM115" i="5"/>
  <c r="BN115" i="5" s="1"/>
  <c r="BM123" i="5"/>
  <c r="BN123" i="5" s="1"/>
  <c r="BM131" i="5"/>
  <c r="BN131" i="5" s="1"/>
  <c r="BM139" i="5"/>
  <c r="BN139" i="5" s="1"/>
  <c r="BM147" i="5"/>
  <c r="BN147" i="5" s="1"/>
  <c r="BM155" i="5"/>
  <c r="BN155" i="5" s="1"/>
  <c r="BM163" i="5"/>
  <c r="BN163" i="5" s="1"/>
  <c r="BM171" i="5"/>
  <c r="BN171" i="5" s="1"/>
  <c r="BM13" i="5"/>
  <c r="BN13" i="5" s="1"/>
  <c r="BM21" i="5"/>
  <c r="BN21" i="5" s="1"/>
  <c r="BM29" i="5"/>
  <c r="BN29" i="5" s="1"/>
  <c r="BM37" i="5"/>
  <c r="BN37" i="5" s="1"/>
  <c r="BM45" i="5"/>
  <c r="BN45" i="5" s="1"/>
  <c r="BM53" i="5"/>
  <c r="BN53" i="5" s="1"/>
  <c r="BM61" i="5"/>
  <c r="BN61" i="5" s="1"/>
  <c r="BM69" i="5"/>
  <c r="BN69" i="5" s="1"/>
  <c r="BM77" i="5"/>
  <c r="BN77" i="5" s="1"/>
  <c r="BM85" i="5"/>
  <c r="BN85" i="5" s="1"/>
  <c r="BM93" i="5"/>
  <c r="BN93" i="5" s="1"/>
  <c r="BM101" i="5"/>
  <c r="BN101" i="5" s="1"/>
  <c r="BM109" i="5"/>
  <c r="BN109" i="5" s="1"/>
  <c r="BM117" i="5"/>
  <c r="BN117" i="5" s="1"/>
  <c r="BM125" i="5"/>
  <c r="BN125" i="5" s="1"/>
  <c r="BM133" i="5"/>
  <c r="BN133" i="5" s="1"/>
  <c r="BM141" i="5"/>
  <c r="BN141" i="5" s="1"/>
  <c r="BM149" i="5"/>
  <c r="BN149" i="5" s="1"/>
  <c r="BM157" i="5"/>
  <c r="BN157" i="5" s="1"/>
  <c r="BM165" i="5"/>
  <c r="BN165" i="5" s="1"/>
  <c r="BM173" i="5"/>
  <c r="BN173" i="5" s="1"/>
  <c r="BM7" i="5"/>
  <c r="BN7" i="5" s="1"/>
  <c r="BM15" i="5"/>
  <c r="BN15" i="5" s="1"/>
  <c r="BM23" i="5"/>
  <c r="BN23" i="5" s="1"/>
  <c r="BM31" i="5"/>
  <c r="BN31" i="5" s="1"/>
  <c r="BM39" i="5"/>
  <c r="BN39" i="5" s="1"/>
  <c r="BM47" i="5"/>
  <c r="BN47" i="5" s="1"/>
  <c r="BM55" i="5"/>
  <c r="BN55" i="5" s="1"/>
  <c r="BM63" i="5"/>
  <c r="BN63" i="5" s="1"/>
  <c r="BM71" i="5"/>
  <c r="BN71" i="5" s="1"/>
  <c r="BM79" i="5"/>
  <c r="BN79" i="5" s="1"/>
  <c r="BM87" i="5"/>
  <c r="BN87" i="5" s="1"/>
  <c r="BM95" i="5"/>
  <c r="BN95" i="5" s="1"/>
  <c r="BM103" i="5"/>
  <c r="BN103" i="5" s="1"/>
  <c r="BM111" i="5"/>
  <c r="BN111" i="5" s="1"/>
  <c r="BM119" i="5"/>
  <c r="BN119" i="5" s="1"/>
  <c r="BM127" i="5"/>
  <c r="BN127" i="5" s="1"/>
  <c r="BM135" i="5"/>
  <c r="BN135" i="5" s="1"/>
  <c r="BM143" i="5"/>
  <c r="BN143" i="5" s="1"/>
  <c r="BM151" i="5"/>
  <c r="BN151" i="5" s="1"/>
  <c r="BM159" i="5"/>
  <c r="BN159" i="5" s="1"/>
  <c r="BM167" i="5"/>
  <c r="BN167" i="5" s="1"/>
  <c r="BM175" i="5"/>
  <c r="BN175" i="5" s="1"/>
  <c r="BM12" i="5"/>
  <c r="BN12" i="5" s="1"/>
  <c r="BM28" i="5"/>
  <c r="BN28" i="5" s="1"/>
  <c r="BM36" i="5"/>
  <c r="BN36" i="5" s="1"/>
  <c r="BM44" i="5"/>
  <c r="BN44" i="5" s="1"/>
  <c r="BM52" i="5"/>
  <c r="BN52" i="5" s="1"/>
  <c r="BM68" i="5"/>
  <c r="BN68" i="5" s="1"/>
  <c r="BM84" i="5"/>
  <c r="BN84" i="5" s="1"/>
  <c r="BM108" i="5"/>
  <c r="BN108" i="5" s="1"/>
  <c r="BM124" i="5"/>
  <c r="BN124" i="5" s="1"/>
  <c r="BM140" i="5"/>
  <c r="BN140" i="5" s="1"/>
  <c r="BM8" i="5"/>
  <c r="BN8" i="5" s="1"/>
  <c r="BM16" i="5"/>
  <c r="BN16" i="5" s="1"/>
  <c r="BM24" i="5"/>
  <c r="BN24" i="5" s="1"/>
  <c r="BM32" i="5"/>
  <c r="BN32" i="5" s="1"/>
  <c r="BM40" i="5"/>
  <c r="BN40" i="5" s="1"/>
  <c r="BM48" i="5"/>
  <c r="BN48" i="5" s="1"/>
  <c r="BM56" i="5"/>
  <c r="BN56" i="5" s="1"/>
  <c r="BM64" i="5"/>
  <c r="BN64" i="5" s="1"/>
  <c r="BM72" i="5"/>
  <c r="BN72" i="5" s="1"/>
  <c r="BM80" i="5"/>
  <c r="BN80" i="5" s="1"/>
  <c r="BM88" i="5"/>
  <c r="BN88" i="5" s="1"/>
  <c r="BM96" i="5"/>
  <c r="BN96" i="5" s="1"/>
  <c r="BM104" i="5"/>
  <c r="BN104" i="5" s="1"/>
  <c r="BM112" i="5"/>
  <c r="BN112" i="5" s="1"/>
  <c r="BM120" i="5"/>
  <c r="BN120" i="5" s="1"/>
  <c r="BM128" i="5"/>
  <c r="BN128" i="5" s="1"/>
  <c r="BM136" i="5"/>
  <c r="BN136" i="5" s="1"/>
  <c r="BM144" i="5"/>
  <c r="BN144" i="5" s="1"/>
  <c r="BM152" i="5"/>
  <c r="BN152" i="5" s="1"/>
  <c r="BM160" i="5"/>
  <c r="BN160" i="5" s="1"/>
  <c r="BM168" i="5"/>
  <c r="BN168" i="5" s="1"/>
  <c r="BM5" i="5"/>
  <c r="BN5" i="5" s="1"/>
  <c r="BM9" i="5"/>
  <c r="BN9" i="5" s="1"/>
  <c r="BM17" i="5"/>
  <c r="BN17" i="5" s="1"/>
  <c r="BM25" i="5"/>
  <c r="BN25" i="5" s="1"/>
  <c r="BM33" i="5"/>
  <c r="BN33" i="5" s="1"/>
  <c r="BM41" i="5"/>
  <c r="BN41" i="5" s="1"/>
  <c r="BM49" i="5"/>
  <c r="BN49" i="5" s="1"/>
  <c r="BM57" i="5"/>
  <c r="BN57" i="5" s="1"/>
  <c r="BM65" i="5"/>
  <c r="BN65" i="5" s="1"/>
  <c r="BM73" i="5"/>
  <c r="BN73" i="5" s="1"/>
  <c r="BM81" i="5"/>
  <c r="BN81" i="5" s="1"/>
  <c r="BM89" i="5"/>
  <c r="BN89" i="5" s="1"/>
  <c r="BM97" i="5"/>
  <c r="BN97" i="5" s="1"/>
  <c r="BM105" i="5"/>
  <c r="BN105" i="5" s="1"/>
  <c r="BM113" i="5"/>
  <c r="BN113" i="5" s="1"/>
  <c r="BM121" i="5"/>
  <c r="BN121" i="5" s="1"/>
  <c r="BM129" i="5"/>
  <c r="BN129" i="5" s="1"/>
  <c r="BM137" i="5"/>
  <c r="BN137" i="5" s="1"/>
  <c r="BM145" i="5"/>
  <c r="BN145" i="5" s="1"/>
  <c r="BM153" i="5"/>
  <c r="BN153" i="5" s="1"/>
  <c r="BM161" i="5"/>
  <c r="BN161" i="5" s="1"/>
  <c r="BM169" i="5"/>
  <c r="BN169" i="5" s="1"/>
  <c r="BM10" i="5"/>
  <c r="BN10" i="5" s="1"/>
  <c r="BM18" i="5"/>
  <c r="BN18" i="5" s="1"/>
  <c r="BM26" i="5"/>
  <c r="BN26" i="5" s="1"/>
  <c r="BM34" i="5"/>
  <c r="BN34" i="5" s="1"/>
  <c r="BM42" i="5"/>
  <c r="BN42" i="5" s="1"/>
  <c r="BM50" i="5"/>
  <c r="BN50" i="5" s="1"/>
  <c r="BM58" i="5"/>
  <c r="BN58" i="5" s="1"/>
  <c r="BM66" i="5"/>
  <c r="BN66" i="5" s="1"/>
  <c r="BM74" i="5"/>
  <c r="BN74" i="5" s="1"/>
  <c r="BM82" i="5"/>
  <c r="BN82" i="5" s="1"/>
  <c r="BM90" i="5"/>
  <c r="BN90" i="5" s="1"/>
  <c r="BM98" i="5"/>
  <c r="BN98" i="5" s="1"/>
  <c r="BM106" i="5"/>
  <c r="BN106" i="5" s="1"/>
  <c r="BM114" i="5"/>
  <c r="BN114" i="5" s="1"/>
  <c r="BM122" i="5"/>
  <c r="BN122" i="5" s="1"/>
  <c r="BM130" i="5"/>
  <c r="BN130" i="5" s="1"/>
  <c r="BM138" i="5"/>
  <c r="BN138" i="5" s="1"/>
  <c r="BM146" i="5"/>
  <c r="BN146" i="5" s="1"/>
  <c r="BM154" i="5"/>
  <c r="BN154" i="5" s="1"/>
  <c r="BM162" i="5"/>
  <c r="BN162" i="5" s="1"/>
  <c r="BM170" i="5"/>
  <c r="BN170" i="5" s="1"/>
  <c r="BM20" i="5"/>
  <c r="BN20" i="5" s="1"/>
  <c r="BM60" i="5"/>
  <c r="BN60" i="5" s="1"/>
  <c r="BM92" i="5"/>
  <c r="BN92" i="5" s="1"/>
  <c r="BM116" i="5"/>
  <c r="BN116" i="5" s="1"/>
  <c r="BM132" i="5"/>
  <c r="BN132" i="5" s="1"/>
  <c r="BM148" i="5"/>
  <c r="BN148" i="5" s="1"/>
  <c r="BM164" i="5"/>
  <c r="BN164" i="5" s="1"/>
  <c r="BM38" i="5"/>
  <c r="BN38" i="5" s="1"/>
  <c r="BM94" i="5"/>
  <c r="BN94" i="5" s="1"/>
  <c r="BM150" i="5"/>
  <c r="BN150" i="5" s="1"/>
  <c r="BM174" i="5"/>
  <c r="BN174" i="5" s="1"/>
  <c r="BM46" i="5"/>
  <c r="BN46" i="5" s="1"/>
  <c r="BM100" i="5"/>
  <c r="BN100" i="5" s="1"/>
  <c r="BM156" i="5"/>
  <c r="BN156" i="5" s="1"/>
  <c r="BM54" i="5"/>
  <c r="BN54" i="5" s="1"/>
  <c r="BM102" i="5"/>
  <c r="BN102" i="5" s="1"/>
  <c r="BM158" i="5"/>
  <c r="BN158" i="5" s="1"/>
  <c r="BM6" i="5"/>
  <c r="BN6" i="5" s="1"/>
  <c r="BM70" i="5"/>
  <c r="BN70" i="5" s="1"/>
  <c r="BM172" i="5"/>
  <c r="BN172" i="5" s="1"/>
  <c r="BM14" i="5"/>
  <c r="BN14" i="5" s="1"/>
  <c r="BM62" i="5"/>
  <c r="BN62" i="5" s="1"/>
  <c r="BM110" i="5"/>
  <c r="BN110" i="5" s="1"/>
  <c r="BM166" i="5"/>
  <c r="BN166" i="5" s="1"/>
  <c r="BM118" i="5"/>
  <c r="BN118" i="5" s="1"/>
  <c r="BM126" i="5"/>
  <c r="BN126" i="5" s="1"/>
  <c r="BM22" i="5"/>
  <c r="BN22" i="5" s="1"/>
  <c r="BM78" i="5"/>
  <c r="BN78" i="5" s="1"/>
  <c r="BM134" i="5"/>
  <c r="BN134" i="5" s="1"/>
  <c r="BM30" i="5"/>
  <c r="BN30" i="5" s="1"/>
  <c r="BM86" i="5"/>
  <c r="BN86" i="5" s="1"/>
  <c r="BM142" i="5"/>
  <c r="BN142" i="5" s="1"/>
  <c r="BM76" i="5"/>
  <c r="BN76" i="5" s="1"/>
  <c r="AW1" i="5"/>
  <c r="BE81" i="5"/>
  <c r="AP1" i="5"/>
  <c r="AO1" i="5" s="1"/>
  <c r="AP2" i="5"/>
  <c r="AO2" i="5" s="1"/>
  <c r="AV1" i="5"/>
  <c r="AU1" i="5" s="1"/>
  <c r="AV2" i="5"/>
  <c r="AU2" i="5" s="1"/>
  <c r="AM1" i="5"/>
  <c r="AL1" i="5" s="1"/>
  <c r="AM2" i="5"/>
  <c r="AL2" i="5" s="1"/>
  <c r="BE99" i="5"/>
  <c r="BE164" i="5"/>
  <c r="BE147" i="5"/>
  <c r="BC149" i="5"/>
  <c r="BE134" i="5"/>
  <c r="BE94" i="5"/>
  <c r="BE137" i="5"/>
  <c r="BE140" i="5"/>
  <c r="BE19" i="5"/>
  <c r="BE157" i="5"/>
  <c r="BE30" i="5"/>
  <c r="BE51" i="5"/>
  <c r="BE165" i="5"/>
  <c r="BE106" i="5"/>
  <c r="BE142" i="5"/>
  <c r="BC134" i="5"/>
  <c r="AX134" i="5"/>
  <c r="BC93" i="5"/>
  <c r="AX93" i="5"/>
  <c r="BE112" i="5"/>
  <c r="BA112" i="5"/>
  <c r="BE65" i="5"/>
  <c r="BA65" i="5"/>
  <c r="BC174" i="5"/>
  <c r="AX174" i="5"/>
  <c r="BC42" i="5"/>
  <c r="AX42" i="5"/>
  <c r="BE145" i="5"/>
  <c r="BA145" i="5"/>
  <c r="BC47" i="5"/>
  <c r="AX47" i="5"/>
  <c r="BE109" i="5"/>
  <c r="BA109" i="5"/>
  <c r="BE20" i="5"/>
  <c r="BA20" i="5"/>
  <c r="BC86" i="5"/>
  <c r="AX86" i="5"/>
  <c r="AY86" i="5" s="1"/>
  <c r="BC68" i="5"/>
  <c r="AX68" i="5"/>
  <c r="BC18" i="5"/>
  <c r="AX18" i="5"/>
  <c r="AY18" i="5" s="1"/>
  <c r="BC146" i="5"/>
  <c r="AX146" i="5"/>
  <c r="BC141" i="5"/>
  <c r="AX141" i="5"/>
  <c r="AY141" i="5" s="1"/>
  <c r="BC59" i="5"/>
  <c r="AX59" i="5"/>
  <c r="BC115" i="5"/>
  <c r="AX115" i="5"/>
  <c r="AY115" i="5" s="1"/>
  <c r="BE57" i="5"/>
  <c r="BA57" i="5"/>
  <c r="BC168" i="5"/>
  <c r="AX168" i="5"/>
  <c r="AY168" i="5" s="1"/>
  <c r="BE153" i="5"/>
  <c r="BA153" i="5"/>
  <c r="BE7" i="5"/>
  <c r="BA7" i="5"/>
  <c r="BE148" i="5"/>
  <c r="BA148" i="5"/>
  <c r="BE62" i="5"/>
  <c r="BA62" i="5"/>
  <c r="BE43" i="5"/>
  <c r="BA43" i="5"/>
  <c r="BC142" i="5"/>
  <c r="AX142" i="5"/>
  <c r="AY142" i="5" s="1"/>
  <c r="BE26" i="5"/>
  <c r="BA26" i="5"/>
  <c r="BC125" i="5"/>
  <c r="AX125" i="5"/>
  <c r="AY125" i="5" s="1"/>
  <c r="BC127" i="5"/>
  <c r="AX127" i="5"/>
  <c r="BC162" i="5"/>
  <c r="AX162" i="5"/>
  <c r="AY162" i="5" s="1"/>
  <c r="BC107" i="5"/>
  <c r="AX107" i="5"/>
  <c r="BC129" i="5"/>
  <c r="AX129" i="5"/>
  <c r="AY129" i="5" s="1"/>
  <c r="BC160" i="5"/>
  <c r="AX160" i="5"/>
  <c r="BC11" i="5"/>
  <c r="AX11" i="5"/>
  <c r="AY11" i="5" s="1"/>
  <c r="BE105" i="5"/>
  <c r="BA105" i="5"/>
  <c r="BE12" i="5"/>
  <c r="BA12" i="5"/>
  <c r="BC9" i="5"/>
  <c r="AX9" i="5"/>
  <c r="BC158" i="5"/>
  <c r="AX158" i="5"/>
  <c r="AY158" i="5" s="1"/>
  <c r="BC111" i="5"/>
  <c r="AX111" i="5"/>
  <c r="BC24" i="5"/>
  <c r="AX24" i="5"/>
  <c r="AY24" i="5" s="1"/>
  <c r="BC159" i="5"/>
  <c r="AX159" i="5"/>
  <c r="BE136" i="5"/>
  <c r="BA136" i="5"/>
  <c r="BC48" i="5"/>
  <c r="AX48" i="5"/>
  <c r="BC92" i="5"/>
  <c r="AX92" i="5"/>
  <c r="AY92" i="5" s="1"/>
  <c r="BC106" i="5"/>
  <c r="AX106" i="5"/>
  <c r="BC164" i="5"/>
  <c r="AX164" i="5"/>
  <c r="AY164" i="5" s="1"/>
  <c r="BE98" i="5"/>
  <c r="BA98" i="5"/>
  <c r="BC116" i="5"/>
  <c r="AX116" i="5"/>
  <c r="AY116" i="5" s="1"/>
  <c r="BE133" i="5"/>
  <c r="BA133" i="5"/>
  <c r="BC140" i="5"/>
  <c r="AX140" i="5"/>
  <c r="BC19" i="5"/>
  <c r="AX19" i="5"/>
  <c r="BC34" i="5"/>
  <c r="AX34" i="5"/>
  <c r="AY34" i="5" s="1"/>
  <c r="BC163" i="5"/>
  <c r="AX163" i="5"/>
  <c r="BC99" i="5"/>
  <c r="AX99" i="5"/>
  <c r="AY99" i="5" s="1"/>
  <c r="BC17" i="5"/>
  <c r="AX17" i="5"/>
  <c r="BE23" i="5"/>
  <c r="BA23" i="5"/>
  <c r="BC121" i="5"/>
  <c r="AX121" i="5"/>
  <c r="BC51" i="5"/>
  <c r="AX51" i="5"/>
  <c r="AY51" i="5" s="1"/>
  <c r="BE97" i="5"/>
  <c r="BA97" i="5"/>
  <c r="BC152" i="5"/>
  <c r="AX152" i="5"/>
  <c r="BD152" i="5" s="1"/>
  <c r="BC88" i="5"/>
  <c r="AX88" i="5"/>
  <c r="BC31" i="5"/>
  <c r="AX31" i="5"/>
  <c r="AY31" i="5" s="1"/>
  <c r="BE25" i="5"/>
  <c r="BA25" i="5"/>
  <c r="BC13" i="5"/>
  <c r="AX13" i="5"/>
  <c r="AY13" i="5" s="1"/>
  <c r="BE96" i="5"/>
  <c r="BA96" i="5"/>
  <c r="BC60" i="5"/>
  <c r="AX60" i="5"/>
  <c r="AY60" i="5" s="1"/>
  <c r="BE143" i="5"/>
  <c r="BA143" i="5"/>
  <c r="BE49" i="5"/>
  <c r="BA49" i="5"/>
  <c r="BE132" i="5"/>
  <c r="BA132" i="5"/>
  <c r="BE68" i="5"/>
  <c r="BA68" i="5"/>
  <c r="BE174" i="5"/>
  <c r="BA174" i="5"/>
  <c r="BE110" i="5"/>
  <c r="BA110" i="5"/>
  <c r="BE46" i="5"/>
  <c r="BA46" i="5"/>
  <c r="BE155" i="5"/>
  <c r="BA155" i="5"/>
  <c r="BE91" i="5"/>
  <c r="BA91" i="5"/>
  <c r="BE27" i="5"/>
  <c r="BA27" i="5"/>
  <c r="BE103" i="5"/>
  <c r="BE11" i="5"/>
  <c r="BE167" i="5"/>
  <c r="AX6" i="5"/>
  <c r="BD6" i="5" s="1"/>
  <c r="BE39" i="5"/>
  <c r="BA39" i="5"/>
  <c r="BE74" i="5"/>
  <c r="BA74" i="5"/>
  <c r="BC103" i="5"/>
  <c r="AX103" i="5"/>
  <c r="AY103" i="5" s="1"/>
  <c r="BE87" i="5"/>
  <c r="BA87" i="5"/>
  <c r="BC108" i="5"/>
  <c r="AX108" i="5"/>
  <c r="BC132" i="5"/>
  <c r="AX132" i="5"/>
  <c r="AY132" i="5" s="1"/>
  <c r="BC27" i="5"/>
  <c r="AX27" i="5"/>
  <c r="AY27" i="5" s="1"/>
  <c r="BC165" i="5"/>
  <c r="AX165" i="5"/>
  <c r="AY165" i="5" s="1"/>
  <c r="BC71" i="5"/>
  <c r="AX71" i="5"/>
  <c r="BC137" i="5"/>
  <c r="AX137" i="5"/>
  <c r="AY137" i="5" s="1"/>
  <c r="BC104" i="5"/>
  <c r="AX104" i="5"/>
  <c r="AY104" i="5" s="1"/>
  <c r="BE42" i="5"/>
  <c r="BA42" i="5"/>
  <c r="BC12" i="5"/>
  <c r="AX12" i="5"/>
  <c r="BE84" i="5"/>
  <c r="BA84" i="5"/>
  <c r="BE171" i="5"/>
  <c r="BA171" i="5"/>
  <c r="BE127" i="5"/>
  <c r="BA127" i="5"/>
  <c r="BE114" i="5"/>
  <c r="BA114" i="5"/>
  <c r="BE13" i="5"/>
  <c r="BA13" i="5"/>
  <c r="BE5" i="5"/>
  <c r="BA5" i="5"/>
  <c r="BC41" i="5"/>
  <c r="AX41" i="5"/>
  <c r="AY41" i="5" s="1"/>
  <c r="BC171" i="5"/>
  <c r="AX171" i="5"/>
  <c r="BE37" i="5"/>
  <c r="BA37" i="5"/>
  <c r="BE111" i="5"/>
  <c r="BA111" i="5"/>
  <c r="BC96" i="5"/>
  <c r="AX96" i="5"/>
  <c r="AY96" i="5" s="1"/>
  <c r="BC39" i="5"/>
  <c r="AX39" i="5"/>
  <c r="BE144" i="5"/>
  <c r="BA144" i="5"/>
  <c r="BC21" i="5"/>
  <c r="AX21" i="5"/>
  <c r="BE76" i="5"/>
  <c r="BA76" i="5"/>
  <c r="BE118" i="5"/>
  <c r="BA118" i="5"/>
  <c r="BE54" i="5"/>
  <c r="BA54" i="5"/>
  <c r="BE163" i="5"/>
  <c r="BA163" i="5"/>
  <c r="BE35" i="5"/>
  <c r="BA35" i="5"/>
  <c r="BE53" i="5"/>
  <c r="BC130" i="5"/>
  <c r="AX130" i="5"/>
  <c r="AY130" i="5" s="1"/>
  <c r="BC79" i="5"/>
  <c r="AX79" i="5"/>
  <c r="AY79" i="5" s="1"/>
  <c r="BC78" i="5"/>
  <c r="AX78" i="5"/>
  <c r="AY78" i="5" s="1"/>
  <c r="BC5" i="5"/>
  <c r="AX5" i="5"/>
  <c r="BC133" i="5"/>
  <c r="AX133" i="5"/>
  <c r="AY133" i="5" s="1"/>
  <c r="BE161" i="5"/>
  <c r="BA161" i="5"/>
  <c r="BE159" i="5"/>
  <c r="BA159" i="5"/>
  <c r="BC69" i="5"/>
  <c r="AX69" i="5"/>
  <c r="AY69" i="5" s="1"/>
  <c r="BC84" i="5"/>
  <c r="AX84" i="5"/>
  <c r="AY84" i="5" s="1"/>
  <c r="BC143" i="5"/>
  <c r="AX143" i="5"/>
  <c r="AY143" i="5" s="1"/>
  <c r="BC102" i="5"/>
  <c r="AX102" i="5"/>
  <c r="AY102" i="5" s="1"/>
  <c r="BC126" i="5"/>
  <c r="AX126" i="5"/>
  <c r="AY126" i="5" s="1"/>
  <c r="BC135" i="5"/>
  <c r="AX135" i="5"/>
  <c r="BC16" i="5"/>
  <c r="AX16" i="5"/>
  <c r="BC155" i="5"/>
  <c r="AX155" i="5"/>
  <c r="AY155" i="5" s="1"/>
  <c r="BC91" i="5"/>
  <c r="AX91" i="5"/>
  <c r="AY91" i="5" s="1"/>
  <c r="BC113" i="5"/>
  <c r="AX113" i="5"/>
  <c r="AY113" i="5" s="1"/>
  <c r="BC40" i="5"/>
  <c r="AX40" i="5"/>
  <c r="AY40" i="5" s="1"/>
  <c r="BE90" i="5"/>
  <c r="BA90" i="5"/>
  <c r="BC144" i="5"/>
  <c r="AX144" i="5"/>
  <c r="AY144" i="5" s="1"/>
  <c r="BC80" i="5"/>
  <c r="AX80" i="5"/>
  <c r="AY80" i="5" s="1"/>
  <c r="BC23" i="5"/>
  <c r="AX23" i="5"/>
  <c r="AY23" i="5" s="1"/>
  <c r="BE16" i="5"/>
  <c r="BA16" i="5"/>
  <c r="BE173" i="5"/>
  <c r="BA173" i="5"/>
  <c r="BC52" i="5"/>
  <c r="AX52" i="5"/>
  <c r="BE130" i="5"/>
  <c r="BA130" i="5"/>
  <c r="BE40" i="5"/>
  <c r="BA40" i="5"/>
  <c r="BE124" i="5"/>
  <c r="BA124" i="5"/>
  <c r="BE60" i="5"/>
  <c r="BA60" i="5"/>
  <c r="BE166" i="5"/>
  <c r="BA166" i="5"/>
  <c r="BE38" i="5"/>
  <c r="BA38" i="5"/>
  <c r="BE83" i="5"/>
  <c r="BA83" i="5"/>
  <c r="BE156" i="5"/>
  <c r="BE151" i="5"/>
  <c r="BE17" i="5"/>
  <c r="BE119" i="5"/>
  <c r="BE129" i="5"/>
  <c r="BC54" i="5"/>
  <c r="AX54" i="5"/>
  <c r="AY54" i="5" s="1"/>
  <c r="BC67" i="5"/>
  <c r="AX67" i="5"/>
  <c r="BC32" i="5"/>
  <c r="AX32" i="5"/>
  <c r="AY32" i="5" s="1"/>
  <c r="BC77" i="5"/>
  <c r="AX77" i="5"/>
  <c r="AY77" i="5" s="1"/>
  <c r="BC49" i="5"/>
  <c r="AX49" i="5"/>
  <c r="AY49" i="5" s="1"/>
  <c r="BC118" i="5"/>
  <c r="AX118" i="5"/>
  <c r="BC22" i="5"/>
  <c r="AX22" i="5"/>
  <c r="AY22" i="5" s="1"/>
  <c r="BE9" i="5"/>
  <c r="BA9" i="5"/>
  <c r="BC73" i="5"/>
  <c r="AX73" i="5"/>
  <c r="AY73" i="5" s="1"/>
  <c r="BC25" i="5"/>
  <c r="AX25" i="5"/>
  <c r="BC29" i="5"/>
  <c r="AX29" i="5"/>
  <c r="AY29" i="5" s="1"/>
  <c r="BE66" i="5"/>
  <c r="BA66" i="5"/>
  <c r="BE126" i="5"/>
  <c r="BA126" i="5"/>
  <c r="BE107" i="5"/>
  <c r="BA107" i="5"/>
  <c r="BC119" i="5"/>
  <c r="AX119" i="5"/>
  <c r="AY119" i="5" s="1"/>
  <c r="BC74" i="5"/>
  <c r="AX74" i="5"/>
  <c r="BC109" i="5"/>
  <c r="AX109" i="5"/>
  <c r="AY109" i="5" s="1"/>
  <c r="BE149" i="5"/>
  <c r="BA149" i="5"/>
  <c r="BC151" i="5"/>
  <c r="AX151" i="5"/>
  <c r="AY151" i="5" s="1"/>
  <c r="BC57" i="5"/>
  <c r="AX57" i="5"/>
  <c r="BC30" i="5"/>
  <c r="AX30" i="5"/>
  <c r="AY30" i="5" s="1"/>
  <c r="BC64" i="5"/>
  <c r="AX64" i="5"/>
  <c r="BE168" i="5"/>
  <c r="BA168" i="5"/>
  <c r="BC117" i="5"/>
  <c r="AX117" i="5"/>
  <c r="BC157" i="5"/>
  <c r="AX157" i="5"/>
  <c r="AY157" i="5" s="1"/>
  <c r="BC33" i="5"/>
  <c r="AX33" i="5"/>
  <c r="BC170" i="5"/>
  <c r="AX170" i="5"/>
  <c r="AY170" i="5" s="1"/>
  <c r="BC95" i="5"/>
  <c r="AX95" i="5"/>
  <c r="AY95" i="5" s="1"/>
  <c r="BE73" i="5"/>
  <c r="BA73" i="5"/>
  <c r="BC35" i="5"/>
  <c r="AX35" i="5"/>
  <c r="BC65" i="5"/>
  <c r="AX65" i="5"/>
  <c r="AY65" i="5" s="1"/>
  <c r="BC122" i="5"/>
  <c r="AX122" i="5"/>
  <c r="AY122" i="5" s="1"/>
  <c r="BE47" i="5"/>
  <c r="BA47" i="5"/>
  <c r="BC90" i="5"/>
  <c r="AX90" i="5"/>
  <c r="BC114" i="5"/>
  <c r="AX114" i="5"/>
  <c r="AY114" i="5" s="1"/>
  <c r="BE120" i="5"/>
  <c r="BA120" i="5"/>
  <c r="BC124" i="5"/>
  <c r="AX124" i="5"/>
  <c r="BE162" i="5"/>
  <c r="BA162" i="5"/>
  <c r="BC147" i="5"/>
  <c r="AX147" i="5"/>
  <c r="AY147" i="5" s="1"/>
  <c r="BC83" i="5"/>
  <c r="AX83" i="5"/>
  <c r="AY83" i="5" s="1"/>
  <c r="BE146" i="5"/>
  <c r="BA146" i="5"/>
  <c r="BC169" i="5"/>
  <c r="AX169" i="5"/>
  <c r="BC105" i="5"/>
  <c r="AX105" i="5"/>
  <c r="AY105" i="5" s="1"/>
  <c r="BC26" i="5"/>
  <c r="AX26" i="5"/>
  <c r="AY26" i="5" s="1"/>
  <c r="BE69" i="5"/>
  <c r="BA69" i="5"/>
  <c r="BC136" i="5"/>
  <c r="AX136" i="5"/>
  <c r="BC72" i="5"/>
  <c r="AX72" i="5"/>
  <c r="AY72" i="5" s="1"/>
  <c r="BE82" i="5"/>
  <c r="BA82" i="5"/>
  <c r="BC15" i="5"/>
  <c r="AX15" i="5"/>
  <c r="AY15" i="5" s="1"/>
  <c r="BE93" i="5"/>
  <c r="BA93" i="5"/>
  <c r="BC61" i="5"/>
  <c r="AX61" i="5"/>
  <c r="AY61" i="5" s="1"/>
  <c r="BE169" i="5"/>
  <c r="BA169" i="5"/>
  <c r="BE58" i="5"/>
  <c r="BA58" i="5"/>
  <c r="BC44" i="5"/>
  <c r="AX44" i="5"/>
  <c r="AY44" i="5" s="1"/>
  <c r="BE117" i="5"/>
  <c r="BA117" i="5"/>
  <c r="BE15" i="5"/>
  <c r="BA15" i="5"/>
  <c r="BE116" i="5"/>
  <c r="BA116" i="5"/>
  <c r="BE52" i="5"/>
  <c r="BA52" i="5"/>
  <c r="BE158" i="5"/>
  <c r="BA158" i="5"/>
  <c r="BE139" i="5"/>
  <c r="BA139" i="5"/>
  <c r="BE75" i="5"/>
  <c r="BA75" i="5"/>
  <c r="BE88" i="5"/>
  <c r="BE102" i="5"/>
  <c r="BE10" i="5"/>
  <c r="BA10" i="5"/>
  <c r="BC101" i="5"/>
  <c r="AX101" i="5"/>
  <c r="AY101" i="5" s="1"/>
  <c r="BC110" i="5"/>
  <c r="AX110" i="5"/>
  <c r="AY110" i="5" s="1"/>
  <c r="BE128" i="5"/>
  <c r="BA128" i="5"/>
  <c r="BC139" i="5"/>
  <c r="AX139" i="5"/>
  <c r="AY139" i="5" s="1"/>
  <c r="BC75" i="5"/>
  <c r="AX75" i="5"/>
  <c r="BE125" i="5"/>
  <c r="BA125" i="5"/>
  <c r="BC161" i="5"/>
  <c r="AX161" i="5"/>
  <c r="AY161" i="5" s="1"/>
  <c r="BC97" i="5"/>
  <c r="AX97" i="5"/>
  <c r="AY97" i="5" s="1"/>
  <c r="BC14" i="5"/>
  <c r="AX14" i="5"/>
  <c r="BE63" i="5"/>
  <c r="BA63" i="5"/>
  <c r="BC128" i="5"/>
  <c r="AX128" i="5"/>
  <c r="AY128" i="5" s="1"/>
  <c r="BC63" i="5"/>
  <c r="AX63" i="5"/>
  <c r="AY63" i="5" s="1"/>
  <c r="BE61" i="5"/>
  <c r="BA61" i="5"/>
  <c r="BC7" i="5"/>
  <c r="AX7" i="5"/>
  <c r="AY7" i="5" s="1"/>
  <c r="BE89" i="5"/>
  <c r="BA89" i="5"/>
  <c r="BC53" i="5"/>
  <c r="AX53" i="5"/>
  <c r="AY53" i="5" s="1"/>
  <c r="BE160" i="5"/>
  <c r="BA160" i="5"/>
  <c r="BE45" i="5"/>
  <c r="BA45" i="5"/>
  <c r="BC36" i="5"/>
  <c r="AX36" i="5"/>
  <c r="BE113" i="5"/>
  <c r="BA113" i="5"/>
  <c r="BE172" i="5"/>
  <c r="BA172" i="5"/>
  <c r="BE108" i="5"/>
  <c r="BA108" i="5"/>
  <c r="BE44" i="5"/>
  <c r="BA44" i="5"/>
  <c r="BE150" i="5"/>
  <c r="BA150" i="5"/>
  <c r="BE22" i="5"/>
  <c r="BA22" i="5"/>
  <c r="BE131" i="5"/>
  <c r="BA131" i="5"/>
  <c r="BE67" i="5"/>
  <c r="BA67" i="5"/>
  <c r="BC46" i="5"/>
  <c r="AX46" i="5"/>
  <c r="AY46" i="5" s="1"/>
  <c r="BE72" i="5"/>
  <c r="BA72" i="5"/>
  <c r="BC173" i="5"/>
  <c r="AX173" i="5"/>
  <c r="AY173" i="5" s="1"/>
  <c r="BC100" i="5"/>
  <c r="AX100" i="5"/>
  <c r="AY100" i="5" s="1"/>
  <c r="BC10" i="5"/>
  <c r="AX10" i="5"/>
  <c r="AY10" i="5" s="1"/>
  <c r="BE50" i="5"/>
  <c r="BA50" i="5"/>
  <c r="BC172" i="5"/>
  <c r="AX172" i="5"/>
  <c r="AY172" i="5" s="1"/>
  <c r="BE138" i="5"/>
  <c r="BA138" i="5"/>
  <c r="BE152" i="5"/>
  <c r="BA152" i="5"/>
  <c r="BC82" i="5"/>
  <c r="AX82" i="5"/>
  <c r="AY82" i="5" s="1"/>
  <c r="BC166" i="5"/>
  <c r="AX166" i="5"/>
  <c r="AY166" i="5" s="1"/>
  <c r="BC62" i="5"/>
  <c r="AX62" i="5"/>
  <c r="AY62" i="5" s="1"/>
  <c r="BE34" i="5"/>
  <c r="BA34" i="5"/>
  <c r="BC87" i="5"/>
  <c r="AX87" i="5"/>
  <c r="AY87" i="5" s="1"/>
  <c r="BE77" i="5"/>
  <c r="BA77" i="5"/>
  <c r="BC98" i="5"/>
  <c r="AX98" i="5"/>
  <c r="BE95" i="5"/>
  <c r="BA95" i="5"/>
  <c r="BC131" i="5"/>
  <c r="AX131" i="5"/>
  <c r="AY131" i="5" s="1"/>
  <c r="BC66" i="5"/>
  <c r="AX66" i="5"/>
  <c r="BE85" i="5"/>
  <c r="BA85" i="5"/>
  <c r="BC153" i="5"/>
  <c r="AX153" i="5"/>
  <c r="AY153" i="5" s="1"/>
  <c r="BC89" i="5"/>
  <c r="AX89" i="5"/>
  <c r="AY89" i="5" s="1"/>
  <c r="BC120" i="5"/>
  <c r="AX120" i="5"/>
  <c r="AY120" i="5" s="1"/>
  <c r="BC50" i="5"/>
  <c r="AX50" i="5"/>
  <c r="BE21" i="5"/>
  <c r="BA21" i="5"/>
  <c r="BE170" i="5"/>
  <c r="BA170" i="5"/>
  <c r="BE80" i="5"/>
  <c r="BA80" i="5"/>
  <c r="BC45" i="5"/>
  <c r="AX45" i="5"/>
  <c r="AY45" i="5" s="1"/>
  <c r="BE135" i="5"/>
  <c r="BA135" i="5"/>
  <c r="BE41" i="5"/>
  <c r="BA41" i="5"/>
  <c r="BC28" i="5"/>
  <c r="AX28" i="5"/>
  <c r="AY28" i="5" s="1"/>
  <c r="BE104" i="5"/>
  <c r="BA104" i="5"/>
  <c r="BE100" i="5"/>
  <c r="BA100" i="5"/>
  <c r="BE36" i="5"/>
  <c r="BA36" i="5"/>
  <c r="BE78" i="5"/>
  <c r="BA78" i="5"/>
  <c r="BE14" i="5"/>
  <c r="BA14" i="5"/>
  <c r="BE123" i="5"/>
  <c r="BA123" i="5"/>
  <c r="BE59" i="5"/>
  <c r="BA59" i="5"/>
  <c r="BE175" i="5"/>
  <c r="BA175" i="5"/>
  <c r="BE29" i="5"/>
  <c r="BE18" i="5"/>
  <c r="BE86" i="5"/>
  <c r="BE154" i="5"/>
  <c r="BE56" i="5"/>
  <c r="BC8" i="5"/>
  <c r="AX8" i="5"/>
  <c r="AY8" i="5" s="1"/>
  <c r="BC94" i="5"/>
  <c r="AX94" i="5"/>
  <c r="AY94" i="5" s="1"/>
  <c r="BC148" i="5"/>
  <c r="AX148" i="5"/>
  <c r="AY148" i="5" s="1"/>
  <c r="BC138" i="5"/>
  <c r="AX138" i="5"/>
  <c r="AY138" i="5" s="1"/>
  <c r="BC70" i="5"/>
  <c r="AX70" i="5"/>
  <c r="AY70" i="5" s="1"/>
  <c r="BE141" i="5"/>
  <c r="BA141" i="5"/>
  <c r="BC156" i="5"/>
  <c r="AX156" i="5"/>
  <c r="AY156" i="5" s="1"/>
  <c r="BC150" i="5"/>
  <c r="AX150" i="5"/>
  <c r="AY150" i="5" s="1"/>
  <c r="BC167" i="5"/>
  <c r="AX167" i="5"/>
  <c r="AY167" i="5" s="1"/>
  <c r="BE101" i="5"/>
  <c r="BA101" i="5"/>
  <c r="BC58" i="5"/>
  <c r="AX58" i="5"/>
  <c r="AY58" i="5" s="1"/>
  <c r="BC154" i="5"/>
  <c r="AX154" i="5"/>
  <c r="AY154" i="5" s="1"/>
  <c r="BC43" i="5"/>
  <c r="AX43" i="5"/>
  <c r="AY43" i="5" s="1"/>
  <c r="BC76" i="5"/>
  <c r="AX76" i="5"/>
  <c r="AY76" i="5" s="1"/>
  <c r="BE33" i="5"/>
  <c r="BA33" i="5"/>
  <c r="BC85" i="5"/>
  <c r="AX85" i="5"/>
  <c r="AY85" i="5" s="1"/>
  <c r="BE31" i="5"/>
  <c r="BA31" i="5"/>
  <c r="BC123" i="5"/>
  <c r="AX123" i="5"/>
  <c r="AY123" i="5" s="1"/>
  <c r="BC56" i="5"/>
  <c r="AX56" i="5"/>
  <c r="BE64" i="5"/>
  <c r="BA64" i="5"/>
  <c r="BC145" i="5"/>
  <c r="AX145" i="5"/>
  <c r="AY145" i="5" s="1"/>
  <c r="BC81" i="5"/>
  <c r="AX81" i="5"/>
  <c r="AY81" i="5" s="1"/>
  <c r="BE8" i="5"/>
  <c r="BA8" i="5"/>
  <c r="BC112" i="5"/>
  <c r="AX112" i="5"/>
  <c r="AY112" i="5" s="1"/>
  <c r="BC38" i="5"/>
  <c r="AX38" i="5"/>
  <c r="AY38" i="5" s="1"/>
  <c r="BC55" i="5"/>
  <c r="AX55" i="5"/>
  <c r="AY55" i="5" s="1"/>
  <c r="BE55" i="5"/>
  <c r="BA55" i="5"/>
  <c r="BC37" i="5"/>
  <c r="AX37" i="5"/>
  <c r="AY37" i="5" s="1"/>
  <c r="BE122" i="5"/>
  <c r="BA122" i="5"/>
  <c r="BE32" i="5"/>
  <c r="BA32" i="5"/>
  <c r="BC20" i="5"/>
  <c r="AX20" i="5"/>
  <c r="AY20" i="5" s="1"/>
  <c r="BE79" i="5"/>
  <c r="BA79" i="5"/>
  <c r="BE92" i="5"/>
  <c r="BA92" i="5"/>
  <c r="BE28" i="5"/>
  <c r="BA28" i="5"/>
  <c r="BE70" i="5"/>
  <c r="BA70" i="5"/>
  <c r="BE6" i="5"/>
  <c r="BA6" i="5"/>
  <c r="BE115" i="5"/>
  <c r="BA115" i="5"/>
  <c r="BC175" i="5"/>
  <c r="AX175" i="5"/>
  <c r="AY175" i="5" s="1"/>
  <c r="BE24" i="5"/>
  <c r="BE48" i="5"/>
  <c r="BE121" i="5"/>
  <c r="BE71" i="5"/>
  <c r="AS13" i="5"/>
  <c r="AS126" i="5"/>
  <c r="AS106" i="5"/>
  <c r="AS18" i="5"/>
  <c r="AS95" i="5"/>
  <c r="AS29" i="5"/>
  <c r="AS30" i="5"/>
  <c r="AS48" i="5"/>
  <c r="AS150" i="5"/>
  <c r="AS43" i="5"/>
  <c r="AS132" i="5"/>
  <c r="AS65" i="5"/>
  <c r="AS141" i="5"/>
  <c r="AS136" i="5"/>
  <c r="AS71" i="5"/>
  <c r="AS152" i="5"/>
  <c r="AS149" i="5"/>
  <c r="AS36" i="5"/>
  <c r="AS165" i="5"/>
  <c r="AS26" i="5"/>
  <c r="AS138" i="5"/>
  <c r="AS157" i="5"/>
  <c r="AS19" i="5"/>
  <c r="AS159" i="5"/>
  <c r="AS47" i="5"/>
  <c r="AS38" i="5"/>
  <c r="AS10" i="5"/>
  <c r="AS129" i="5"/>
  <c r="AS57" i="5"/>
  <c r="AS130" i="5"/>
  <c r="AS74" i="5"/>
  <c r="AS59" i="5"/>
  <c r="AS75" i="5"/>
  <c r="AS86" i="5"/>
  <c r="AS147" i="5"/>
  <c r="AS45" i="5"/>
  <c r="BD45" i="5"/>
  <c r="AS100" i="5"/>
  <c r="AS54" i="5"/>
  <c r="AS107" i="5"/>
  <c r="AS97" i="5"/>
  <c r="AS31" i="5"/>
  <c r="AS62" i="5"/>
  <c r="AS53" i="5"/>
  <c r="AS34" i="5"/>
  <c r="AS9" i="5"/>
  <c r="AS101" i="5"/>
  <c r="AS169" i="5"/>
  <c r="AS49" i="5"/>
  <c r="AS39" i="5"/>
  <c r="AS21" i="5"/>
  <c r="AS72" i="5"/>
  <c r="AS124" i="5"/>
  <c r="AS42" i="5"/>
  <c r="AS27" i="5"/>
  <c r="AS145" i="5"/>
  <c r="AS46" i="5"/>
  <c r="AS142" i="5"/>
  <c r="AS167" i="5"/>
  <c r="AS63" i="5"/>
  <c r="AS99" i="5"/>
  <c r="AS115" i="5"/>
  <c r="AS171" i="5"/>
  <c r="AS44" i="5"/>
  <c r="AS103" i="5"/>
  <c r="AS93" i="5"/>
  <c r="AS12" i="5"/>
  <c r="AS67" i="5"/>
  <c r="AS35" i="5"/>
  <c r="AS78" i="5"/>
  <c r="AS153" i="5"/>
  <c r="AS102" i="5"/>
  <c r="AS120" i="5"/>
  <c r="AS20" i="5"/>
  <c r="AS89" i="5"/>
  <c r="AS127" i="5"/>
  <c r="AS15" i="5"/>
  <c r="AS80" i="5"/>
  <c r="AS104" i="5"/>
  <c r="AS8" i="5"/>
  <c r="AS111" i="5"/>
  <c r="AS122" i="5"/>
  <c r="AS24" i="5"/>
  <c r="AS91" i="5"/>
  <c r="AS128" i="5"/>
  <c r="AS76" i="5"/>
  <c r="AS58" i="5"/>
  <c r="AS162" i="5"/>
  <c r="AS51" i="5"/>
  <c r="AS7" i="5"/>
  <c r="AS119" i="5"/>
  <c r="AS16" i="5"/>
  <c r="AS28" i="5"/>
  <c r="AS148" i="5"/>
  <c r="AS174" i="5"/>
  <c r="AS123" i="5"/>
  <c r="AS163" i="5"/>
  <c r="AS139" i="5"/>
  <c r="AS92" i="5"/>
  <c r="AS37" i="5"/>
  <c r="AS69" i="5"/>
  <c r="AS140" i="5"/>
  <c r="AS117" i="5"/>
  <c r="AS81" i="5"/>
  <c r="AS14" i="5"/>
  <c r="AS105" i="5"/>
  <c r="AS114" i="5"/>
  <c r="AS73" i="5"/>
  <c r="AS131" i="5"/>
  <c r="AS118" i="5"/>
  <c r="AS144" i="5"/>
  <c r="AS146" i="5"/>
  <c r="AS61" i="5"/>
  <c r="AS164" i="5"/>
  <c r="AS82" i="5"/>
  <c r="AS160" i="5"/>
  <c r="AS168" i="5"/>
  <c r="AS158" i="5"/>
  <c r="AS33" i="5"/>
  <c r="AS125" i="5"/>
  <c r="AS112" i="5"/>
  <c r="AS79" i="5"/>
  <c r="AS70" i="5"/>
  <c r="BC6" i="5"/>
  <c r="AS156" i="5"/>
  <c r="AS60" i="5"/>
  <c r="AS110" i="5"/>
  <c r="AS96" i="5"/>
  <c r="AS40" i="5"/>
  <c r="AS137" i="5"/>
  <c r="AS161" i="5"/>
  <c r="AS113" i="5"/>
  <c r="AS172" i="5"/>
  <c r="AS134" i="5"/>
  <c r="AS17" i="5"/>
  <c r="AS22" i="5"/>
  <c r="AS133" i="5"/>
  <c r="AS85" i="5"/>
  <c r="AS121" i="5"/>
  <c r="AS143" i="5"/>
  <c r="AS109" i="5"/>
  <c r="AS41" i="5"/>
  <c r="AS151" i="5"/>
  <c r="AS90" i="5"/>
  <c r="AS155" i="5"/>
  <c r="AS173" i="5"/>
  <c r="AS170" i="5"/>
  <c r="AS108" i="5"/>
  <c r="AS11" i="5"/>
  <c r="AS154" i="5"/>
  <c r="AS175" i="5"/>
  <c r="AS56" i="5"/>
  <c r="AS84" i="5"/>
  <c r="AS116" i="5"/>
  <c r="AS68" i="5"/>
  <c r="AS77" i="5"/>
  <c r="AS94" i="5"/>
  <c r="AS55" i="5"/>
  <c r="AS98" i="5"/>
  <c r="AS25" i="5"/>
  <c r="AS166" i="5"/>
  <c r="AS83" i="5"/>
  <c r="AS23" i="5"/>
  <c r="AS6" i="5"/>
  <c r="AS87" i="5"/>
  <c r="AS32" i="5"/>
  <c r="AY74" i="5"/>
  <c r="AY127" i="5"/>
  <c r="AY57" i="5"/>
  <c r="AY171" i="5"/>
  <c r="AY107" i="5"/>
  <c r="AY160" i="5"/>
  <c r="AY39" i="5"/>
  <c r="AY21" i="5"/>
  <c r="AY68" i="5"/>
  <c r="AY71" i="5"/>
  <c r="AY42" i="5"/>
  <c r="AY25" i="5"/>
  <c r="AY16" i="5"/>
  <c r="AY93" i="5"/>
  <c r="AY118" i="5"/>
  <c r="AY59" i="5"/>
  <c r="AY111" i="5"/>
  <c r="AY48" i="5"/>
  <c r="AY140" i="5"/>
  <c r="AY163" i="5"/>
  <c r="AY17" i="5"/>
  <c r="AY117" i="5"/>
  <c r="AY33" i="5"/>
  <c r="AY35" i="5"/>
  <c r="AY90" i="5"/>
  <c r="AY124" i="5"/>
  <c r="AY169" i="5"/>
  <c r="AY136" i="5"/>
  <c r="AY108" i="5"/>
  <c r="AY12" i="5"/>
  <c r="AY9" i="5"/>
  <c r="AY159" i="5"/>
  <c r="AY121" i="5"/>
  <c r="AY134" i="5"/>
  <c r="AY67" i="5"/>
  <c r="AY75" i="5"/>
  <c r="AY14" i="5"/>
  <c r="AY36" i="5"/>
  <c r="AY146" i="5"/>
  <c r="AY174" i="5"/>
  <c r="AY47" i="5"/>
  <c r="AY19" i="5"/>
  <c r="AY98" i="5"/>
  <c r="AY106" i="5"/>
  <c r="AY149" i="5"/>
  <c r="AY56" i="5"/>
  <c r="AZ2" i="5"/>
  <c r="AW2" i="5"/>
  <c r="AS1" i="5" l="1"/>
  <c r="AR1" i="5" s="1"/>
  <c r="AS2" i="5"/>
  <c r="AR2" i="5" s="1"/>
  <c r="BD85" i="5"/>
  <c r="AY6" i="5"/>
  <c r="BE2" i="5"/>
  <c r="BC2" i="5"/>
  <c r="AY152" i="5"/>
  <c r="BD154" i="5"/>
  <c r="BD41" i="5"/>
  <c r="BD97" i="5"/>
  <c r="BD26" i="5"/>
  <c r="BD83" i="5"/>
  <c r="BD116" i="5"/>
  <c r="BD60" i="5"/>
  <c r="BD59" i="5"/>
  <c r="BD65" i="5"/>
  <c r="BD32" i="5"/>
  <c r="BD159" i="5"/>
  <c r="BD69" i="5"/>
  <c r="BD173" i="5"/>
  <c r="BB68" i="5"/>
  <c r="BF68" i="5"/>
  <c r="BD129" i="5"/>
  <c r="BD48" i="5"/>
  <c r="BB147" i="5"/>
  <c r="BF147" i="5"/>
  <c r="BB60" i="5"/>
  <c r="BF60" i="5"/>
  <c r="BB103" i="5"/>
  <c r="BF103" i="5"/>
  <c r="BB161" i="5"/>
  <c r="BF161" i="5"/>
  <c r="BB72" i="5"/>
  <c r="BF72" i="5"/>
  <c r="BB158" i="5"/>
  <c r="BF158" i="5"/>
  <c r="BB117" i="5"/>
  <c r="BF117" i="5"/>
  <c r="BB120" i="5"/>
  <c r="BF120" i="5"/>
  <c r="AY135" i="5"/>
  <c r="BD135" i="5"/>
  <c r="BB175" i="5"/>
  <c r="BF175" i="5"/>
  <c r="BB54" i="5"/>
  <c r="BF54" i="5"/>
  <c r="BB140" i="5"/>
  <c r="BF140" i="5"/>
  <c r="BB29" i="5"/>
  <c r="BF29" i="5"/>
  <c r="BB5" i="5"/>
  <c r="BF5" i="5"/>
  <c r="BB114" i="5"/>
  <c r="BF114" i="5"/>
  <c r="BD112" i="5"/>
  <c r="BD168" i="5"/>
  <c r="BD61" i="5"/>
  <c r="BD131" i="5"/>
  <c r="BD14" i="5"/>
  <c r="BD163" i="5"/>
  <c r="BD28" i="5"/>
  <c r="BD51" i="5"/>
  <c r="BD128" i="5"/>
  <c r="BB107" i="5"/>
  <c r="BF107" i="5"/>
  <c r="BB20" i="5"/>
  <c r="BF20" i="5"/>
  <c r="BB7" i="5"/>
  <c r="BF7" i="5"/>
  <c r="BB145" i="5"/>
  <c r="BF145" i="5"/>
  <c r="BB51" i="5"/>
  <c r="BF51" i="5"/>
  <c r="BB134" i="5"/>
  <c r="BF134" i="5"/>
  <c r="BB79" i="5"/>
  <c r="BF79" i="5"/>
  <c r="BB157" i="5"/>
  <c r="BF157" i="5"/>
  <c r="BB31" i="5"/>
  <c r="BF31" i="5"/>
  <c r="BD122" i="5"/>
  <c r="BD80" i="5"/>
  <c r="BD20" i="5"/>
  <c r="BD78" i="5"/>
  <c r="BD93" i="5"/>
  <c r="BD115" i="5"/>
  <c r="BD142" i="5"/>
  <c r="BD42" i="5"/>
  <c r="BD39" i="5"/>
  <c r="BD9" i="5"/>
  <c r="BD31" i="5"/>
  <c r="BB78" i="5"/>
  <c r="BF78" i="5"/>
  <c r="BB164" i="5"/>
  <c r="BF164" i="5"/>
  <c r="BB80" i="5"/>
  <c r="BF80" i="5"/>
  <c r="BB165" i="5"/>
  <c r="BF165" i="5"/>
  <c r="BB34" i="5"/>
  <c r="BF34" i="5"/>
  <c r="BB86" i="5"/>
  <c r="BF86" i="5"/>
  <c r="BB172" i="5"/>
  <c r="BF172" i="5"/>
  <c r="BB89" i="5"/>
  <c r="BF89" i="5"/>
  <c r="BB128" i="5"/>
  <c r="BF128" i="5"/>
  <c r="BB18" i="5"/>
  <c r="BF18" i="5"/>
  <c r="BB97" i="5"/>
  <c r="BF97" i="5"/>
  <c r="BD18" i="5"/>
  <c r="BB82" i="5"/>
  <c r="BF82" i="5"/>
  <c r="AY50" i="5"/>
  <c r="BD50" i="5"/>
  <c r="BD87" i="5"/>
  <c r="BD166" i="5"/>
  <c r="BD94" i="5"/>
  <c r="BD84" i="5"/>
  <c r="BD11" i="5"/>
  <c r="BD155" i="5"/>
  <c r="BD109" i="5"/>
  <c r="BD133" i="5"/>
  <c r="BD172" i="5"/>
  <c r="BD40" i="5"/>
  <c r="BD156" i="5"/>
  <c r="BB46" i="5"/>
  <c r="BF46" i="5"/>
  <c r="BB132" i="5"/>
  <c r="BF132" i="5"/>
  <c r="BB25" i="5"/>
  <c r="BF25" i="5"/>
  <c r="BB23" i="5"/>
  <c r="BF23" i="5"/>
  <c r="BD107" i="5"/>
  <c r="BD147" i="5"/>
  <c r="BD74" i="5"/>
  <c r="BD10" i="5"/>
  <c r="BD19" i="5"/>
  <c r="BD165" i="5"/>
  <c r="BD71" i="5"/>
  <c r="BD132" i="5"/>
  <c r="BD30" i="5"/>
  <c r="BD106" i="5"/>
  <c r="BB75" i="5"/>
  <c r="BF75" i="5"/>
  <c r="BB38" i="5"/>
  <c r="BF38" i="5"/>
  <c r="BB124" i="5"/>
  <c r="BF124" i="5"/>
  <c r="BB173" i="5"/>
  <c r="BF173" i="5"/>
  <c r="BB90" i="5"/>
  <c r="BF90" i="5"/>
  <c r="BB121" i="5"/>
  <c r="BF121" i="5"/>
  <c r="BB73" i="5"/>
  <c r="BF73" i="5"/>
  <c r="BB152" i="5"/>
  <c r="BF152" i="5"/>
  <c r="BB139" i="5"/>
  <c r="BF139" i="5"/>
  <c r="BB52" i="5"/>
  <c r="BF52" i="5"/>
  <c r="BB58" i="5"/>
  <c r="BF58" i="5"/>
  <c r="BB69" i="5"/>
  <c r="BF69" i="5"/>
  <c r="BB88" i="5"/>
  <c r="BF88" i="5"/>
  <c r="AY52" i="5"/>
  <c r="BD52" i="5"/>
  <c r="BB96" i="5"/>
  <c r="BF96" i="5"/>
  <c r="BB154" i="5"/>
  <c r="BF154" i="5"/>
  <c r="AY88" i="5"/>
  <c r="BD88" i="5"/>
  <c r="BB35" i="5"/>
  <c r="BF35" i="5"/>
  <c r="BB118" i="5"/>
  <c r="BF118" i="5"/>
  <c r="BB53" i="5"/>
  <c r="BF53" i="5"/>
  <c r="BB144" i="5"/>
  <c r="BF144" i="5"/>
  <c r="BB149" i="5"/>
  <c r="BF149" i="5"/>
  <c r="BB127" i="5"/>
  <c r="BF127" i="5"/>
  <c r="BD125" i="5"/>
  <c r="BD160" i="5"/>
  <c r="BD146" i="5"/>
  <c r="BD73" i="5"/>
  <c r="BD81" i="5"/>
  <c r="BD37" i="5"/>
  <c r="BD123" i="5"/>
  <c r="BD16" i="5"/>
  <c r="BD162" i="5"/>
  <c r="BD91" i="5"/>
  <c r="BB171" i="5"/>
  <c r="BF171" i="5"/>
  <c r="BB84" i="5"/>
  <c r="BF84" i="5"/>
  <c r="BB109" i="5"/>
  <c r="BF109" i="5"/>
  <c r="BB57" i="5"/>
  <c r="BF57" i="5"/>
  <c r="BB115" i="5"/>
  <c r="BF115" i="5"/>
  <c r="BB28" i="5"/>
  <c r="BF28" i="5"/>
  <c r="BB32" i="5"/>
  <c r="BF32" i="5"/>
  <c r="BB8" i="5"/>
  <c r="BF8" i="5"/>
  <c r="BB33" i="5"/>
  <c r="BF33" i="5"/>
  <c r="BD111" i="5"/>
  <c r="BD15" i="5"/>
  <c r="BD120" i="5"/>
  <c r="BD35" i="5"/>
  <c r="BD103" i="5"/>
  <c r="BD99" i="5"/>
  <c r="BD46" i="5"/>
  <c r="BD124" i="5"/>
  <c r="BD49" i="5"/>
  <c r="BD34" i="5"/>
  <c r="BB59" i="5"/>
  <c r="BF59" i="5"/>
  <c r="BB142" i="5"/>
  <c r="BF142" i="5"/>
  <c r="BB104" i="5"/>
  <c r="BF104" i="5"/>
  <c r="BB170" i="5"/>
  <c r="BF170" i="5"/>
  <c r="BB85" i="5"/>
  <c r="BF85" i="5"/>
  <c r="BB67" i="5"/>
  <c r="BF67" i="5"/>
  <c r="BB150" i="5"/>
  <c r="BF150" i="5"/>
  <c r="BB113" i="5"/>
  <c r="BF113" i="5"/>
  <c r="BB61" i="5"/>
  <c r="BF61" i="5"/>
  <c r="BB87" i="5"/>
  <c r="BF87" i="5"/>
  <c r="BB74" i="5"/>
  <c r="BF74" i="5"/>
  <c r="BD55" i="5"/>
  <c r="BB71" i="5"/>
  <c r="BF71" i="5"/>
  <c r="BD25" i="5"/>
  <c r="BD77" i="5"/>
  <c r="BD56" i="5"/>
  <c r="BD108" i="5"/>
  <c r="BD90" i="5"/>
  <c r="BD143" i="5"/>
  <c r="BD22" i="5"/>
  <c r="BD113" i="5"/>
  <c r="BD96" i="5"/>
  <c r="BB27" i="5"/>
  <c r="BF27" i="5"/>
  <c r="BB110" i="5"/>
  <c r="BF110" i="5"/>
  <c r="BB49" i="5"/>
  <c r="BF49" i="5"/>
  <c r="BB119" i="5"/>
  <c r="BF119" i="5"/>
  <c r="BB133" i="5"/>
  <c r="BF133" i="5"/>
  <c r="BD54" i="5"/>
  <c r="BD86" i="5"/>
  <c r="BD130" i="5"/>
  <c r="BD38" i="5"/>
  <c r="BD157" i="5"/>
  <c r="BD36" i="5"/>
  <c r="BD136" i="5"/>
  <c r="BD43" i="5"/>
  <c r="BD29" i="5"/>
  <c r="BD126" i="5"/>
  <c r="BB19" i="5"/>
  <c r="BF19" i="5"/>
  <c r="BB102" i="5"/>
  <c r="BF102" i="5"/>
  <c r="BB40" i="5"/>
  <c r="BF40" i="5"/>
  <c r="BB16" i="5"/>
  <c r="BF16" i="5"/>
  <c r="BB17" i="5"/>
  <c r="BF17" i="5"/>
  <c r="BB81" i="5"/>
  <c r="BF81" i="5"/>
  <c r="BB136" i="5"/>
  <c r="BF136" i="5"/>
  <c r="BB138" i="5"/>
  <c r="BF138" i="5"/>
  <c r="BB30" i="5"/>
  <c r="BF30" i="5"/>
  <c r="BB116" i="5"/>
  <c r="BF116" i="5"/>
  <c r="BB169" i="5"/>
  <c r="BF169" i="5"/>
  <c r="BB146" i="5"/>
  <c r="BF146" i="5"/>
  <c r="BB47" i="5"/>
  <c r="BF47" i="5"/>
  <c r="AY5" i="5"/>
  <c r="BD5" i="5"/>
  <c r="BD134" i="5"/>
  <c r="BB11" i="5"/>
  <c r="BF11" i="5"/>
  <c r="BB141" i="5"/>
  <c r="BF141" i="5"/>
  <c r="BB99" i="5"/>
  <c r="BF99" i="5"/>
  <c r="BB12" i="5"/>
  <c r="BF12" i="5"/>
  <c r="BB168" i="5"/>
  <c r="BF168" i="5"/>
  <c r="BB111" i="5"/>
  <c r="BF111" i="5"/>
  <c r="BB13" i="5"/>
  <c r="BF13" i="5"/>
  <c r="BD70" i="5"/>
  <c r="BD33" i="5"/>
  <c r="BD82" i="5"/>
  <c r="BD144" i="5"/>
  <c r="BD114" i="5"/>
  <c r="BD117" i="5"/>
  <c r="BD92" i="5"/>
  <c r="BD174" i="5"/>
  <c r="BD119" i="5"/>
  <c r="BD58" i="5"/>
  <c r="BD24" i="5"/>
  <c r="BB62" i="5"/>
  <c r="BF62" i="5"/>
  <c r="BB148" i="5"/>
  <c r="BF148" i="5"/>
  <c r="BB42" i="5"/>
  <c r="BF42" i="5"/>
  <c r="BB9" i="5"/>
  <c r="BF9" i="5"/>
  <c r="BB6" i="5"/>
  <c r="BF6" i="5"/>
  <c r="BB92" i="5"/>
  <c r="BF92" i="5"/>
  <c r="BB122" i="5"/>
  <c r="BF122" i="5"/>
  <c r="BB151" i="5"/>
  <c r="BF151" i="5"/>
  <c r="BB24" i="5"/>
  <c r="BF24" i="5"/>
  <c r="BD8" i="5"/>
  <c r="BD127" i="5"/>
  <c r="BD102" i="5"/>
  <c r="BD67" i="5"/>
  <c r="BD44" i="5"/>
  <c r="BD63" i="5"/>
  <c r="BD145" i="5"/>
  <c r="BD72" i="5"/>
  <c r="BD169" i="5"/>
  <c r="BD53" i="5"/>
  <c r="BB123" i="5"/>
  <c r="BF123" i="5"/>
  <c r="BB36" i="5"/>
  <c r="BF36" i="5"/>
  <c r="BB41" i="5"/>
  <c r="BF41" i="5"/>
  <c r="BB21" i="5"/>
  <c r="BF21" i="5"/>
  <c r="BB95" i="5"/>
  <c r="BF95" i="5"/>
  <c r="BB131" i="5"/>
  <c r="BF131" i="5"/>
  <c r="BB44" i="5"/>
  <c r="BF44" i="5"/>
  <c r="BB45" i="5"/>
  <c r="BF45" i="5"/>
  <c r="BB63" i="5"/>
  <c r="BF63" i="5"/>
  <c r="BB56" i="5"/>
  <c r="BF56" i="5"/>
  <c r="BB39" i="5"/>
  <c r="BF39" i="5"/>
  <c r="BB155" i="5"/>
  <c r="BF155" i="5"/>
  <c r="AY66" i="5"/>
  <c r="BD66" i="5"/>
  <c r="BD23" i="5"/>
  <c r="BD98" i="5"/>
  <c r="BD68" i="5"/>
  <c r="BD175" i="5"/>
  <c r="BD170" i="5"/>
  <c r="BD151" i="5"/>
  <c r="BD121" i="5"/>
  <c r="BD17" i="5"/>
  <c r="BD161" i="5"/>
  <c r="BD110" i="5"/>
  <c r="BB91" i="5"/>
  <c r="BF91" i="5"/>
  <c r="BB174" i="5"/>
  <c r="BF174" i="5"/>
  <c r="BB143" i="5"/>
  <c r="BF143" i="5"/>
  <c r="BB137" i="5"/>
  <c r="BF137" i="5"/>
  <c r="BB98" i="5"/>
  <c r="BF98" i="5"/>
  <c r="BD100" i="5"/>
  <c r="BD75" i="5"/>
  <c r="BD57" i="5"/>
  <c r="BD47" i="5"/>
  <c r="BD138" i="5"/>
  <c r="BD149" i="5"/>
  <c r="BD141" i="5"/>
  <c r="BD150" i="5"/>
  <c r="BD95" i="5"/>
  <c r="BD13" i="5"/>
  <c r="BB83" i="5"/>
  <c r="BF83" i="5"/>
  <c r="BB166" i="5"/>
  <c r="BF166" i="5"/>
  <c r="BB130" i="5"/>
  <c r="BF130" i="5"/>
  <c r="BB106" i="5"/>
  <c r="BF106" i="5"/>
  <c r="BB167" i="5"/>
  <c r="BF167" i="5"/>
  <c r="BB159" i="5"/>
  <c r="BF159" i="5"/>
  <c r="BB112" i="5"/>
  <c r="BF112" i="5"/>
  <c r="BB50" i="5"/>
  <c r="BF50" i="5"/>
  <c r="BB94" i="5"/>
  <c r="BF94" i="5"/>
  <c r="BB15" i="5"/>
  <c r="BF15" i="5"/>
  <c r="BB93" i="5"/>
  <c r="BF93" i="5"/>
  <c r="BB162" i="5"/>
  <c r="BF162" i="5"/>
  <c r="BB129" i="5"/>
  <c r="BF129" i="5"/>
  <c r="BD137" i="5"/>
  <c r="AY64" i="5"/>
  <c r="BD64" i="5"/>
  <c r="BB163" i="5"/>
  <c r="BF163" i="5"/>
  <c r="BB76" i="5"/>
  <c r="BF76" i="5"/>
  <c r="BB105" i="5"/>
  <c r="BF105" i="5"/>
  <c r="BB37" i="5"/>
  <c r="BF37" i="5"/>
  <c r="BB26" i="5"/>
  <c r="BF26" i="5"/>
  <c r="BD79" i="5"/>
  <c r="BD158" i="5"/>
  <c r="BD164" i="5"/>
  <c r="BD118" i="5"/>
  <c r="BD105" i="5"/>
  <c r="BD140" i="5"/>
  <c r="BD139" i="5"/>
  <c r="BD148" i="5"/>
  <c r="BD7" i="5"/>
  <c r="BD76" i="5"/>
  <c r="BB43" i="5"/>
  <c r="BF43" i="5"/>
  <c r="BB126" i="5"/>
  <c r="BF126" i="5"/>
  <c r="BB66" i="5"/>
  <c r="BF66" i="5"/>
  <c r="BB153" i="5"/>
  <c r="BF153" i="5"/>
  <c r="BB65" i="5"/>
  <c r="BF65" i="5"/>
  <c r="BB70" i="5"/>
  <c r="BF70" i="5"/>
  <c r="BB156" i="5"/>
  <c r="BF156" i="5"/>
  <c r="BB55" i="5"/>
  <c r="BF55" i="5"/>
  <c r="BB64" i="5"/>
  <c r="BF64" i="5"/>
  <c r="BB101" i="5"/>
  <c r="BF101" i="5"/>
  <c r="BD104" i="5"/>
  <c r="BD89" i="5"/>
  <c r="BD153" i="5"/>
  <c r="BD12" i="5"/>
  <c r="BD171" i="5"/>
  <c r="BD167" i="5"/>
  <c r="BD27" i="5"/>
  <c r="BD21" i="5"/>
  <c r="BD101" i="5"/>
  <c r="BD62" i="5"/>
  <c r="BB14" i="5"/>
  <c r="BF14" i="5"/>
  <c r="BB100" i="5"/>
  <c r="BF100" i="5"/>
  <c r="BB135" i="5"/>
  <c r="BF135" i="5"/>
  <c r="BB48" i="5"/>
  <c r="BF48" i="5"/>
  <c r="BB77" i="5"/>
  <c r="BF77" i="5"/>
  <c r="BB22" i="5"/>
  <c r="BF22" i="5"/>
  <c r="BB108" i="5"/>
  <c r="BF108" i="5"/>
  <c r="BB160" i="5"/>
  <c r="BF160" i="5"/>
  <c r="BB125" i="5"/>
  <c r="BF125" i="5"/>
  <c r="BB10" i="5"/>
  <c r="BF10" i="5"/>
  <c r="BB1" i="5" l="1"/>
  <c r="BA1" i="5" s="1"/>
  <c r="AY1" i="5"/>
  <c r="AX1" i="5" s="1"/>
  <c r="AY2" i="5"/>
  <c r="AX2" i="5" s="1"/>
  <c r="D15" i="8"/>
  <c r="E15" i="8"/>
  <c r="C15" i="8"/>
  <c r="E8" i="8"/>
  <c r="D7" i="8"/>
  <c r="D8" i="8"/>
  <c r="D9" i="8"/>
  <c r="C4" i="8"/>
  <c r="E9" i="8"/>
  <c r="E5" i="8"/>
  <c r="D6" i="8"/>
  <c r="E10" i="8"/>
  <c r="D10" i="8"/>
  <c r="D5" i="8"/>
  <c r="E11" i="8"/>
  <c r="E4" i="8"/>
  <c r="D11" i="8"/>
  <c r="D4" i="8"/>
  <c r="E7" i="8"/>
  <c r="E6" i="8"/>
  <c r="C22" i="8"/>
  <c r="C16" i="8"/>
  <c r="E17" i="8"/>
  <c r="D17" i="8"/>
  <c r="E18" i="8"/>
  <c r="E21" i="8"/>
  <c r="E22" i="8"/>
  <c r="D19" i="8"/>
  <c r="E20" i="8"/>
  <c r="D16" i="8"/>
  <c r="C17" i="8"/>
  <c r="C19" i="8"/>
  <c r="E16" i="8"/>
  <c r="D22" i="8"/>
  <c r="D21" i="8"/>
  <c r="C21" i="8"/>
  <c r="D20" i="8"/>
  <c r="C18" i="8"/>
  <c r="E19" i="8"/>
  <c r="C20" i="8"/>
  <c r="D18" i="8"/>
  <c r="C6" i="8"/>
  <c r="C5" i="8"/>
  <c r="C8" i="8"/>
  <c r="C11" i="8"/>
  <c r="C10" i="8"/>
  <c r="C7" i="8"/>
  <c r="C9" i="8"/>
  <c r="BB2" i="5"/>
  <c r="BA2" i="5" s="1"/>
</calcChain>
</file>

<file path=xl/sharedStrings.xml><?xml version="1.0" encoding="utf-8"?>
<sst xmlns="http://schemas.openxmlformats.org/spreadsheetml/2006/main" count="2540" uniqueCount="757">
  <si>
    <t>ISO</t>
  </si>
  <si>
    <t>EEZ_area</t>
  </si>
  <si>
    <t>seagrass_km2</t>
  </si>
  <si>
    <t>saltmarsh_km2</t>
  </si>
  <si>
    <t>mangroves_km2</t>
  </si>
  <si>
    <t>HUN</t>
  </si>
  <si>
    <t>TJK</t>
  </si>
  <si>
    <t>ABW</t>
  </si>
  <si>
    <t>AFG</t>
  </si>
  <si>
    <t>AGO</t>
  </si>
  <si>
    <t>AIA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</si>
  <si>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</si>
  <si>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</si>
  <si>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</si>
  <si>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</si>
  <si>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</si>
  <si>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</si>
  <si>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</si>
  <si>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</si>
  <si>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</si>
  <si>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</si>
  <si>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</si>
  <si>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</si>
  <si>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</si>
  <si>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</si>
  <si>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</si>
  <si>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</si>
  <si>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</si>
  <si>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</si>
  <si>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</si>
  <si>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</si>
  <si>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</si>
  <si>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</si>
  <si>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</si>
  <si>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</si>
  <si>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</si>
  <si>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</si>
  <si>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</si>
  <si>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</si>
  <si>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</si>
  <si>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</si>
  <si>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</si>
  <si>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</si>
  <si>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</si>
  <si>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</si>
  <si>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</si>
  <si>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</si>
  <si>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</si>
  <si>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</si>
  <si>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</si>
  <si>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</si>
  <si>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</si>
  <si>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</si>
  <si>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</si>
  <si>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</si>
  <si>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</si>
  <si>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</si>
  <si>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CPT</t>
  </si>
  <si>
    <t>CPV</t>
  </si>
  <si>
    <t>CRI</t>
  </si>
  <si>
    <t>CUB</t>
  </si>
  <si>
    <t>CW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</si>
  <si>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</si>
  <si>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</si>
  <si>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</si>
  <si>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</si>
  <si>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</si>
  <si>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</si>
  <si>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</si>
  <si>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</si>
  <si>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</si>
  <si>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</si>
  <si>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</si>
  <si>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</si>
  <si>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</si>
  <si>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</si>
  <si>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</si>
  <si>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</si>
  <si>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</si>
  <si>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</si>
  <si>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</si>
  <si>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</si>
  <si>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</si>
  <si>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</si>
  <si>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</si>
  <si>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</si>
  <si>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</si>
  <si>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</si>
  <si>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</si>
  <si>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</si>
  <si>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</si>
  <si>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</si>
  <si>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GMB</t>
  </si>
  <si>
    <t>GNB</t>
  </si>
  <si>
    <t>GNQ</t>
  </si>
  <si>
    <t>GLP</t>
  </si>
  <si>
    <t>GRC</t>
  </si>
  <si>
    <t>GRD</t>
  </si>
  <si>
    <t>GRL</t>
  </si>
  <si>
    <t>GTM</t>
  </si>
  <si>
    <t>GUF</t>
  </si>
  <si>
    <t>GUY</t>
  </si>
  <si>
    <t>HMD</t>
  </si>
  <si>
    <t>HND</t>
  </si>
  <si>
    <t>HRV</t>
  </si>
  <si>
    <t>IDN</t>
  </si>
  <si>
    <t>IND</t>
  </si>
  <si>
    <t>IOT</t>
  </si>
  <si>
    <t>IRL</t>
  </si>
  <si>
    <t>IRN</t>
  </si>
  <si>
    <t>IRQ</t>
  </si>
  <si>
    <t>ISL</t>
  </si>
  <si>
    <t>ISR</t>
  </si>
  <si>
    <t>JAM</t>
  </si>
  <si>
    <t>JEY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</si>
  <si>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</si>
  <si>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</si>
  <si>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</si>
  <si>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</si>
  <si>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</si>
  <si>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</si>
  <si>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</si>
  <si>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</si>
  <si>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</si>
  <si>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</si>
  <si>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</si>
  <si>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</si>
  <si>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</si>
  <si>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</si>
  <si>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</si>
  <si>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</si>
  <si>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</si>
  <si>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</si>
  <si>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</si>
  <si>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</si>
  <si>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</si>
  <si>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</si>
  <si>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</si>
  <si>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</si>
  <si>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</si>
  <si>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</si>
  <si>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</si>
  <si>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</si>
  <si>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</si>
  <si>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</si>
  <si>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</si>
  <si>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</si>
  <si>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</si>
  <si>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MNP++</t>
  </si>
  <si>
    <t>MOZ</t>
  </si>
  <si>
    <t>MRT</t>
  </si>
  <si>
    <t>MSR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</si>
  <si>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</si>
  <si>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</si>
  <si>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</si>
  <si>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</si>
  <si>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</si>
  <si>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</si>
  <si>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</si>
  <si>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</si>
  <si>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</si>
  <si>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</si>
  <si>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</si>
  <si>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</si>
  <si>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</si>
  <si>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</si>
  <si>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</si>
  <si>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</si>
  <si>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</si>
  <si>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</si>
  <si>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</si>
  <si>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</si>
  <si>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</si>
  <si>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</si>
  <si>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</si>
  <si>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</si>
  <si>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</si>
  <si>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</si>
  <si>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</si>
  <si>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</si>
  <si>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</si>
  <si>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</si>
  <si>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</si>
  <si>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</si>
  <si>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</si>
  <si>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</si>
  <si>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</si>
  <si>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</si>
  <si>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</si>
  <si>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</si>
  <si>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</si>
  <si>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</si>
  <si>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</si>
  <si>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</si>
  <si>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</si>
  <si>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</si>
  <si>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</si>
  <si>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</si>
  <si>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</si>
  <si>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</si>
  <si>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</si>
  <si>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</si>
  <si>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</si>
  <si>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</si>
  <si>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</si>
  <si>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SXM</t>
  </si>
  <si>
    <t>SYC</t>
  </si>
  <si>
    <t>SYR</t>
  </si>
  <si>
    <t>TCA</t>
  </si>
  <si>
    <t>TCD</t>
  </si>
  <si>
    <t>TGO</t>
  </si>
  <si>
    <t>THA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</si>
  <si>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</si>
  <si>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</si>
  <si>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</si>
  <si>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</si>
  <si>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</si>
  <si>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</si>
  <si>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</si>
  <si>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</si>
  <si>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</si>
  <si>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</si>
  <si>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</si>
  <si>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</si>
  <si>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</si>
  <si>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</si>
  <si>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USA</t>
  </si>
  <si>
    <t>UZB</t>
  </si>
  <si>
    <t>VCT</t>
  </si>
  <si>
    <t>VEN</t>
  </si>
  <si>
    <t>VGB</t>
  </si>
  <si>
    <t>VNM</t>
  </si>
  <si>
    <t>VUT</t>
  </si>
  <si>
    <t>WLF</t>
  </si>
  <si>
    <t>WSM</t>
  </si>
  <si>
    <t>YEM</t>
  </si>
  <si>
    <t>ZAF</t>
  </si>
  <si>
    <t>ZMB</t>
  </si>
  <si>
    <t>ZWE</t>
  </si>
  <si>
    <t>LSO</t>
  </si>
  <si>
    <t>SWZ</t>
  </si>
  <si>
    <t>HTI</t>
  </si>
  <si>
    <t>MTQ</t>
  </si>
  <si>
    <t>VIR</t>
  </si>
  <si>
    <t>RUS</t>
  </si>
  <si>
    <t>NOR</t>
  </si>
  <si>
    <t>SSD</t>
  </si>
  <si>
    <t>VTC</t>
  </si>
  <si>
    <t>ITA</t>
  </si>
  <si>
    <t>KIR</t>
  </si>
  <si>
    <t>Aruba</t>
  </si>
  <si>
    <t>Anguilla</t>
  </si>
  <si>
    <t>Andorra</t>
  </si>
  <si>
    <t>Oversea assigned</t>
  </si>
  <si>
    <t>X</t>
  </si>
  <si>
    <t>CSCC missing</t>
  </si>
  <si>
    <t>Niederländische Antillen</t>
  </si>
  <si>
    <t>American Samoa</t>
  </si>
  <si>
    <t>Key</t>
  </si>
  <si>
    <t>Antartica</t>
  </si>
  <si>
    <t>French Southern Territories</t>
  </si>
  <si>
    <t>Antigua and Barbuda</t>
  </si>
  <si>
    <t xml:space="preserve">Bonaire, Sint Eustatius und Saba </t>
  </si>
  <si>
    <t>Bahrain</t>
  </si>
  <si>
    <t>Bermuda</t>
  </si>
  <si>
    <t>Barbados</t>
  </si>
  <si>
    <t>Bouvet Island</t>
  </si>
  <si>
    <t>Cocos (Keeling) Islands</t>
  </si>
  <si>
    <t>Cook Islands</t>
  </si>
  <si>
    <t>Clipperton Island</t>
  </si>
  <si>
    <t>CUW</t>
  </si>
  <si>
    <t>CURAÇAO</t>
  </si>
  <si>
    <t>Christmas Islands</t>
  </si>
  <si>
    <t>Cayman Islands</t>
  </si>
  <si>
    <t>Dominica</t>
  </si>
  <si>
    <t>Western Sahara</t>
  </si>
  <si>
    <t>Falkland Islands</t>
  </si>
  <si>
    <t>Faroe Islands</t>
  </si>
  <si>
    <t>Federated States of Micronesia</t>
  </si>
  <si>
    <t>Guernsey</t>
  </si>
  <si>
    <t>Gibralta</t>
  </si>
  <si>
    <t>Guadeloupe</t>
  </si>
  <si>
    <t>Grenada</t>
  </si>
  <si>
    <t>Greenland</t>
  </si>
  <si>
    <t>French Guiana</t>
  </si>
  <si>
    <t>Heard Island and McDonald Islands</t>
  </si>
  <si>
    <t>British Indian Ocean Territory</t>
  </si>
  <si>
    <t>Jersey</t>
  </si>
  <si>
    <t>Kiribati</t>
  </si>
  <si>
    <t>Saint Kitts and Nevis</t>
  </si>
  <si>
    <t>Saint Lucia</t>
  </si>
  <si>
    <t>Saint Martin</t>
  </si>
  <si>
    <t>Monaco</t>
  </si>
  <si>
    <t>Maldives</t>
  </si>
  <si>
    <t>Marshall Islands</t>
  </si>
  <si>
    <t>Malta</t>
  </si>
  <si>
    <t>Northern Mariana Islands</t>
  </si>
  <si>
    <t>Montserrat</t>
  </si>
  <si>
    <t>Martinique</t>
  </si>
  <si>
    <t>Mayotte</t>
  </si>
  <si>
    <t>Norfolk Island</t>
  </si>
  <si>
    <t>Niue</t>
  </si>
  <si>
    <t>Nauru</t>
  </si>
  <si>
    <t>Palau</t>
  </si>
  <si>
    <t>Puerto Rico</t>
  </si>
  <si>
    <t>Korea, Democratic People's Republic of</t>
  </si>
  <si>
    <t>Palestinian Territory, Occupied</t>
  </si>
  <si>
    <t>French Polynesia</t>
  </si>
  <si>
    <t>Réunion</t>
  </si>
  <si>
    <t>Singapore</t>
  </si>
  <si>
    <t>South Georgia and the South Sandwich Islands</t>
  </si>
  <si>
    <t>Saint Helena, Ascension and Tristan da Cunha</t>
  </si>
  <si>
    <t>Svalbard and Jan Mayen</t>
  </si>
  <si>
    <t>San Marino</t>
  </si>
  <si>
    <t>Saint Pierre and Miquelon</t>
  </si>
  <si>
    <t>South Sudan</t>
  </si>
  <si>
    <t>Sint Maarten</t>
  </si>
  <si>
    <t>Seychelles</t>
  </si>
  <si>
    <t>Chad</t>
  </si>
  <si>
    <t>Tokelau</t>
  </si>
  <si>
    <t>Timor-Leste</t>
  </si>
  <si>
    <t>Tonga</t>
  </si>
  <si>
    <t>Tuvalu</t>
  </si>
  <si>
    <t>Taiwan, Province of China</t>
  </si>
  <si>
    <t>United States Minor Outlying Islands</t>
  </si>
  <si>
    <t>Virgin Islands, British</t>
  </si>
  <si>
    <t>Virgin Islands, US</t>
  </si>
  <si>
    <t>Saint Vincent and the Grenadines</t>
  </si>
  <si>
    <t>Wallis and Futuna</t>
  </si>
  <si>
    <t>Exp</t>
  </si>
  <si>
    <t>ISO 3</t>
  </si>
  <si>
    <t>seagrass km2</t>
  </si>
  <si>
    <t>saltmarsh km2</t>
  </si>
  <si>
    <t>mangroves km2</t>
  </si>
  <si>
    <t>NonCountry</t>
  </si>
  <si>
    <t>138tC km-2 yr-1</t>
  </si>
  <si>
    <t>245tC m-2 yr-1</t>
  </si>
  <si>
    <t>174 tC m-2 yr-1</t>
  </si>
  <si>
    <t>mangrove C uptake     (MtC)</t>
  </si>
  <si>
    <t>Coastal Ecosystem C uptake (MtC)</t>
  </si>
  <si>
    <t>Non BCE Countries (1/0)</t>
  </si>
  <si>
    <t>Sum</t>
  </si>
  <si>
    <t>Liechtenstein</t>
  </si>
  <si>
    <t>Country Name</t>
  </si>
  <si>
    <t>Region Name</t>
  </si>
  <si>
    <t>NaN</t>
  </si>
  <si>
    <t>Afghanistan</t>
  </si>
  <si>
    <t>Angola</t>
  </si>
  <si>
    <t>ALA</t>
  </si>
  <si>
    <t>Åland</t>
  </si>
  <si>
    <t>Islands</t>
  </si>
  <si>
    <t>Albania</t>
  </si>
  <si>
    <t>Netherlands</t>
  </si>
  <si>
    <t>Antilles</t>
  </si>
  <si>
    <t>United</t>
  </si>
  <si>
    <t>Arab</t>
  </si>
  <si>
    <t>Emirates</t>
  </si>
  <si>
    <t>Argentina</t>
  </si>
  <si>
    <t>Armenia</t>
  </si>
  <si>
    <t>American</t>
  </si>
  <si>
    <t>Samoa</t>
  </si>
  <si>
    <t>Antarctica</t>
  </si>
  <si>
    <t>French</t>
  </si>
  <si>
    <t>Southern</t>
  </si>
  <si>
    <t>Territories</t>
  </si>
  <si>
    <t>Antigua</t>
  </si>
  <si>
    <t>and</t>
  </si>
  <si>
    <t>Barbuda</t>
  </si>
  <si>
    <t>Australia</t>
  </si>
  <si>
    <t>Austria</t>
  </si>
  <si>
    <t>Azerbaijan</t>
  </si>
  <si>
    <t>Burundi</t>
  </si>
  <si>
    <t>Belgium</t>
  </si>
  <si>
    <t>Benin</t>
  </si>
  <si>
    <t>Bangladesh</t>
  </si>
  <si>
    <t>Bulgaria</t>
  </si>
  <si>
    <t>Bahamas</t>
  </si>
  <si>
    <t>Herzegovina</t>
  </si>
  <si>
    <t>BLM</t>
  </si>
  <si>
    <t>Saint</t>
  </si>
  <si>
    <t>Barthélemy</t>
  </si>
  <si>
    <t>Belarus</t>
  </si>
  <si>
    <t>Belize</t>
  </si>
  <si>
    <t>Plurinational</t>
  </si>
  <si>
    <t>State</t>
  </si>
  <si>
    <t>of</t>
  </si>
  <si>
    <t>Brazil</t>
  </si>
  <si>
    <t>Bhutan</t>
  </si>
  <si>
    <t>Bouvet</t>
  </si>
  <si>
    <t>Island</t>
  </si>
  <si>
    <t>Botswana</t>
  </si>
  <si>
    <t>African</t>
  </si>
  <si>
    <t>Republic</t>
  </si>
  <si>
    <t>Canada</t>
  </si>
  <si>
    <t>Cocos</t>
  </si>
  <si>
    <t>(Keeling)</t>
  </si>
  <si>
    <t>Switzerland</t>
  </si>
  <si>
    <t>Chile</t>
  </si>
  <si>
    <t>China</t>
  </si>
  <si>
    <t>Cameroon</t>
  </si>
  <si>
    <t>the</t>
  </si>
  <si>
    <t>Democratic</t>
  </si>
  <si>
    <t>Congo</t>
  </si>
  <si>
    <t>Colombia</t>
  </si>
  <si>
    <t>Comoros</t>
  </si>
  <si>
    <t>Cuba</t>
  </si>
  <si>
    <t>Christmas</t>
  </si>
  <si>
    <t>Cayman</t>
  </si>
  <si>
    <t>Cyprus</t>
  </si>
  <si>
    <t>Germany</t>
  </si>
  <si>
    <t>Djibouti</t>
  </si>
  <si>
    <t>Denmark</t>
  </si>
  <si>
    <t>Algeria</t>
  </si>
  <si>
    <t>Ecuador</t>
  </si>
  <si>
    <t>Egypt</t>
  </si>
  <si>
    <t>Eritrea</t>
  </si>
  <si>
    <t>Western</t>
  </si>
  <si>
    <t>Sahara</t>
  </si>
  <si>
    <t>Spain</t>
  </si>
  <si>
    <t>Estonia</t>
  </si>
  <si>
    <t>Ethiopia</t>
  </si>
  <si>
    <t>Finland</t>
  </si>
  <si>
    <t>Fiji</t>
  </si>
  <si>
    <t>Falkland</t>
  </si>
  <si>
    <t>(Malvinas)</t>
  </si>
  <si>
    <t>France</t>
  </si>
  <si>
    <t>Faroe</t>
  </si>
  <si>
    <t>Federated</t>
  </si>
  <si>
    <t>States</t>
  </si>
  <si>
    <t>Gabon</t>
  </si>
  <si>
    <t>Georgia</t>
  </si>
  <si>
    <t>Ghana</t>
  </si>
  <si>
    <t>Gibraltar</t>
  </si>
  <si>
    <t>Guinea</t>
  </si>
  <si>
    <t>Gambia</t>
  </si>
  <si>
    <t>Guinea-Bissau</t>
  </si>
  <si>
    <t>Greece</t>
  </si>
  <si>
    <t>Guatemala</t>
  </si>
  <si>
    <t>GUM</t>
  </si>
  <si>
    <t>Guam</t>
  </si>
  <si>
    <t>Guyana</t>
  </si>
  <si>
    <t>HKG</t>
  </si>
  <si>
    <t>Heard</t>
  </si>
  <si>
    <t>McDonald</t>
  </si>
  <si>
    <t>Honduras</t>
  </si>
  <si>
    <t>Croatia</t>
  </si>
  <si>
    <t>Haiti</t>
  </si>
  <si>
    <t>Hungary</t>
  </si>
  <si>
    <t>Indonesia</t>
  </si>
  <si>
    <t>IMN</t>
  </si>
  <si>
    <t>Isle</t>
  </si>
  <si>
    <t>Man</t>
  </si>
  <si>
    <t>India</t>
  </si>
  <si>
    <t>British</t>
  </si>
  <si>
    <t>Indian</t>
  </si>
  <si>
    <t>Ocean</t>
  </si>
  <si>
    <t>Territory</t>
  </si>
  <si>
    <t>Ireland</t>
  </si>
  <si>
    <t>Islamic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</si>
  <si>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</si>
  <si>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</si>
  <si>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</si>
  <si>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</si>
  <si>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</si>
  <si>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</si>
  <si>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</si>
  <si>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</si>
  <si>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</si>
  <si>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</si>
  <si>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</si>
  <si>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Kitts</t>
  </si>
  <si>
    <t>Nevis</t>
  </si>
  <si>
    <t>Kuwait</t>
  </si>
  <si>
    <t>People's</t>
  </si>
  <si>
    <t>Lebanon</t>
  </si>
  <si>
    <t>Liberia</t>
  </si>
  <si>
    <t>Jamahiriya</t>
  </si>
  <si>
    <t>Lesotho</t>
  </si>
  <si>
    <t>Lithuania</t>
  </si>
  <si>
    <t>Luxembourg</t>
  </si>
  <si>
    <t>Latvia</t>
  </si>
  <si>
    <t>MAC</t>
  </si>
  <si>
    <t>Macao</t>
  </si>
  <si>
    <t>Martin</t>
  </si>
  <si>
    <t>(French</t>
  </si>
  <si>
    <t>part)</t>
  </si>
  <si>
    <t>Morocco</t>
  </si>
  <si>
    <t>Madagascar</t>
  </si>
  <si>
    <t>Mexico</t>
  </si>
  <si>
    <t>Marshall</t>
  </si>
  <si>
    <t>former</t>
  </si>
  <si>
    <t>Yugoslav</t>
  </si>
  <si>
    <t>Mali</t>
  </si>
  <si>
    <t>Myanmar</t>
  </si>
  <si>
    <t>Montenegro</t>
  </si>
  <si>
    <t>Mongolia</t>
  </si>
  <si>
    <t>MNP</t>
  </si>
  <si>
    <t>Northern</t>
  </si>
  <si>
    <t>Mariana</t>
  </si>
  <si>
    <t>Mozambique</t>
  </si>
  <si>
    <t>Mauritania</t>
  </si>
  <si>
    <t>Mauritius</t>
  </si>
  <si>
    <t>Malawi</t>
  </si>
  <si>
    <t>Malaysia</t>
  </si>
  <si>
    <t>Namibia</t>
  </si>
  <si>
    <t>Niger</t>
  </si>
  <si>
    <t>Norfolk</t>
  </si>
  <si>
    <t>Nigeria</t>
  </si>
  <si>
    <t>Nicaragua</t>
  </si>
  <si>
    <t>Norway</t>
  </si>
  <si>
    <t>Nepal</t>
  </si>
  <si>
    <t>Oman</t>
  </si>
  <si>
    <t>Pakistan</t>
  </si>
  <si>
    <t>Panama</t>
  </si>
  <si>
    <t>Pitcairn</t>
  </si>
  <si>
    <t>Peru</t>
  </si>
  <si>
    <t>Philippines</t>
  </si>
  <si>
    <t>Poland</t>
  </si>
  <si>
    <t>Portugal</t>
  </si>
  <si>
    <t>Paraguay</t>
  </si>
  <si>
    <t>Palestinian</t>
  </si>
  <si>
    <t>Territory,</t>
  </si>
  <si>
    <t>Occupied</t>
  </si>
  <si>
    <t>Polynesia</t>
  </si>
  <si>
    <t>Qatar</t>
  </si>
  <si>
    <t>Romania</t>
  </si>
  <si>
    <t>Rwanda</t>
  </si>
  <si>
    <t>Sudan</t>
  </si>
  <si>
    <t>Senegal</t>
  </si>
  <si>
    <t>South</t>
  </si>
  <si>
    <t>Sandwich</t>
  </si>
  <si>
    <t>Helena,</t>
  </si>
  <si>
    <t>Ascension</t>
  </si>
  <si>
    <t>Tristan</t>
  </si>
  <si>
    <t>da</t>
  </si>
  <si>
    <t>Cunha</t>
  </si>
  <si>
    <t>Somalia</t>
  </si>
  <si>
    <t>Serbia</t>
  </si>
  <si>
    <t>Suriname</t>
  </si>
  <si>
    <t>Slovakia</t>
  </si>
  <si>
    <t>Slovenia</t>
  </si>
  <si>
    <t>Sweden</t>
  </si>
  <si>
    <t>Swaziland</t>
  </si>
  <si>
    <t>Turks</t>
  </si>
  <si>
    <t>Caicos</t>
  </si>
  <si>
    <t>Togo</t>
  </si>
  <si>
    <t>Thailand</t>
  </si>
  <si>
    <t>Tajikistan</t>
  </si>
  <si>
    <t>Turkmenistan</t>
  </si>
  <si>
    <t>Tunisia</t>
  </si>
  <si>
    <t>Turkey</t>
  </si>
  <si>
    <t>Province</t>
  </si>
  <si>
    <t>Uganda</t>
  </si>
  <si>
    <t>Ukraine</t>
  </si>
  <si>
    <t>Minor</t>
  </si>
  <si>
    <t>Outlying</t>
  </si>
  <si>
    <t>Uruguay</t>
  </si>
  <si>
    <t>Uzbekistan</t>
  </si>
  <si>
    <t>VAT</t>
  </si>
  <si>
    <t>Holy</t>
  </si>
  <si>
    <t>See</t>
  </si>
  <si>
    <t>(Vatican</t>
  </si>
  <si>
    <t>City</t>
  </si>
  <si>
    <t>State)</t>
  </si>
  <si>
    <t>Bolivarian</t>
  </si>
  <si>
    <t>Virgin</t>
  </si>
  <si>
    <t>Islands,</t>
  </si>
  <si>
    <t>U.S.</t>
  </si>
  <si>
    <t>Viet</t>
  </si>
  <si>
    <t>Nam</t>
  </si>
  <si>
    <t>Vanuatu</t>
  </si>
  <si>
    <t>Wallis</t>
  </si>
  <si>
    <t>Futuna</t>
  </si>
  <si>
    <t>Yemen</t>
  </si>
  <si>
    <t>Zambia</t>
  </si>
  <si>
    <t>Zimbabwe</t>
  </si>
  <si>
    <t>United Kingdom</t>
  </si>
  <si>
    <t>Equatorial Guinea</t>
  </si>
  <si>
    <t>HongKong</t>
  </si>
  <si>
    <t>New Zealand</t>
  </si>
  <si>
    <t>Papua New Guinea</t>
  </si>
  <si>
    <t>Saudi Arabia</t>
  </si>
  <si>
    <t>South Africa</t>
  </si>
  <si>
    <t>Bonaire, Saint Eustatius and Saba</t>
  </si>
  <si>
    <t>Bosnia and Herzegovina</t>
  </si>
  <si>
    <t>British Virgin Islands</t>
  </si>
  <si>
    <t>Brunei Darussalam</t>
  </si>
  <si>
    <t>Burkina Faso</t>
  </si>
  <si>
    <t>Cape Verde</t>
  </si>
  <si>
    <t>Central African Republic</t>
  </si>
  <si>
    <t>Costa Rica</t>
  </si>
  <si>
    <t>Côte d'Ivoire</t>
  </si>
  <si>
    <t>Curaçao</t>
  </si>
  <si>
    <t>Czech Republic</t>
  </si>
  <si>
    <t>North Korea</t>
  </si>
  <si>
    <t>Democratic Republic of the Congo</t>
  </si>
  <si>
    <t>Dominican Republic</t>
  </si>
  <si>
    <t>El Salvador</t>
  </si>
  <si>
    <t>Faeroe Islands</t>
  </si>
  <si>
    <t>Micronesia (Federated States of)</t>
  </si>
  <si>
    <t>Hong Kong</t>
  </si>
  <si>
    <t>Iran</t>
  </si>
  <si>
    <t>Kosovo</t>
  </si>
  <si>
    <t>Laos</t>
  </si>
  <si>
    <t>Libya</t>
  </si>
  <si>
    <t>North Macedonia</t>
  </si>
  <si>
    <t>New Caledonia</t>
  </si>
  <si>
    <t>Occupied Palestinian Territory</t>
  </si>
  <si>
    <t>Bolivia</t>
  </si>
  <si>
    <t>South Korea</t>
  </si>
  <si>
    <t>Moldova</t>
  </si>
  <si>
    <t>Russian Federation</t>
  </si>
  <si>
    <t>Saint Helena</t>
  </si>
  <si>
    <t>Sint Maarten (Dutch part)</t>
  </si>
  <si>
    <t>Sao Tome and Principe</t>
  </si>
  <si>
    <t>Sierra Leone</t>
  </si>
  <si>
    <t>Solomon Islands</t>
  </si>
  <si>
    <t>Sri Lanka</t>
  </si>
  <si>
    <t>Syria</t>
  </si>
  <si>
    <t>Taiwan</t>
  </si>
  <si>
    <t>Trinidad and Tobago</t>
  </si>
  <si>
    <t>Turks and Caicos Islands</t>
  </si>
  <si>
    <t>United Arab Emirates</t>
  </si>
  <si>
    <t>Tanzania</t>
  </si>
  <si>
    <t>Venezuela</t>
  </si>
  <si>
    <t>Viet Nam</t>
  </si>
  <si>
    <t>Wallis and Futuna Islands</t>
  </si>
  <si>
    <t>Country</t>
  </si>
  <si>
    <t>CO2 Emissions 2019</t>
  </si>
  <si>
    <t>MtC</t>
  </si>
  <si>
    <t>Micronesia</t>
  </si>
  <si>
    <t>Korea</t>
  </si>
  <si>
    <t>Syrian Arab Republic</t>
  </si>
  <si>
    <t>Saint Piere and Miquelon</t>
  </si>
  <si>
    <t>Share Coastal C/Carbon Emissions percent</t>
  </si>
  <si>
    <t>Fossil&amp; Industrial Carbon Emissions 2019 (MtC)</t>
  </si>
  <si>
    <t>USD/tCO2</t>
  </si>
  <si>
    <t>Mio USD</t>
  </si>
  <si>
    <t>Conflicted</t>
  </si>
  <si>
    <t>Seagrass_uptake (MtC)</t>
  </si>
  <si>
    <t>(138tC km-2 yr-1)</t>
  </si>
  <si>
    <t>Saltmarsh_uptake (MtC)</t>
  </si>
  <si>
    <t>Mangroves_uptake (MtC)</t>
  </si>
  <si>
    <t>C_uptake (MtC)</t>
  </si>
  <si>
    <t>Mean seagrass C uptake      (MtC)</t>
  </si>
  <si>
    <t>38tC km-2 yr-1</t>
  </si>
  <si>
    <t>Checksum</t>
  </si>
  <si>
    <t>Mean saltmarsh C uptake     (Mt C)</t>
  </si>
  <si>
    <t>26tC m-2 yr-1</t>
  </si>
  <si>
    <t>23 tC m-2 yr-1</t>
  </si>
  <si>
    <t>Mean CSCC (all scenarios)</t>
  </si>
  <si>
    <t>Mean CSCC SSP2/RCP6</t>
  </si>
  <si>
    <t>Mean Total Wealth (C*SSC), All scenarios</t>
  </si>
  <si>
    <t>Mean Total Wealth (C*SSC), SSP2/RCP6</t>
  </si>
  <si>
    <t>Mean Domestic Wealth (C*SSC), All Scenarios</t>
  </si>
  <si>
    <t>Mean Domestic Wealth (C*SSC), SSP2/RCP6</t>
  </si>
  <si>
    <t>Mean Outbound Wealth (C*SSC), All Scenarios</t>
  </si>
  <si>
    <t>Mean Outbound Wealth (C*SSC), SSP2/RCP6</t>
  </si>
  <si>
    <t>Mean Inbound Wealth (C*SSC), All Scenarios</t>
  </si>
  <si>
    <t>Varianz Outbound Wealth (C*SSC) All scenarios</t>
  </si>
  <si>
    <t>Varianz Outbound Wealth (C*SSC), SSP2/RCP6</t>
  </si>
  <si>
    <t>Mean Inbound Wealth (C*SSC), SSP2/RCP6</t>
  </si>
  <si>
    <t>Varianz Inbound Wealth (C*SSC), SSP2/RCP6</t>
  </si>
  <si>
    <t>Mean Wealth Transfer (C*SSC), All Scenarios</t>
  </si>
  <si>
    <t>Mean Wealth Transfer (C*SSC), SSP2/RCP6</t>
  </si>
  <si>
    <t>Europe</t>
  </si>
  <si>
    <t>Asia</t>
  </si>
  <si>
    <t>Africa</t>
  </si>
  <si>
    <t>S America</t>
  </si>
  <si>
    <t>N&amp;C America</t>
  </si>
  <si>
    <t>Oceania</t>
  </si>
  <si>
    <t>C_Uptake</t>
  </si>
  <si>
    <t>CSCC_All</t>
  </si>
  <si>
    <t>CSCC_SSP2/RCP6</t>
  </si>
  <si>
    <t>Cup</t>
  </si>
  <si>
    <t>Cprice</t>
  </si>
  <si>
    <t>Conflict zone Japan/Russia</t>
  </si>
  <si>
    <t>Conflict zone Japan/South Korea</t>
  </si>
  <si>
    <t>Joint regime Japan/Korea</t>
  </si>
  <si>
    <t>Conflict zone China/Japan/Taiwan</t>
  </si>
  <si>
    <t>Spratly Islands</t>
  </si>
  <si>
    <t>Joint regime Colombia/Jamaica</t>
  </si>
  <si>
    <t>Joint regime Nigeria/Sao Tome and Principe</t>
  </si>
  <si>
    <t>Joint development area Australia/East Timor</t>
  </si>
  <si>
    <t>Protected zone Australia/Papua New Guinea</t>
  </si>
  <si>
    <t>Area of overlap Australia/Indonesia</t>
  </si>
  <si>
    <t>Disputed Kenya/Somalia</t>
  </si>
  <si>
    <t>Disputed Western Sahara/Mauritania</t>
  </si>
  <si>
    <t>Disputed Barbados/Trinidad &amp; Tobago</t>
  </si>
  <si>
    <t>Area en controversia (disputed - Peruvian point of view)</t>
  </si>
  <si>
    <t>Sovereign Country</t>
  </si>
  <si>
    <t>C-sequestration on Overseas</t>
  </si>
  <si>
    <t>seagrass</t>
  </si>
  <si>
    <t>salt marsh</t>
  </si>
  <si>
    <t>mangroves</t>
  </si>
  <si>
    <t>Area km2</t>
  </si>
  <si>
    <t>Varianz Domestic Wealth (C*SSC), SSP2/RCP6</t>
  </si>
  <si>
    <t>Varianz Domestic Wealth (C*SSC) All scenarios</t>
  </si>
  <si>
    <t>"All countries"</t>
  </si>
  <si>
    <t>List of 245 ISO3 countries, detailing the Blue Carbon Ecosystem Area</t>
  </si>
  <si>
    <t>"Conflicted Areas"</t>
  </si>
  <si>
    <t>Those countries listed in "All countries" under 0 conflicted</t>
  </si>
  <si>
    <t>"Countries_without_BCE"</t>
  </si>
  <si>
    <t>countries out of the 245 which do not have any BCE</t>
  </si>
  <si>
    <t>"Countries_with_at_least_one_BCE"</t>
  </si>
  <si>
    <t>countries ouf of the 245 with at least one BCE</t>
  </si>
  <si>
    <t>"Oversea Territories"</t>
  </si>
  <si>
    <t>BCE and C uptake for oversea territories analyzed separately</t>
  </si>
  <si>
    <t>"Aggregation"</t>
  </si>
  <si>
    <t xml:space="preserve">Main calculation; includes all relevant information for countries. Conflicted Areas are included as one entity. </t>
  </si>
  <si>
    <t>Countries without CSCSS are summarized in one group.</t>
  </si>
  <si>
    <t>The calculations are carried out for CSCC (all scenarios) and CSCC (SSP2/RCP60)</t>
  </si>
  <si>
    <t>"CO2_Emissions2019"</t>
  </si>
  <si>
    <t>Information on country names</t>
  </si>
  <si>
    <t>CO2 Emissions (in GtC) for countries in 2019 from the global carbon project, Friedlingstein, P. et al. Global Carbon Budget 2020. Earth System Science Data 12, 3269–3340 (2020).</t>
  </si>
  <si>
    <t>"ISO3_Country"</t>
  </si>
  <si>
    <t>"Transfer_Region"</t>
  </si>
  <si>
    <t>Based on the "Aggregation" Tab the calculation of net wealth transfer at the continent level</t>
  </si>
  <si>
    <t xml:space="preserve">This file contains all data presented in the manuscript. </t>
  </si>
  <si>
    <t>Mean Net Carbon Emissions</t>
  </si>
  <si>
    <t>Mt C</t>
  </si>
  <si>
    <t>Net outbound wealth contribution</t>
  </si>
  <si>
    <t>Net inbound wealth receipt</t>
  </si>
  <si>
    <t>Outbound</t>
  </si>
  <si>
    <t>Inbound</t>
  </si>
  <si>
    <t>Net</t>
  </si>
  <si>
    <t>Accounting for carbon emissions and blue carbon sequestration, X summarizes those countries without CSCC information, NaN not assigned to any country</t>
  </si>
  <si>
    <t>"NetWealthRedistrubtion"</t>
  </si>
  <si>
    <t>Shows the wealth restribution including also energy and industrial carbon emissions, ranked descending for outbound wealth contribution</t>
  </si>
  <si>
    <t>SE seagrass C uptake (MtC)</t>
  </si>
  <si>
    <t>SE saltmarsh C uptake (MtC)</t>
  </si>
  <si>
    <t>SE mangrove C uptake (MtC)</t>
  </si>
  <si>
    <t>SE Coastal Ecosystem C uptake (MtC)</t>
  </si>
  <si>
    <t>SE CCSCC (all scenarios)</t>
  </si>
  <si>
    <t xml:space="preserve">SE Total Wealth (C*SSC), All scenarios </t>
  </si>
  <si>
    <t>SE Total Wealth (C*SSC), SSP2/RCP6</t>
  </si>
  <si>
    <t>SE Domestic Wealth (C*SSC) All scenarios</t>
  </si>
  <si>
    <t>SE Domestic Wealth (C*SSC), SSP2/RCP6</t>
  </si>
  <si>
    <t>SE Outbound Wealth (C*SSC) All scenarios</t>
  </si>
  <si>
    <t>SE Outbound Wealth (C*SSC), SSP2/RCP6</t>
  </si>
  <si>
    <t>SE Inbound Wealth (C*SSC) All scenarios</t>
  </si>
  <si>
    <t>SE Inbound Wealth (C*SSC), SSP2/RCP6</t>
  </si>
  <si>
    <t>SE Wealth Transfer (C*SSC) All scenarios</t>
  </si>
  <si>
    <t>SE Wealth Transfer (C*SSC), SSP2/RCP6</t>
  </si>
  <si>
    <t>SE Net Carbon Emissions</t>
  </si>
  <si>
    <t>SD CCSCC (all scenarios)</t>
  </si>
  <si>
    <t>0.05 Quantile Mean CSCC (all scenarios)</t>
  </si>
  <si>
    <t>0.95 Quantile Mean CSCC (all scenarios)</t>
  </si>
  <si>
    <t>SE Mean CCSCC (all scenarios)</t>
  </si>
  <si>
    <t>Varianz MeanCSCC (all scenarios)</t>
  </si>
  <si>
    <t>Varianz CCSCC (all scenarios)</t>
  </si>
  <si>
    <t>SE Mean CSCC SSP2/RCP6</t>
  </si>
  <si>
    <t>Varianz Mean CSCC SSP2/RCP6</t>
  </si>
  <si>
    <t>0.05 Quantile Mean CSCC SSP2/RCP6</t>
  </si>
  <si>
    <t>0.95 Quantile Mean CSCC SSP2/RCP6</t>
  </si>
  <si>
    <t>SD CCSCC   SSP2/RCP6</t>
  </si>
  <si>
    <t>Varianz CCSCC SSP2/RCP6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</si>
</sst>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C321-62C9-4DA1-8CF3-107C594292BD}">
  <dimension ref="A1:E14"/>
  <sheetViews>
    <sheetView workbookViewId="0">
      <selection activeCell="C1" sqref="C1:C1048576"/>
    </sheetView>
  </sheetViews>
  <sheetFormatPr baseColWidth="10" defaultRowHeight="15" x14ac:dyDescent="0.2"/>
  <sheetData>
    <row r="1" spans="1:5" x14ac:dyDescent="0.2">
      <c r="A1" t="s">
        <v>718</v>
      </c>
    </row>
    <row r="3" spans="1:5" x14ac:dyDescent="0.2">
      <c r="B3" t="s">
        <v>698</v>
      </c>
      <c r="E3" t="s">
        <v>699</v>
      </c>
    </row>
    <row r="4" spans="1:5" x14ac:dyDescent="0.2">
      <c r="B4" t="s">
        <v>700</v>
      </c>
      <c r="E4" t="s">
        <v>701</v>
      </c>
    </row>
    <row r="5" spans="1:5" x14ac:dyDescent="0.2">
      <c r="B5" t="s">
        <v>702</v>
      </c>
      <c r="E5" t="s">
        <v>703</v>
      </c>
    </row>
    <row r="6" spans="1:5" x14ac:dyDescent="0.2">
      <c r="B6" t="s">
        <v>704</v>
      </c>
      <c r="E6" t="s">
        <v>705</v>
      </c>
    </row>
    <row r="7" spans="1:5" x14ac:dyDescent="0.2">
      <c r="B7" t="s">
        <v>706</v>
      </c>
      <c r="E7" t="s">
        <v>707</v>
      </c>
    </row>
    <row r="8" spans="1:5" x14ac:dyDescent="0.2">
      <c r="B8" t="s">
        <v>708</v>
      </c>
      <c r="E8" t="s">
        <v>709</v>
      </c>
    </row>
    <row r="9" spans="1:5" x14ac:dyDescent="0.2">
      <c r="E9" t="s">
        <v>710</v>
      </c>
    </row>
    <row r="10" spans="1:5" x14ac:dyDescent="0.2">
      <c r="E10" t="s">
        <v>711</v>
      </c>
    </row>
    <row r="11" spans="1:5" x14ac:dyDescent="0.2">
      <c r="B11" t="s">
        <v>727</v>
      </c>
      <c r="E11" t="s">
        <v>728</v>
      </c>
    </row>
    <row r="12" spans="1:5" x14ac:dyDescent="0.2">
      <c r="B12" t="s">
        <v>712</v>
      </c>
      <c r="E12" t="s">
        <v>714</v>
      </c>
    </row>
    <row r="13" spans="1:5" x14ac:dyDescent="0.2">
      <c r="B13" t="s">
        <v>715</v>
      </c>
      <c r="E13" t="s">
        <v>713</v>
      </c>
    </row>
    <row r="14" spans="1:5" x14ac:dyDescent="0.2">
      <c r="B14" t="s">
        <v>716</v>
      </c>
      <c r="E14" t="s">
        <v>717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FC71-4D4F-47D8-95E5-1D3A6919CD0D}">
  <dimension ref="A3:H248"/>
  <sheetViews>
    <sheetView topLeftCell="A233" workbookViewId="0">
      <selection activeCell="A3" sqref="A3"/>
    </sheetView>
  </sheetViews>
  <sheetFormatPr baseColWidth="10" defaultRowHeight="15" x14ac:dyDescent="0.2"/>
  <sheetData>
    <row r="3" spans="1:4" x14ac:dyDescent="0.2">
      <c r="A3" t="s">
        <v>7</v>
      </c>
      <c r="B3" t="s">
        <v>250</v>
      </c>
    </row>
    <row r="4" spans="1:4" x14ac:dyDescent="0.2">
      <c r="A4" t="s">
        <v>8</v>
      </c>
      <c r="B4" t="s">
        <v>346</v>
      </c>
    </row>
    <row r="5" spans="1:4" x14ac:dyDescent="0.2">
      <c r="A5" t="s">
        <v>9</v>
      </c>
      <c r="B5" t="s">
        <v>347</v>
      </c>
    </row>
    <row r="6" spans="1:4" x14ac:dyDescent="0.2">
      <c r="A6" t="s">
        <v>10</v>
      </c>
      <c r="B6" t="s">
        <v>251</v>
      </c>
    </row>
    <row r="7" spans="1:4" x14ac:dyDescent="0.2">
      <c r="A7" t="s">
        <v>348</v>
      </c>
      <c r="B7" t="s">
        <v>349</v>
      </c>
      <c r="C7" t="s">
        <v>350</v>
      </c>
    </row>
    <row r="8" spans="1:4" x14ac:dyDescent="0.2">
      <c r="A8" t="s">
        <v>11</v>
      </c>
      <c r="B8" t="s">
        <v>351</v>
      </c>
    </row>
    <row r="9" spans="1:4" x14ac:dyDescent="0.2">
      <c r="A9" t="s">
        <v>12</v>
      </c>
      <c r="B9" t="s">
        <v>252</v>
      </c>
    </row>
    <row r="10" spans="1:4" x14ac:dyDescent="0.2">
      <c r="A10" t="s">
        <v>13</v>
      </c>
      <c r="B10" t="s">
        <v>352</v>
      </c>
      <c r="C10" t="s">
        <v>353</v>
      </c>
    </row>
    <row r="11" spans="1:4" x14ac:dyDescent="0.2">
      <c r="A11" t="s">
        <v>14</v>
      </c>
      <c r="B11" t="s">
        <v>622</v>
      </c>
      <c r="C11" t="s">
        <v>355</v>
      </c>
      <c r="D11" t="s">
        <v>356</v>
      </c>
    </row>
    <row r="12" spans="1:4" x14ac:dyDescent="0.2">
      <c r="A12" t="s">
        <v>15</v>
      </c>
      <c r="B12" t="s">
        <v>357</v>
      </c>
    </row>
    <row r="13" spans="1:4" x14ac:dyDescent="0.2">
      <c r="A13" t="s">
        <v>16</v>
      </c>
      <c r="B13" t="s">
        <v>358</v>
      </c>
    </row>
    <row r="14" spans="1:4" x14ac:dyDescent="0.2">
      <c r="A14" t="s">
        <v>17</v>
      </c>
      <c r="B14" t="s">
        <v>359</v>
      </c>
      <c r="C14" t="s">
        <v>360</v>
      </c>
    </row>
    <row r="15" spans="1:4" x14ac:dyDescent="0.2">
      <c r="A15" t="s">
        <v>18</v>
      </c>
      <c r="B15" t="s">
        <v>361</v>
      </c>
    </row>
    <row r="16" spans="1:4" x14ac:dyDescent="0.2">
      <c r="A16" t="s">
        <v>19</v>
      </c>
      <c r="B16" t="s">
        <v>362</v>
      </c>
      <c r="C16" t="s">
        <v>363</v>
      </c>
      <c r="D16" t="s">
        <v>364</v>
      </c>
    </row>
    <row r="17" spans="1:4" x14ac:dyDescent="0.2">
      <c r="A17" t="s">
        <v>20</v>
      </c>
      <c r="B17" t="s">
        <v>365</v>
      </c>
      <c r="C17" t="s">
        <v>366</v>
      </c>
      <c r="D17" t="s">
        <v>367</v>
      </c>
    </row>
    <row r="18" spans="1:4" x14ac:dyDescent="0.2">
      <c r="A18" t="s">
        <v>21</v>
      </c>
      <c r="B18" t="s">
        <v>368</v>
      </c>
    </row>
    <row r="19" spans="1:4" x14ac:dyDescent="0.2">
      <c r="A19" t="s">
        <v>22</v>
      </c>
      <c r="B19" t="s">
        <v>369</v>
      </c>
    </row>
    <row r="20" spans="1:4" x14ac:dyDescent="0.2">
      <c r="A20" t="s">
        <v>23</v>
      </c>
      <c r="B20" t="s">
        <v>370</v>
      </c>
    </row>
    <row r="21" spans="1:4" x14ac:dyDescent="0.2">
      <c r="A21" t="s">
        <v>24</v>
      </c>
      <c r="B21" t="s">
        <v>371</v>
      </c>
    </row>
    <row r="22" spans="1:4" x14ac:dyDescent="0.2">
      <c r="A22" t="s">
        <v>25</v>
      </c>
      <c r="B22" t="s">
        <v>372</v>
      </c>
    </row>
    <row r="23" spans="1:4" x14ac:dyDescent="0.2">
      <c r="A23" t="s">
        <v>26</v>
      </c>
      <c r="B23" t="s">
        <v>373</v>
      </c>
    </row>
    <row r="24" spans="1:4" x14ac:dyDescent="0.2">
      <c r="A24" t="s">
        <v>28</v>
      </c>
      <c r="B24" t="s">
        <v>587</v>
      </c>
    </row>
    <row r="25" spans="1:4" x14ac:dyDescent="0.2">
      <c r="A25" t="s">
        <v>29</v>
      </c>
      <c r="B25" t="s">
        <v>374</v>
      </c>
    </row>
    <row r="26" spans="1:4" x14ac:dyDescent="0.2">
      <c r="A26" t="s">
        <v>30</v>
      </c>
      <c r="B26" t="s">
        <v>375</v>
      </c>
    </row>
    <row r="27" spans="1:4" x14ac:dyDescent="0.2">
      <c r="A27" t="s">
        <v>31</v>
      </c>
      <c r="B27" t="s">
        <v>263</v>
      </c>
    </row>
    <row r="28" spans="1:4" x14ac:dyDescent="0.2">
      <c r="A28" t="s">
        <v>32</v>
      </c>
      <c r="B28" t="s">
        <v>376</v>
      </c>
    </row>
    <row r="29" spans="1:4" x14ac:dyDescent="0.2">
      <c r="A29" t="s">
        <v>33</v>
      </c>
      <c r="B29" t="s">
        <v>584</v>
      </c>
      <c r="C29" t="s">
        <v>366</v>
      </c>
      <c r="D29" t="s">
        <v>377</v>
      </c>
    </row>
    <row r="30" spans="1:4" x14ac:dyDescent="0.2">
      <c r="A30" t="s">
        <v>378</v>
      </c>
      <c r="B30" t="s">
        <v>379</v>
      </c>
      <c r="C30" t="s">
        <v>380</v>
      </c>
    </row>
    <row r="31" spans="1:4" x14ac:dyDescent="0.2">
      <c r="A31" t="s">
        <v>34</v>
      </c>
      <c r="B31" t="s">
        <v>381</v>
      </c>
    </row>
    <row r="32" spans="1:4" x14ac:dyDescent="0.2">
      <c r="A32" t="s">
        <v>35</v>
      </c>
      <c r="B32" t="s">
        <v>382</v>
      </c>
    </row>
    <row r="33" spans="1:5" x14ac:dyDescent="0.2">
      <c r="A33" t="s">
        <v>36</v>
      </c>
      <c r="B33" t="s">
        <v>264</v>
      </c>
    </row>
    <row r="34" spans="1:5" x14ac:dyDescent="0.2">
      <c r="A34" t="s">
        <v>37</v>
      </c>
      <c r="B34" t="s">
        <v>608</v>
      </c>
      <c r="C34" t="s">
        <v>383</v>
      </c>
      <c r="D34" t="s">
        <v>384</v>
      </c>
      <c r="E34" t="s">
        <v>385</v>
      </c>
    </row>
    <row r="35" spans="1:5" x14ac:dyDescent="0.2">
      <c r="A35" t="s">
        <v>38</v>
      </c>
      <c r="B35" t="s">
        <v>386</v>
      </c>
    </row>
    <row r="36" spans="1:5" x14ac:dyDescent="0.2">
      <c r="A36" t="s">
        <v>39</v>
      </c>
      <c r="B36" t="s">
        <v>265</v>
      </c>
    </row>
    <row r="37" spans="1:5" x14ac:dyDescent="0.2">
      <c r="A37" t="s">
        <v>40</v>
      </c>
      <c r="B37" t="s">
        <v>586</v>
      </c>
    </row>
    <row r="38" spans="1:5" x14ac:dyDescent="0.2">
      <c r="A38" t="s">
        <v>41</v>
      </c>
      <c r="B38" t="s">
        <v>387</v>
      </c>
    </row>
    <row r="39" spans="1:5" x14ac:dyDescent="0.2">
      <c r="A39" t="s">
        <v>42</v>
      </c>
      <c r="B39" t="s">
        <v>388</v>
      </c>
      <c r="C39" t="s">
        <v>389</v>
      </c>
    </row>
    <row r="40" spans="1:5" x14ac:dyDescent="0.2">
      <c r="A40" t="s">
        <v>43</v>
      </c>
      <c r="B40" t="s">
        <v>390</v>
      </c>
    </row>
    <row r="41" spans="1:5" x14ac:dyDescent="0.2">
      <c r="A41" t="s">
        <v>44</v>
      </c>
      <c r="B41" t="s">
        <v>589</v>
      </c>
      <c r="C41" t="s">
        <v>391</v>
      </c>
      <c r="D41" t="s">
        <v>392</v>
      </c>
    </row>
    <row r="42" spans="1:5" x14ac:dyDescent="0.2">
      <c r="A42" t="s">
        <v>45</v>
      </c>
      <c r="B42" t="s">
        <v>393</v>
      </c>
    </row>
    <row r="43" spans="1:5" x14ac:dyDescent="0.2">
      <c r="A43" t="s">
        <v>46</v>
      </c>
      <c r="B43" t="s">
        <v>394</v>
      </c>
      <c r="C43" t="s">
        <v>395</v>
      </c>
      <c r="D43" t="s">
        <v>350</v>
      </c>
    </row>
    <row r="44" spans="1:5" x14ac:dyDescent="0.2">
      <c r="A44" t="s">
        <v>47</v>
      </c>
      <c r="B44" t="s">
        <v>396</v>
      </c>
    </row>
    <row r="45" spans="1:5" x14ac:dyDescent="0.2">
      <c r="A45" t="s">
        <v>48</v>
      </c>
      <c r="B45" t="s">
        <v>397</v>
      </c>
    </row>
    <row r="46" spans="1:5" x14ac:dyDescent="0.2">
      <c r="A46" t="s">
        <v>49</v>
      </c>
      <c r="B46" t="s">
        <v>398</v>
      </c>
    </row>
    <row r="47" spans="1:5" x14ac:dyDescent="0.2">
      <c r="A47" t="s">
        <v>50</v>
      </c>
      <c r="B47" t="s">
        <v>591</v>
      </c>
    </row>
    <row r="48" spans="1:5" x14ac:dyDescent="0.2">
      <c r="A48" t="s">
        <v>51</v>
      </c>
      <c r="B48" t="s">
        <v>399</v>
      </c>
    </row>
    <row r="49" spans="1:7" x14ac:dyDescent="0.2">
      <c r="A49" t="s">
        <v>52</v>
      </c>
      <c r="B49" s="10" t="s">
        <v>595</v>
      </c>
      <c r="C49" t="s">
        <v>400</v>
      </c>
      <c r="D49" t="s">
        <v>401</v>
      </c>
      <c r="E49" t="s">
        <v>392</v>
      </c>
      <c r="F49" t="s">
        <v>385</v>
      </c>
      <c r="G49" t="s">
        <v>400</v>
      </c>
    </row>
    <row r="50" spans="1:7" x14ac:dyDescent="0.2">
      <c r="A50" t="s">
        <v>53</v>
      </c>
      <c r="B50" t="s">
        <v>402</v>
      </c>
    </row>
    <row r="51" spans="1:7" x14ac:dyDescent="0.2">
      <c r="A51" t="s">
        <v>54</v>
      </c>
      <c r="B51" t="s">
        <v>268</v>
      </c>
    </row>
    <row r="52" spans="1:7" x14ac:dyDescent="0.2">
      <c r="A52" t="s">
        <v>55</v>
      </c>
      <c r="B52" t="s">
        <v>403</v>
      </c>
    </row>
    <row r="53" spans="1:7" x14ac:dyDescent="0.2">
      <c r="A53" t="s">
        <v>56</v>
      </c>
      <c r="B53" t="s">
        <v>404</v>
      </c>
    </row>
    <row r="54" spans="1:7" x14ac:dyDescent="0.2">
      <c r="A54" t="s">
        <v>58</v>
      </c>
      <c r="B54" t="s">
        <v>588</v>
      </c>
    </row>
    <row r="55" spans="1:7" x14ac:dyDescent="0.2">
      <c r="A55" t="s">
        <v>59</v>
      </c>
      <c r="B55" t="s">
        <v>590</v>
      </c>
    </row>
    <row r="56" spans="1:7" x14ac:dyDescent="0.2">
      <c r="A56" t="s">
        <v>60</v>
      </c>
      <c r="B56" t="s">
        <v>405</v>
      </c>
    </row>
    <row r="57" spans="1:7" x14ac:dyDescent="0.2">
      <c r="A57" t="s">
        <v>62</v>
      </c>
      <c r="B57" t="s">
        <v>406</v>
      </c>
      <c r="C57" t="s">
        <v>389</v>
      </c>
    </row>
    <row r="58" spans="1:7" x14ac:dyDescent="0.2">
      <c r="A58" t="s">
        <v>63</v>
      </c>
      <c r="B58" t="s">
        <v>407</v>
      </c>
      <c r="C58" t="s">
        <v>350</v>
      </c>
    </row>
    <row r="59" spans="1:7" x14ac:dyDescent="0.2">
      <c r="A59" t="s">
        <v>64</v>
      </c>
      <c r="B59" t="s">
        <v>408</v>
      </c>
    </row>
    <row r="60" spans="1:7" x14ac:dyDescent="0.2">
      <c r="A60" t="s">
        <v>65</v>
      </c>
      <c r="B60" t="s">
        <v>593</v>
      </c>
    </row>
    <row r="61" spans="1:7" x14ac:dyDescent="0.2">
      <c r="A61" t="s">
        <v>66</v>
      </c>
      <c r="B61" t="s">
        <v>409</v>
      </c>
    </row>
    <row r="62" spans="1:7" x14ac:dyDescent="0.2">
      <c r="A62" t="s">
        <v>67</v>
      </c>
      <c r="B62" t="s">
        <v>410</v>
      </c>
    </row>
    <row r="63" spans="1:7" x14ac:dyDescent="0.2">
      <c r="A63" t="s">
        <v>68</v>
      </c>
      <c r="B63" t="s">
        <v>274</v>
      </c>
    </row>
    <row r="64" spans="1:7" x14ac:dyDescent="0.2">
      <c r="A64" t="s">
        <v>69</v>
      </c>
      <c r="B64" t="s">
        <v>411</v>
      </c>
    </row>
    <row r="65" spans="1:5" x14ac:dyDescent="0.2">
      <c r="A65" t="s">
        <v>70</v>
      </c>
      <c r="B65" t="s">
        <v>596</v>
      </c>
    </row>
    <row r="66" spans="1:5" x14ac:dyDescent="0.2">
      <c r="A66" t="s">
        <v>71</v>
      </c>
      <c r="B66" t="s">
        <v>412</v>
      </c>
    </row>
    <row r="67" spans="1:5" x14ac:dyDescent="0.2">
      <c r="A67" t="s">
        <v>72</v>
      </c>
      <c r="B67" t="s">
        <v>413</v>
      </c>
    </row>
    <row r="68" spans="1:5" x14ac:dyDescent="0.2">
      <c r="A68" t="s">
        <v>73</v>
      </c>
      <c r="B68" t="s">
        <v>414</v>
      </c>
    </row>
    <row r="69" spans="1:5" x14ac:dyDescent="0.2">
      <c r="A69" t="s">
        <v>74</v>
      </c>
      <c r="B69" t="s">
        <v>415</v>
      </c>
    </row>
    <row r="70" spans="1:5" x14ac:dyDescent="0.2">
      <c r="A70" t="s">
        <v>75</v>
      </c>
      <c r="B70" t="s">
        <v>416</v>
      </c>
      <c r="C70" t="s">
        <v>417</v>
      </c>
    </row>
    <row r="71" spans="1:5" x14ac:dyDescent="0.2">
      <c r="A71" t="s">
        <v>76</v>
      </c>
      <c r="B71" t="s">
        <v>418</v>
      </c>
    </row>
    <row r="72" spans="1:5" x14ac:dyDescent="0.2">
      <c r="A72" t="s">
        <v>77</v>
      </c>
      <c r="B72" t="s">
        <v>419</v>
      </c>
    </row>
    <row r="73" spans="1:5" x14ac:dyDescent="0.2">
      <c r="A73" t="s">
        <v>78</v>
      </c>
      <c r="B73" t="s">
        <v>420</v>
      </c>
    </row>
    <row r="74" spans="1:5" x14ac:dyDescent="0.2">
      <c r="A74" t="s">
        <v>79</v>
      </c>
      <c r="B74" t="s">
        <v>421</v>
      </c>
    </row>
    <row r="75" spans="1:5" x14ac:dyDescent="0.2">
      <c r="A75" t="s">
        <v>80</v>
      </c>
      <c r="B75" t="s">
        <v>422</v>
      </c>
    </row>
    <row r="76" spans="1:5" x14ac:dyDescent="0.2">
      <c r="A76" t="s">
        <v>81</v>
      </c>
      <c r="B76" t="s">
        <v>423</v>
      </c>
      <c r="C76" t="s">
        <v>350</v>
      </c>
      <c r="D76" t="s">
        <v>424</v>
      </c>
    </row>
    <row r="77" spans="1:5" x14ac:dyDescent="0.2">
      <c r="A77" t="s">
        <v>82</v>
      </c>
      <c r="B77" t="s">
        <v>425</v>
      </c>
    </row>
    <row r="78" spans="1:5" x14ac:dyDescent="0.2">
      <c r="A78" t="s">
        <v>83</v>
      </c>
      <c r="B78" t="s">
        <v>426</v>
      </c>
      <c r="C78" t="s">
        <v>350</v>
      </c>
    </row>
    <row r="79" spans="1:5" x14ac:dyDescent="0.2">
      <c r="A79" t="s">
        <v>84</v>
      </c>
      <c r="B79" t="s">
        <v>630</v>
      </c>
      <c r="C79" t="s">
        <v>427</v>
      </c>
      <c r="D79" t="s">
        <v>428</v>
      </c>
      <c r="E79" t="s">
        <v>385</v>
      </c>
    </row>
    <row r="80" spans="1:5" x14ac:dyDescent="0.2">
      <c r="A80" t="s">
        <v>85</v>
      </c>
      <c r="B80" t="s">
        <v>429</v>
      </c>
    </row>
    <row r="81" spans="1:2" x14ac:dyDescent="0.2">
      <c r="A81" t="s">
        <v>86</v>
      </c>
      <c r="B81" t="s">
        <v>576</v>
      </c>
    </row>
    <row r="82" spans="1:2" x14ac:dyDescent="0.2">
      <c r="A82" t="s">
        <v>87</v>
      </c>
      <c r="B82" t="s">
        <v>430</v>
      </c>
    </row>
    <row r="83" spans="1:2" x14ac:dyDescent="0.2">
      <c r="A83" t="s">
        <v>88</v>
      </c>
      <c r="B83" t="s">
        <v>279</v>
      </c>
    </row>
    <row r="84" spans="1:2" x14ac:dyDescent="0.2">
      <c r="A84" t="s">
        <v>89</v>
      </c>
      <c r="B84" t="s">
        <v>431</v>
      </c>
    </row>
    <row r="85" spans="1:2" x14ac:dyDescent="0.2">
      <c r="A85" t="s">
        <v>90</v>
      </c>
      <c r="B85" t="s">
        <v>432</v>
      </c>
    </row>
    <row r="86" spans="1:2" x14ac:dyDescent="0.2">
      <c r="A86" t="s">
        <v>91</v>
      </c>
      <c r="B86" t="s">
        <v>433</v>
      </c>
    </row>
    <row r="87" spans="1:2" x14ac:dyDescent="0.2">
      <c r="A87" t="s">
        <v>95</v>
      </c>
      <c r="B87" t="s">
        <v>281</v>
      </c>
    </row>
    <row r="88" spans="1:2" x14ac:dyDescent="0.2">
      <c r="A88" t="s">
        <v>92</v>
      </c>
      <c r="B88" t="s">
        <v>434</v>
      </c>
    </row>
    <row r="89" spans="1:2" x14ac:dyDescent="0.2">
      <c r="A89" t="s">
        <v>93</v>
      </c>
      <c r="B89" t="s">
        <v>435</v>
      </c>
    </row>
    <row r="90" spans="1:2" x14ac:dyDescent="0.2">
      <c r="A90" t="s">
        <v>94</v>
      </c>
      <c r="B90" t="s">
        <v>577</v>
      </c>
    </row>
    <row r="91" spans="1:2" x14ac:dyDescent="0.2">
      <c r="A91" t="s">
        <v>96</v>
      </c>
      <c r="B91" t="s">
        <v>436</v>
      </c>
    </row>
    <row r="92" spans="1:2" x14ac:dyDescent="0.2">
      <c r="A92" t="s">
        <v>97</v>
      </c>
      <c r="B92" t="s">
        <v>282</v>
      </c>
    </row>
    <row r="93" spans="1:2" x14ac:dyDescent="0.2">
      <c r="A93" t="s">
        <v>98</v>
      </c>
      <c r="B93" t="s">
        <v>283</v>
      </c>
    </row>
    <row r="94" spans="1:2" x14ac:dyDescent="0.2">
      <c r="A94" t="s">
        <v>99</v>
      </c>
      <c r="B94" t="s">
        <v>437</v>
      </c>
    </row>
    <row r="95" spans="1:2" x14ac:dyDescent="0.2">
      <c r="A95" t="s">
        <v>100</v>
      </c>
      <c r="B95" t="s">
        <v>284</v>
      </c>
    </row>
    <row r="96" spans="1:2" x14ac:dyDescent="0.2">
      <c r="A96" t="s">
        <v>438</v>
      </c>
      <c r="B96" t="s">
        <v>439</v>
      </c>
    </row>
    <row r="97" spans="1:6" x14ac:dyDescent="0.2">
      <c r="A97" t="s">
        <v>101</v>
      </c>
      <c r="B97" t="s">
        <v>440</v>
      </c>
    </row>
    <row r="98" spans="1:6" x14ac:dyDescent="0.2">
      <c r="A98" t="s">
        <v>441</v>
      </c>
      <c r="B98" t="s">
        <v>578</v>
      </c>
    </row>
    <row r="99" spans="1:6" x14ac:dyDescent="0.2">
      <c r="A99" t="s">
        <v>102</v>
      </c>
      <c r="B99" t="s">
        <v>442</v>
      </c>
      <c r="C99" t="s">
        <v>389</v>
      </c>
      <c r="D99" t="s">
        <v>366</v>
      </c>
      <c r="E99" t="s">
        <v>443</v>
      </c>
      <c r="F99" t="s">
        <v>350</v>
      </c>
    </row>
    <row r="100" spans="1:6" x14ac:dyDescent="0.2">
      <c r="A100" t="s">
        <v>103</v>
      </c>
      <c r="B100" t="s">
        <v>444</v>
      </c>
    </row>
    <row r="101" spans="1:6" x14ac:dyDescent="0.2">
      <c r="A101" t="s">
        <v>104</v>
      </c>
      <c r="B101" t="s">
        <v>445</v>
      </c>
    </row>
    <row r="102" spans="1:6" x14ac:dyDescent="0.2">
      <c r="A102" t="s">
        <v>241</v>
      </c>
      <c r="B102" t="s">
        <v>446</v>
      </c>
    </row>
    <row r="103" spans="1:6" x14ac:dyDescent="0.2">
      <c r="A103" t="s">
        <v>5</v>
      </c>
      <c r="B103" t="s">
        <v>447</v>
      </c>
    </row>
    <row r="104" spans="1:6" x14ac:dyDescent="0.2">
      <c r="A104" t="s">
        <v>105</v>
      </c>
      <c r="B104" t="s">
        <v>448</v>
      </c>
    </row>
    <row r="105" spans="1:6" x14ac:dyDescent="0.2">
      <c r="A105" t="s">
        <v>449</v>
      </c>
      <c r="B105" t="s">
        <v>450</v>
      </c>
      <c r="C105" t="s">
        <v>385</v>
      </c>
      <c r="D105" t="s">
        <v>451</v>
      </c>
    </row>
    <row r="106" spans="1:6" x14ac:dyDescent="0.2">
      <c r="A106" t="s">
        <v>106</v>
      </c>
      <c r="B106" t="s">
        <v>452</v>
      </c>
    </row>
    <row r="107" spans="1:6" x14ac:dyDescent="0.2">
      <c r="A107" t="s">
        <v>107</v>
      </c>
      <c r="B107" t="s">
        <v>453</v>
      </c>
      <c r="C107" t="s">
        <v>454</v>
      </c>
      <c r="D107" t="s">
        <v>455</v>
      </c>
      <c r="E107" t="s">
        <v>456</v>
      </c>
    </row>
    <row r="108" spans="1:6" x14ac:dyDescent="0.2">
      <c r="A108" t="s">
        <v>108</v>
      </c>
      <c r="B108" t="s">
        <v>457</v>
      </c>
    </row>
    <row r="109" spans="1:6" x14ac:dyDescent="0.2">
      <c r="A109" t="s">
        <v>109</v>
      </c>
      <c r="B109" t="s">
        <v>601</v>
      </c>
      <c r="C109" t="s">
        <v>458</v>
      </c>
      <c r="D109" t="s">
        <v>392</v>
      </c>
      <c r="E109" t="s">
        <v>385</v>
      </c>
    </row>
    <row r="110" spans="1:6" x14ac:dyDescent="0.2">
      <c r="A110" t="s">
        <v>110</v>
      </c>
      <c r="B110" t="s">
        <v>459</v>
      </c>
    </row>
    <row r="111" spans="1:6" x14ac:dyDescent="0.2">
      <c r="A111" t="s">
        <v>111</v>
      </c>
      <c r="B111" t="s">
        <v>460</v>
      </c>
    </row>
    <row r="112" spans="1:6" x14ac:dyDescent="0.2">
      <c r="A112" t="s">
        <v>112</v>
      </c>
      <c r="B112" t="s">
        <v>461</v>
      </c>
    </row>
    <row r="113" spans="1:6" x14ac:dyDescent="0.2">
      <c r="A113" t="s">
        <v>248</v>
      </c>
      <c r="B113" t="s">
        <v>462</v>
      </c>
    </row>
    <row r="114" spans="1:6" x14ac:dyDescent="0.2">
      <c r="A114" t="s">
        <v>113</v>
      </c>
      <c r="B114" t="s">
        <v>463</v>
      </c>
    </row>
    <row r="115" spans="1:6" x14ac:dyDescent="0.2">
      <c r="A115" t="s">
        <v>114</v>
      </c>
      <c r="B115" t="s">
        <v>287</v>
      </c>
    </row>
    <row r="116" spans="1:6" x14ac:dyDescent="0.2">
      <c r="A116" t="s">
        <v>115</v>
      </c>
      <c r="B116" t="s">
        <v>464</v>
      </c>
    </row>
    <row r="117" spans="1:6" x14ac:dyDescent="0.2">
      <c r="A117" t="s">
        <v>116</v>
      </c>
      <c r="B117" t="s">
        <v>465</v>
      </c>
    </row>
    <row r="118" spans="1:6" x14ac:dyDescent="0.2">
      <c r="A118" t="s">
        <v>117</v>
      </c>
      <c r="B118" t="s">
        <v>466</v>
      </c>
    </row>
    <row r="119" spans="1:6" x14ac:dyDescent="0.2">
      <c r="A119" t="s">
        <v>118</v>
      </c>
      <c r="B119" t="s">
        <v>467</v>
      </c>
    </row>
    <row r="120" spans="1:6" x14ac:dyDescent="0.2">
      <c r="A120" t="s">
        <v>119</v>
      </c>
      <c r="B120" t="s">
        <v>468</v>
      </c>
    </row>
    <row r="121" spans="1:6" x14ac:dyDescent="0.2">
      <c r="A121" t="s">
        <v>120</v>
      </c>
      <c r="B121" t="s">
        <v>469</v>
      </c>
    </row>
    <row r="122" spans="1:6" x14ac:dyDescent="0.2">
      <c r="A122" t="s">
        <v>249</v>
      </c>
      <c r="B122" t="s">
        <v>288</v>
      </c>
    </row>
    <row r="123" spans="1:6" x14ac:dyDescent="0.2">
      <c r="A123" t="s">
        <v>121</v>
      </c>
      <c r="B123" t="s">
        <v>379</v>
      </c>
      <c r="C123" t="s">
        <v>470</v>
      </c>
      <c r="D123" t="s">
        <v>366</v>
      </c>
      <c r="E123" t="s">
        <v>471</v>
      </c>
    </row>
    <row r="124" spans="1:6" x14ac:dyDescent="0.2">
      <c r="A124" t="s">
        <v>122</v>
      </c>
      <c r="B124" t="s">
        <v>609</v>
      </c>
      <c r="C124" t="s">
        <v>392</v>
      </c>
      <c r="D124" t="s">
        <v>385</v>
      </c>
      <c r="F124" s="10" t="s">
        <v>594</v>
      </c>
    </row>
    <row r="125" spans="1:6" x14ac:dyDescent="0.2">
      <c r="A125" t="s">
        <v>123</v>
      </c>
      <c r="B125" t="s">
        <v>472</v>
      </c>
    </row>
    <row r="126" spans="1:6" x14ac:dyDescent="0.2">
      <c r="A126" t="s">
        <v>124</v>
      </c>
      <c r="B126" t="s">
        <v>603</v>
      </c>
      <c r="C126" t="s">
        <v>473</v>
      </c>
      <c r="D126" t="s">
        <v>401</v>
      </c>
      <c r="E126" t="s">
        <v>392</v>
      </c>
    </row>
    <row r="127" spans="1:6" x14ac:dyDescent="0.2">
      <c r="A127" t="s">
        <v>125</v>
      </c>
      <c r="B127" t="s">
        <v>474</v>
      </c>
    </row>
    <row r="128" spans="1:6" x14ac:dyDescent="0.2">
      <c r="A128" t="s">
        <v>126</v>
      </c>
      <c r="B128" t="s">
        <v>475</v>
      </c>
    </row>
    <row r="129" spans="1:5" x14ac:dyDescent="0.2">
      <c r="A129" t="s">
        <v>127</v>
      </c>
      <c r="B129" s="10" t="s">
        <v>604</v>
      </c>
      <c r="C129" t="s">
        <v>355</v>
      </c>
      <c r="D129" t="s">
        <v>476</v>
      </c>
    </row>
    <row r="130" spans="1:5" x14ac:dyDescent="0.2">
      <c r="A130" t="s">
        <v>128</v>
      </c>
      <c r="B130" t="s">
        <v>290</v>
      </c>
    </row>
    <row r="131" spans="1:5" x14ac:dyDescent="0.2">
      <c r="A131" t="s">
        <v>129</v>
      </c>
      <c r="B131" t="s">
        <v>342</v>
      </c>
    </row>
    <row r="132" spans="1:5" x14ac:dyDescent="0.2">
      <c r="A132" t="s">
        <v>130</v>
      </c>
      <c r="B132" t="s">
        <v>617</v>
      </c>
    </row>
    <row r="133" spans="1:5" x14ac:dyDescent="0.2">
      <c r="A133" t="s">
        <v>239</v>
      </c>
      <c r="B133" t="s">
        <v>477</v>
      </c>
    </row>
    <row r="134" spans="1:5" x14ac:dyDescent="0.2">
      <c r="A134" t="s">
        <v>131</v>
      </c>
      <c r="B134" t="s">
        <v>478</v>
      </c>
    </row>
    <row r="135" spans="1:5" x14ac:dyDescent="0.2">
      <c r="A135" t="s">
        <v>132</v>
      </c>
      <c r="B135" t="s">
        <v>479</v>
      </c>
    </row>
    <row r="136" spans="1:5" x14ac:dyDescent="0.2">
      <c r="A136" t="s">
        <v>133</v>
      </c>
      <c r="B136" t="s">
        <v>480</v>
      </c>
    </row>
    <row r="137" spans="1:5" x14ac:dyDescent="0.2">
      <c r="A137" t="s">
        <v>481</v>
      </c>
      <c r="B137" t="s">
        <v>482</v>
      </c>
    </row>
    <row r="138" spans="1:5" x14ac:dyDescent="0.2">
      <c r="A138" t="s">
        <v>134</v>
      </c>
      <c r="B138" t="s">
        <v>379</v>
      </c>
      <c r="C138" t="s">
        <v>483</v>
      </c>
      <c r="D138" t="s">
        <v>484</v>
      </c>
      <c r="E138" t="s">
        <v>485</v>
      </c>
    </row>
    <row r="139" spans="1:5" x14ac:dyDescent="0.2">
      <c r="A139" t="s">
        <v>135</v>
      </c>
      <c r="B139" t="s">
        <v>486</v>
      </c>
    </row>
    <row r="140" spans="1:5" x14ac:dyDescent="0.2">
      <c r="A140" t="s">
        <v>136</v>
      </c>
      <c r="B140" t="s">
        <v>292</v>
      </c>
    </row>
    <row r="141" spans="1:5" x14ac:dyDescent="0.2">
      <c r="A141" t="s">
        <v>137</v>
      </c>
      <c r="B141" t="s">
        <v>610</v>
      </c>
      <c r="C141" t="s">
        <v>392</v>
      </c>
      <c r="D141" t="s">
        <v>385</v>
      </c>
    </row>
    <row r="142" spans="1:5" x14ac:dyDescent="0.2">
      <c r="A142" t="s">
        <v>138</v>
      </c>
      <c r="B142" t="s">
        <v>487</v>
      </c>
    </row>
    <row r="143" spans="1:5" x14ac:dyDescent="0.2">
      <c r="A143" t="s">
        <v>139</v>
      </c>
      <c r="B143" t="s">
        <v>293</v>
      </c>
    </row>
    <row r="144" spans="1:5" x14ac:dyDescent="0.2">
      <c r="A144" t="s">
        <v>140</v>
      </c>
      <c r="B144" t="s">
        <v>488</v>
      </c>
    </row>
    <row r="145" spans="1:7" x14ac:dyDescent="0.2">
      <c r="A145" t="s">
        <v>141</v>
      </c>
      <c r="B145" t="s">
        <v>489</v>
      </c>
      <c r="C145" t="s">
        <v>350</v>
      </c>
    </row>
    <row r="146" spans="1:7" x14ac:dyDescent="0.2">
      <c r="A146" t="s">
        <v>142</v>
      </c>
      <c r="B146" s="10" t="s">
        <v>605</v>
      </c>
      <c r="C146" t="s">
        <v>400</v>
      </c>
      <c r="D146" t="s">
        <v>490</v>
      </c>
      <c r="E146" t="s">
        <v>491</v>
      </c>
      <c r="F146" t="s">
        <v>392</v>
      </c>
      <c r="G146" t="s">
        <v>385</v>
      </c>
    </row>
    <row r="147" spans="1:7" x14ac:dyDescent="0.2">
      <c r="A147" t="s">
        <v>143</v>
      </c>
      <c r="B147" t="s">
        <v>492</v>
      </c>
    </row>
    <row r="148" spans="1:7" x14ac:dyDescent="0.2">
      <c r="A148" t="s">
        <v>144</v>
      </c>
      <c r="B148" t="s">
        <v>295</v>
      </c>
    </row>
    <row r="149" spans="1:7" x14ac:dyDescent="0.2">
      <c r="A149" t="s">
        <v>145</v>
      </c>
      <c r="B149" t="s">
        <v>493</v>
      </c>
    </row>
    <row r="150" spans="1:7" x14ac:dyDescent="0.2">
      <c r="A150" t="s">
        <v>146</v>
      </c>
      <c r="B150" t="s">
        <v>494</v>
      </c>
    </row>
    <row r="151" spans="1:7" x14ac:dyDescent="0.2">
      <c r="A151" t="s">
        <v>147</v>
      </c>
      <c r="B151" t="s">
        <v>495</v>
      </c>
    </row>
    <row r="152" spans="1:7" x14ac:dyDescent="0.2">
      <c r="A152" t="s">
        <v>496</v>
      </c>
      <c r="B152" t="s">
        <v>497</v>
      </c>
      <c r="C152" t="s">
        <v>498</v>
      </c>
      <c r="D152" t="s">
        <v>350</v>
      </c>
    </row>
    <row r="153" spans="1:7" x14ac:dyDescent="0.2">
      <c r="A153" t="s">
        <v>149</v>
      </c>
      <c r="B153" t="s">
        <v>499</v>
      </c>
    </row>
    <row r="154" spans="1:7" x14ac:dyDescent="0.2">
      <c r="A154" t="s">
        <v>150</v>
      </c>
      <c r="B154" t="s">
        <v>500</v>
      </c>
    </row>
    <row r="155" spans="1:7" x14ac:dyDescent="0.2">
      <c r="A155" t="s">
        <v>151</v>
      </c>
      <c r="B155" t="s">
        <v>297</v>
      </c>
    </row>
    <row r="156" spans="1:7" x14ac:dyDescent="0.2">
      <c r="A156" t="s">
        <v>242</v>
      </c>
      <c r="B156" t="s">
        <v>298</v>
      </c>
    </row>
    <row r="157" spans="1:7" x14ac:dyDescent="0.2">
      <c r="A157" t="s">
        <v>152</v>
      </c>
      <c r="B157" t="s">
        <v>501</v>
      </c>
    </row>
    <row r="158" spans="1:7" x14ac:dyDescent="0.2">
      <c r="A158" t="s">
        <v>153</v>
      </c>
      <c r="B158" t="s">
        <v>502</v>
      </c>
    </row>
    <row r="159" spans="1:7" x14ac:dyDescent="0.2">
      <c r="A159" t="s">
        <v>154</v>
      </c>
      <c r="B159" t="s">
        <v>503</v>
      </c>
    </row>
    <row r="160" spans="1:7" x14ac:dyDescent="0.2">
      <c r="A160" t="s">
        <v>155</v>
      </c>
      <c r="B160" t="s">
        <v>299</v>
      </c>
    </row>
    <row r="161" spans="1:3" x14ac:dyDescent="0.2">
      <c r="A161" t="s">
        <v>156</v>
      </c>
      <c r="B161" t="s">
        <v>504</v>
      </c>
    </row>
    <row r="162" spans="1:3" x14ac:dyDescent="0.2">
      <c r="A162" t="s">
        <v>157</v>
      </c>
      <c r="B162" t="s">
        <v>606</v>
      </c>
    </row>
    <row r="163" spans="1:3" x14ac:dyDescent="0.2">
      <c r="A163" t="s">
        <v>158</v>
      </c>
      <c r="B163" t="s">
        <v>505</v>
      </c>
    </row>
    <row r="164" spans="1:3" x14ac:dyDescent="0.2">
      <c r="A164" t="s">
        <v>159</v>
      </c>
      <c r="B164" t="s">
        <v>506</v>
      </c>
      <c r="C164" t="s">
        <v>389</v>
      </c>
    </row>
    <row r="165" spans="1:3" x14ac:dyDescent="0.2">
      <c r="A165" t="s">
        <v>160</v>
      </c>
      <c r="B165" t="s">
        <v>507</v>
      </c>
    </row>
    <row r="166" spans="1:3" x14ac:dyDescent="0.2">
      <c r="A166" t="s">
        <v>161</v>
      </c>
      <c r="B166" t="s">
        <v>508</v>
      </c>
    </row>
    <row r="167" spans="1:3" x14ac:dyDescent="0.2">
      <c r="A167" t="s">
        <v>162</v>
      </c>
      <c r="B167" t="s">
        <v>301</v>
      </c>
    </row>
    <row r="168" spans="1:3" x14ac:dyDescent="0.2">
      <c r="A168" t="s">
        <v>163</v>
      </c>
      <c r="B168" t="s">
        <v>352</v>
      </c>
    </row>
    <row r="169" spans="1:3" x14ac:dyDescent="0.2">
      <c r="A169" t="s">
        <v>245</v>
      </c>
      <c r="B169" t="s">
        <v>509</v>
      </c>
    </row>
    <row r="170" spans="1:3" x14ac:dyDescent="0.2">
      <c r="A170" t="s">
        <v>164</v>
      </c>
      <c r="B170" t="s">
        <v>510</v>
      </c>
    </row>
    <row r="171" spans="1:3" x14ac:dyDescent="0.2">
      <c r="A171" t="s">
        <v>165</v>
      </c>
      <c r="B171" t="s">
        <v>302</v>
      </c>
    </row>
    <row r="172" spans="1:3" x14ac:dyDescent="0.2">
      <c r="A172" t="s">
        <v>166</v>
      </c>
      <c r="B172" t="s">
        <v>579</v>
      </c>
    </row>
    <row r="173" spans="1:3" x14ac:dyDescent="0.2">
      <c r="A173" t="s">
        <v>167</v>
      </c>
      <c r="B173" t="s">
        <v>511</v>
      </c>
    </row>
    <row r="174" spans="1:3" x14ac:dyDescent="0.2">
      <c r="A174" t="s">
        <v>168</v>
      </c>
      <c r="B174" t="s">
        <v>512</v>
      </c>
    </row>
    <row r="175" spans="1:3" x14ac:dyDescent="0.2">
      <c r="A175" t="s">
        <v>169</v>
      </c>
      <c r="B175" t="s">
        <v>513</v>
      </c>
    </row>
    <row r="176" spans="1:3" x14ac:dyDescent="0.2">
      <c r="A176" t="s">
        <v>170</v>
      </c>
      <c r="B176" t="s">
        <v>514</v>
      </c>
    </row>
    <row r="177" spans="1:6" x14ac:dyDescent="0.2">
      <c r="A177" t="s">
        <v>171</v>
      </c>
      <c r="B177" t="s">
        <v>515</v>
      </c>
    </row>
    <row r="178" spans="1:6" x14ac:dyDescent="0.2">
      <c r="A178" t="s">
        <v>172</v>
      </c>
      <c r="B178" t="s">
        <v>516</v>
      </c>
    </row>
    <row r="179" spans="1:6" x14ac:dyDescent="0.2">
      <c r="A179" t="s">
        <v>173</v>
      </c>
      <c r="B179" t="s">
        <v>303</v>
      </c>
    </row>
    <row r="180" spans="1:6" x14ac:dyDescent="0.2">
      <c r="A180" t="s">
        <v>174</v>
      </c>
      <c r="B180" t="s">
        <v>580</v>
      </c>
    </row>
    <row r="181" spans="1:6" x14ac:dyDescent="0.2">
      <c r="A181" t="s">
        <v>175</v>
      </c>
      <c r="B181" t="s">
        <v>517</v>
      </c>
    </row>
    <row r="182" spans="1:6" x14ac:dyDescent="0.2">
      <c r="A182" t="s">
        <v>176</v>
      </c>
      <c r="B182" t="s">
        <v>304</v>
      </c>
    </row>
    <row r="183" spans="1:6" x14ac:dyDescent="0.2">
      <c r="A183" t="s">
        <v>177</v>
      </c>
      <c r="B183" t="s">
        <v>631</v>
      </c>
      <c r="C183" t="s">
        <v>401</v>
      </c>
      <c r="D183" t="s">
        <v>473</v>
      </c>
      <c r="E183" t="s">
        <v>392</v>
      </c>
      <c r="F183" t="s">
        <v>385</v>
      </c>
    </row>
    <row r="184" spans="1:6" x14ac:dyDescent="0.2">
      <c r="A184" t="s">
        <v>178</v>
      </c>
      <c r="B184" t="s">
        <v>518</v>
      </c>
    </row>
    <row r="185" spans="1:6" x14ac:dyDescent="0.2">
      <c r="A185" t="s">
        <v>179</v>
      </c>
      <c r="B185" t="s">
        <v>519</v>
      </c>
    </row>
    <row r="186" spans="1:6" x14ac:dyDescent="0.2">
      <c r="A186" t="s">
        <v>180</v>
      </c>
      <c r="B186" t="s">
        <v>520</v>
      </c>
      <c r="C186" t="s">
        <v>521</v>
      </c>
      <c r="D186" t="s">
        <v>522</v>
      </c>
    </row>
    <row r="187" spans="1:6" x14ac:dyDescent="0.2">
      <c r="A187" t="s">
        <v>181</v>
      </c>
      <c r="B187" t="s">
        <v>362</v>
      </c>
      <c r="C187" t="s">
        <v>523</v>
      </c>
    </row>
    <row r="188" spans="1:6" x14ac:dyDescent="0.2">
      <c r="A188" t="s">
        <v>182</v>
      </c>
      <c r="B188" t="s">
        <v>524</v>
      </c>
    </row>
    <row r="189" spans="1:6" x14ac:dyDescent="0.2">
      <c r="A189" t="s">
        <v>183</v>
      </c>
      <c r="B189" t="s">
        <v>308</v>
      </c>
    </row>
    <row r="190" spans="1:6" x14ac:dyDescent="0.2">
      <c r="A190" t="s">
        <v>184</v>
      </c>
      <c r="B190" t="s">
        <v>525</v>
      </c>
    </row>
    <row r="191" spans="1:6" x14ac:dyDescent="0.2">
      <c r="A191" t="s">
        <v>244</v>
      </c>
      <c r="B191" t="s">
        <v>611</v>
      </c>
    </row>
    <row r="192" spans="1:6" x14ac:dyDescent="0.2">
      <c r="A192" t="s">
        <v>185</v>
      </c>
      <c r="B192" t="s">
        <v>526</v>
      </c>
    </row>
    <row r="193" spans="1:8" x14ac:dyDescent="0.2">
      <c r="A193" t="s">
        <v>186</v>
      </c>
      <c r="B193" t="s">
        <v>581</v>
      </c>
    </row>
    <row r="194" spans="1:8" x14ac:dyDescent="0.2">
      <c r="A194" t="s">
        <v>187</v>
      </c>
      <c r="B194" t="s">
        <v>527</v>
      </c>
    </row>
    <row r="195" spans="1:8" x14ac:dyDescent="0.2">
      <c r="A195" t="s">
        <v>188</v>
      </c>
      <c r="B195" t="s">
        <v>528</v>
      </c>
    </row>
    <row r="196" spans="1:8" x14ac:dyDescent="0.2">
      <c r="A196" t="s">
        <v>189</v>
      </c>
      <c r="B196" t="s">
        <v>309</v>
      </c>
    </row>
    <row r="197" spans="1:8" x14ac:dyDescent="0.2">
      <c r="A197" t="s">
        <v>190</v>
      </c>
      <c r="B197" t="s">
        <v>529</v>
      </c>
      <c r="C197" t="s">
        <v>430</v>
      </c>
      <c r="D197" t="s">
        <v>366</v>
      </c>
      <c r="E197" t="s">
        <v>400</v>
      </c>
      <c r="F197" t="s">
        <v>529</v>
      </c>
      <c r="G197" t="s">
        <v>530</v>
      </c>
      <c r="H197" t="s">
        <v>350</v>
      </c>
    </row>
    <row r="198" spans="1:8" x14ac:dyDescent="0.2">
      <c r="A198" t="s">
        <v>191</v>
      </c>
      <c r="B198" t="s">
        <v>379</v>
      </c>
      <c r="C198" t="s">
        <v>531</v>
      </c>
      <c r="D198" t="s">
        <v>532</v>
      </c>
      <c r="E198" t="s">
        <v>366</v>
      </c>
      <c r="F198" t="s">
        <v>533</v>
      </c>
      <c r="G198" t="s">
        <v>534</v>
      </c>
      <c r="H198" t="s">
        <v>535</v>
      </c>
    </row>
    <row r="199" spans="1:8" x14ac:dyDescent="0.2">
      <c r="A199" t="s">
        <v>192</v>
      </c>
      <c r="B199" t="s">
        <v>312</v>
      </c>
    </row>
    <row r="200" spans="1:8" x14ac:dyDescent="0.2">
      <c r="A200" t="s">
        <v>193</v>
      </c>
      <c r="B200" t="s">
        <v>616</v>
      </c>
    </row>
    <row r="201" spans="1:8" x14ac:dyDescent="0.2">
      <c r="A201" t="s">
        <v>194</v>
      </c>
      <c r="B201" t="s">
        <v>615</v>
      </c>
    </row>
    <row r="202" spans="1:8" x14ac:dyDescent="0.2">
      <c r="A202" t="s">
        <v>195</v>
      </c>
      <c r="B202" t="s">
        <v>597</v>
      </c>
    </row>
    <row r="203" spans="1:8" x14ac:dyDescent="0.2">
      <c r="A203" t="s">
        <v>196</v>
      </c>
      <c r="B203" t="s">
        <v>313</v>
      </c>
    </row>
    <row r="204" spans="1:8" x14ac:dyDescent="0.2">
      <c r="A204" t="s">
        <v>197</v>
      </c>
      <c r="B204" t="s">
        <v>536</v>
      </c>
    </row>
    <row r="205" spans="1:8" x14ac:dyDescent="0.2">
      <c r="A205" t="s">
        <v>198</v>
      </c>
      <c r="B205" t="s">
        <v>633</v>
      </c>
    </row>
    <row r="206" spans="1:8" x14ac:dyDescent="0.2">
      <c r="A206" t="s">
        <v>199</v>
      </c>
      <c r="B206" t="s">
        <v>537</v>
      </c>
    </row>
    <row r="207" spans="1:8" x14ac:dyDescent="0.2">
      <c r="A207" t="s">
        <v>200</v>
      </c>
      <c r="B207" t="s">
        <v>614</v>
      </c>
    </row>
    <row r="208" spans="1:8" x14ac:dyDescent="0.2">
      <c r="A208" t="s">
        <v>201</v>
      </c>
      <c r="B208" t="s">
        <v>538</v>
      </c>
    </row>
    <row r="209" spans="1:5" x14ac:dyDescent="0.2">
      <c r="A209" t="s">
        <v>202</v>
      </c>
      <c r="B209" t="s">
        <v>539</v>
      </c>
    </row>
    <row r="210" spans="1:5" x14ac:dyDescent="0.2">
      <c r="A210" t="s">
        <v>203</v>
      </c>
      <c r="B210" t="s">
        <v>540</v>
      </c>
    </row>
    <row r="211" spans="1:5" x14ac:dyDescent="0.2">
      <c r="A211" t="s">
        <v>204</v>
      </c>
      <c r="B211" t="s">
        <v>541</v>
      </c>
    </row>
    <row r="212" spans="1:5" x14ac:dyDescent="0.2">
      <c r="A212" t="s">
        <v>240</v>
      </c>
      <c r="B212" t="s">
        <v>542</v>
      </c>
    </row>
    <row r="213" spans="1:5" x14ac:dyDescent="0.2">
      <c r="A213" t="s">
        <v>206</v>
      </c>
      <c r="B213" t="s">
        <v>317</v>
      </c>
    </row>
    <row r="214" spans="1:5" x14ac:dyDescent="0.2">
      <c r="A214" t="s">
        <v>207</v>
      </c>
      <c r="B214" t="s">
        <v>632</v>
      </c>
      <c r="C214" t="s">
        <v>355</v>
      </c>
      <c r="D214" t="s">
        <v>392</v>
      </c>
    </row>
    <row r="215" spans="1:5" x14ac:dyDescent="0.2">
      <c r="A215" t="s">
        <v>208</v>
      </c>
      <c r="B215" t="s">
        <v>543</v>
      </c>
      <c r="C215" t="s">
        <v>366</v>
      </c>
      <c r="D215" t="s">
        <v>544</v>
      </c>
      <c r="E215" t="s">
        <v>350</v>
      </c>
    </row>
    <row r="216" spans="1:5" x14ac:dyDescent="0.2">
      <c r="A216" t="s">
        <v>209</v>
      </c>
      <c r="B216" t="s">
        <v>318</v>
      </c>
    </row>
    <row r="217" spans="1:5" x14ac:dyDescent="0.2">
      <c r="A217" t="s">
        <v>210</v>
      </c>
      <c r="B217" t="s">
        <v>545</v>
      </c>
    </row>
    <row r="218" spans="1:5" x14ac:dyDescent="0.2">
      <c r="A218" t="s">
        <v>211</v>
      </c>
      <c r="B218" t="s">
        <v>546</v>
      </c>
    </row>
    <row r="219" spans="1:5" x14ac:dyDescent="0.2">
      <c r="A219" t="s">
        <v>6</v>
      </c>
      <c r="B219" t="s">
        <v>547</v>
      </c>
    </row>
    <row r="220" spans="1:5" x14ac:dyDescent="0.2">
      <c r="A220" t="s">
        <v>212</v>
      </c>
      <c r="B220" t="s">
        <v>319</v>
      </c>
    </row>
    <row r="221" spans="1:5" x14ac:dyDescent="0.2">
      <c r="A221" t="s">
        <v>213</v>
      </c>
      <c r="B221" t="s">
        <v>548</v>
      </c>
    </row>
    <row r="222" spans="1:5" x14ac:dyDescent="0.2">
      <c r="A222" t="s">
        <v>214</v>
      </c>
      <c r="B222" t="s">
        <v>320</v>
      </c>
    </row>
    <row r="223" spans="1:5" x14ac:dyDescent="0.2">
      <c r="A223" t="s">
        <v>215</v>
      </c>
      <c r="B223" t="s">
        <v>321</v>
      </c>
    </row>
    <row r="224" spans="1:5" x14ac:dyDescent="0.2">
      <c r="A224" t="s">
        <v>216</v>
      </c>
      <c r="B224" t="s">
        <v>620</v>
      </c>
    </row>
    <row r="225" spans="1:6" x14ac:dyDescent="0.2">
      <c r="A225" t="s">
        <v>217</v>
      </c>
      <c r="B225" t="s">
        <v>549</v>
      </c>
    </row>
    <row r="226" spans="1:6" x14ac:dyDescent="0.2">
      <c r="A226" t="s">
        <v>218</v>
      </c>
      <c r="B226" t="s">
        <v>550</v>
      </c>
    </row>
    <row r="227" spans="1:6" x14ac:dyDescent="0.2">
      <c r="A227" t="s">
        <v>219</v>
      </c>
      <c r="B227" t="s">
        <v>322</v>
      </c>
    </row>
    <row r="228" spans="1:6" x14ac:dyDescent="0.2">
      <c r="A228" t="s">
        <v>220</v>
      </c>
      <c r="B228" t="s">
        <v>619</v>
      </c>
      <c r="C228" t="s">
        <v>551</v>
      </c>
      <c r="D228" t="s">
        <v>385</v>
      </c>
      <c r="E228" t="s">
        <v>398</v>
      </c>
    </row>
    <row r="229" spans="1:6" x14ac:dyDescent="0.2">
      <c r="A229" t="s">
        <v>221</v>
      </c>
      <c r="B229" t="s">
        <v>623</v>
      </c>
      <c r="C229" t="s">
        <v>354</v>
      </c>
      <c r="D229" t="s">
        <v>392</v>
      </c>
      <c r="E229" t="s">
        <v>385</v>
      </c>
    </row>
    <row r="230" spans="1:6" x14ac:dyDescent="0.2">
      <c r="A230" t="s">
        <v>222</v>
      </c>
      <c r="B230" t="s">
        <v>552</v>
      </c>
    </row>
    <row r="231" spans="1:6" x14ac:dyDescent="0.2">
      <c r="A231" t="s">
        <v>223</v>
      </c>
      <c r="B231" t="s">
        <v>553</v>
      </c>
    </row>
    <row r="232" spans="1:6" x14ac:dyDescent="0.2">
      <c r="A232" t="s">
        <v>224</v>
      </c>
      <c r="B232" t="s">
        <v>354</v>
      </c>
      <c r="C232" t="s">
        <v>428</v>
      </c>
      <c r="D232" t="s">
        <v>554</v>
      </c>
      <c r="E232" t="s">
        <v>555</v>
      </c>
      <c r="F232" t="s">
        <v>350</v>
      </c>
    </row>
    <row r="233" spans="1:6" x14ac:dyDescent="0.2">
      <c r="A233" t="s">
        <v>225</v>
      </c>
      <c r="B233" t="s">
        <v>556</v>
      </c>
    </row>
    <row r="234" spans="1:6" x14ac:dyDescent="0.2">
      <c r="A234" t="s">
        <v>226</v>
      </c>
      <c r="B234" t="s">
        <v>226</v>
      </c>
    </row>
    <row r="235" spans="1:6" x14ac:dyDescent="0.2">
      <c r="A235" t="s">
        <v>227</v>
      </c>
      <c r="B235" t="s">
        <v>557</v>
      </c>
    </row>
    <row r="236" spans="1:6" x14ac:dyDescent="0.2">
      <c r="A236" t="s">
        <v>558</v>
      </c>
      <c r="B236" t="s">
        <v>559</v>
      </c>
      <c r="C236" t="s">
        <v>560</v>
      </c>
      <c r="D236" t="s">
        <v>561</v>
      </c>
      <c r="E236" t="s">
        <v>562</v>
      </c>
      <c r="F236" t="s">
        <v>563</v>
      </c>
    </row>
    <row r="237" spans="1:6" x14ac:dyDescent="0.2">
      <c r="A237" t="s">
        <v>228</v>
      </c>
      <c r="B237" t="s">
        <v>327</v>
      </c>
    </row>
    <row r="238" spans="1:6" x14ac:dyDescent="0.2">
      <c r="A238" t="s">
        <v>229</v>
      </c>
      <c r="B238" t="s">
        <v>624</v>
      </c>
      <c r="C238" t="s">
        <v>564</v>
      </c>
      <c r="D238" t="s">
        <v>392</v>
      </c>
      <c r="E238" t="s">
        <v>385</v>
      </c>
    </row>
    <row r="239" spans="1:6" x14ac:dyDescent="0.2">
      <c r="A239" t="s">
        <v>230</v>
      </c>
      <c r="B239" t="s">
        <v>565</v>
      </c>
      <c r="C239" t="s">
        <v>566</v>
      </c>
      <c r="D239" t="s">
        <v>453</v>
      </c>
    </row>
    <row r="240" spans="1:6" x14ac:dyDescent="0.2">
      <c r="A240" t="s">
        <v>243</v>
      </c>
      <c r="B240" t="s">
        <v>565</v>
      </c>
      <c r="C240" t="s">
        <v>566</v>
      </c>
      <c r="D240" t="s">
        <v>567</v>
      </c>
    </row>
    <row r="241" spans="1:4" x14ac:dyDescent="0.2">
      <c r="A241" t="s">
        <v>231</v>
      </c>
      <c r="B241" t="s">
        <v>568</v>
      </c>
      <c r="C241" t="s">
        <v>569</v>
      </c>
    </row>
    <row r="242" spans="1:4" x14ac:dyDescent="0.2">
      <c r="A242" t="s">
        <v>232</v>
      </c>
      <c r="B242" t="s">
        <v>570</v>
      </c>
    </row>
    <row r="243" spans="1:4" x14ac:dyDescent="0.2">
      <c r="A243" t="s">
        <v>233</v>
      </c>
      <c r="B243" t="s">
        <v>571</v>
      </c>
      <c r="C243" t="s">
        <v>366</v>
      </c>
      <c r="D243" t="s">
        <v>572</v>
      </c>
    </row>
    <row r="244" spans="1:4" x14ac:dyDescent="0.2">
      <c r="A244" t="s">
        <v>234</v>
      </c>
      <c r="B244" t="s">
        <v>360</v>
      </c>
    </row>
    <row r="245" spans="1:4" x14ac:dyDescent="0.2">
      <c r="A245" t="s">
        <v>235</v>
      </c>
      <c r="B245" t="s">
        <v>573</v>
      </c>
    </row>
    <row r="246" spans="1:4" x14ac:dyDescent="0.2">
      <c r="A246" t="s">
        <v>236</v>
      </c>
      <c r="B246" t="s">
        <v>582</v>
      </c>
    </row>
    <row r="247" spans="1:4" x14ac:dyDescent="0.2">
      <c r="A247" t="s">
        <v>237</v>
      </c>
      <c r="B247" t="s">
        <v>574</v>
      </c>
    </row>
    <row r="248" spans="1:4" x14ac:dyDescent="0.2">
      <c r="A248" t="s">
        <v>238</v>
      </c>
      <c r="B248" t="s">
        <v>575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381-9B75-49B2-9BD0-A3F220730504}">
  <dimension ref="A2:R23"/>
  <sheetViews>
    <sheetView topLeftCell="D10" workbookViewId="0">
      <selection activeCell="K18" sqref="K18:P23"/>
    </sheetView>
  </sheetViews>
  <sheetFormatPr baseColWidth="10" defaultRowHeight="15" x14ac:dyDescent="0.2"/>
  <cols>
    <col min="3" max="3" width="12" bestFit="1" customWidth="1"/>
    <col min="5" max="5" width="12" bestFit="1" customWidth="1"/>
  </cols>
  <sheetData>
    <row r="2" spans="1:18" x14ac:dyDescent="0.2">
      <c r="J2">
        <f>SUM(K2:P2)</f>
        <v>640.25928697400002</v>
      </c>
      <c r="K2">
        <v>30.886578351000008</v>
      </c>
      <c r="L2">
        <v>131.08765349500001</v>
      </c>
      <c r="M2">
        <v>43.094171504999991</v>
      </c>
      <c r="N2">
        <v>338.41305088600001</v>
      </c>
      <c r="O2">
        <v>88.411897467999978</v>
      </c>
      <c r="P2">
        <v>8.3659352690000013</v>
      </c>
    </row>
    <row r="3" spans="1:18" x14ac:dyDescent="0.2">
      <c r="C3" t="s">
        <v>671</v>
      </c>
      <c r="D3" t="s">
        <v>672</v>
      </c>
      <c r="E3" t="s">
        <v>673</v>
      </c>
      <c r="J3">
        <f>SUM(K3:P3)</f>
        <v>79.469282995108131</v>
      </c>
      <c r="K3">
        <v>6.5311298534643285</v>
      </c>
      <c r="L3">
        <v>17.465749735800681</v>
      </c>
      <c r="M3">
        <v>3.8947469495905671</v>
      </c>
      <c r="N3">
        <v>23.435145126411214</v>
      </c>
      <c r="O3">
        <v>14.051618823995868</v>
      </c>
      <c r="P3">
        <v>14.090892505845467</v>
      </c>
    </row>
    <row r="4" spans="1:18" x14ac:dyDescent="0.2">
      <c r="B4" t="s">
        <v>345</v>
      </c>
      <c r="C4">
        <f>SUMIF(Aggregation!$C$5:$C$175,Transfer_Region!B4,Aggregation!$N$5:$N$175)</f>
        <v>0.123711193492236</v>
      </c>
      <c r="D4">
        <f>SUMIF(Aggregation!$C$5:$C$175,Transfer_Region!B4,Aggregation!$S$5:$S$175)</f>
        <v>0</v>
      </c>
      <c r="E4">
        <f>SUMIF(Aggregation!$C$5:$C$175,Transfer_Region!B4,Aggregation!$Z$5:$Z$175)</f>
        <v>0</v>
      </c>
      <c r="H4" t="s">
        <v>675</v>
      </c>
      <c r="I4" t="s">
        <v>674</v>
      </c>
      <c r="K4" t="s">
        <v>665</v>
      </c>
      <c r="L4" t="s">
        <v>669</v>
      </c>
      <c r="M4" t="s">
        <v>668</v>
      </c>
      <c r="N4" t="s">
        <v>666</v>
      </c>
      <c r="O4" t="s">
        <v>667</v>
      </c>
      <c r="P4" t="s">
        <v>670</v>
      </c>
    </row>
    <row r="5" spans="1:18" x14ac:dyDescent="0.2">
      <c r="B5" t="s">
        <v>665</v>
      </c>
      <c r="C5">
        <f>SUMIF(Aggregation!$C$5:$C$175,Transfer_Region!B5,Aggregation!$N$5:$N$175)</f>
        <v>6.5311298534643285</v>
      </c>
      <c r="D5">
        <f>SUMIF(Aggregation!$C$5:$C$175,Transfer_Region!B5,Aggregation!$S$5:$S$175)</f>
        <v>30.886578351000008</v>
      </c>
      <c r="E5">
        <f>SUMIF(Aggregation!$C$5:$C$175,Transfer_Region!B5,Aggregation!$Z$5:$Z$175)</f>
        <v>30.238469604999988</v>
      </c>
      <c r="H5">
        <v>30.886578351000008</v>
      </c>
      <c r="I5">
        <v>6.5311298534643285</v>
      </c>
      <c r="J5" t="s">
        <v>665</v>
      </c>
      <c r="K5" s="12">
        <f>$I5*10^6*3.667*K$2/10^6</f>
        <v>739.72283919644428</v>
      </c>
      <c r="L5" s="12">
        <f t="shared" ref="L5:P10" si="0">$I5*10^6*3.667*L$2/10^6</f>
        <v>3139.5038364222551</v>
      </c>
      <c r="M5" s="12">
        <f t="shared" si="0"/>
        <v>1032.0904613076054</v>
      </c>
      <c r="N5" s="12">
        <f t="shared" si="0"/>
        <v>8104.8751978193068</v>
      </c>
      <c r="O5" s="12">
        <f t="shared" si="0"/>
        <v>2117.4342806948189</v>
      </c>
      <c r="P5" s="12">
        <f t="shared" si="0"/>
        <v>200.36124815742133</v>
      </c>
      <c r="Q5" s="12">
        <f t="shared" ref="Q5:Q9" si="1">SUM(K5:P5)</f>
        <v>15333.987863597851</v>
      </c>
      <c r="R5" s="12">
        <f>K5/Q5</f>
        <v>4.8240734620151271E-2</v>
      </c>
    </row>
    <row r="6" spans="1:18" x14ac:dyDescent="0.2">
      <c r="A6" t="s">
        <v>669</v>
      </c>
      <c r="B6" t="s">
        <v>669</v>
      </c>
      <c r="C6">
        <f>SUMIF(Aggregation!$C$5:$C$175,Transfer_Region!B6,Aggregation!$N$5:$N$175)</f>
        <v>17.465749735800681</v>
      </c>
      <c r="D6">
        <f>SUMIF(Aggregation!$C$5:$C$175,Transfer_Region!B6,Aggregation!$S$5:$S$175)</f>
        <v>131.08765349500001</v>
      </c>
      <c r="E6">
        <f>SUMIF(Aggregation!$C$5:$C$175,Transfer_Region!B6,Aggregation!$Z$5:$Z$175)</f>
        <v>98.734233211999978</v>
      </c>
      <c r="H6">
        <v>131.08765349500001</v>
      </c>
      <c r="I6">
        <v>17.465749735800681</v>
      </c>
      <c r="J6" t="s">
        <v>669</v>
      </c>
      <c r="K6" s="12">
        <f t="shared" ref="K6:K10" si="2">$I6*10^6*3.667*K$2/10^6</f>
        <v>1978.1897272196975</v>
      </c>
      <c r="L6" s="12">
        <f t="shared" si="0"/>
        <v>8395.7583958389005</v>
      </c>
      <c r="M6" s="12">
        <f t="shared" si="0"/>
        <v>2760.0482774575362</v>
      </c>
      <c r="N6" s="12">
        <f t="shared" si="0"/>
        <v>21674.308277598106</v>
      </c>
      <c r="O6" s="12">
        <f t="shared" si="0"/>
        <v>5662.5083344505911</v>
      </c>
      <c r="P6" s="12">
        <f t="shared" si="0"/>
        <v>535.81225539620004</v>
      </c>
      <c r="Q6" s="12">
        <f t="shared" si="1"/>
        <v>41006.625267961033</v>
      </c>
      <c r="R6" s="12">
        <f>L6/Q6</f>
        <v>0.20474151045047365</v>
      </c>
    </row>
    <row r="7" spans="1:18" x14ac:dyDescent="0.2">
      <c r="A7" t="s">
        <v>668</v>
      </c>
      <c r="B7" t="s">
        <v>668</v>
      </c>
      <c r="C7">
        <f>SUMIF(Aggregation!$C$5:$C$175,Transfer_Region!B7,Aggregation!$N$5:$N$175)</f>
        <v>3.8947469495905671</v>
      </c>
      <c r="D7">
        <f>SUMIF(Aggregation!$C$5:$C$175,Transfer_Region!B7,Aggregation!$S$5:$S$175)</f>
        <v>43.094171504999991</v>
      </c>
      <c r="E7">
        <f>SUMIF(Aggregation!$C$5:$C$175,Transfer_Region!B7,Aggregation!$Z$5:$Z$175)</f>
        <v>24.467716054000007</v>
      </c>
      <c r="H7">
        <v>43.094171504999991</v>
      </c>
      <c r="I7">
        <v>3.8947469495905671</v>
      </c>
      <c r="J7" t="s">
        <v>668</v>
      </c>
      <c r="K7" s="12">
        <f t="shared" si="2"/>
        <v>441.12325679371213</v>
      </c>
      <c r="L7" s="12">
        <f t="shared" si="0"/>
        <v>1872.19872586786</v>
      </c>
      <c r="M7" s="12">
        <f t="shared" si="0"/>
        <v>615.47255468318667</v>
      </c>
      <c r="N7" s="12">
        <f t="shared" si="0"/>
        <v>4833.2277357454614</v>
      </c>
      <c r="O7" s="12">
        <f t="shared" si="0"/>
        <v>1262.7019965496822</v>
      </c>
      <c r="P7" s="12">
        <f t="shared" si="0"/>
        <v>119.48259758812608</v>
      </c>
      <c r="Q7" s="12">
        <f t="shared" si="1"/>
        <v>9144.2068672280293</v>
      </c>
      <c r="R7" s="12">
        <f>M7/Q7</f>
        <v>6.7307374343091683E-2</v>
      </c>
    </row>
    <row r="8" spans="1:18" x14ac:dyDescent="0.2">
      <c r="A8" t="s">
        <v>666</v>
      </c>
      <c r="B8" t="s">
        <v>666</v>
      </c>
      <c r="C8">
        <f>SUMIF(Aggregation!$C$5:$C$175,Transfer_Region!B8,Aggregation!$N$5:$N$175)</f>
        <v>23.435145126411214</v>
      </c>
      <c r="D8">
        <f>SUMIF(Aggregation!$C$5:$C$175,Transfer_Region!B8,Aggregation!$S$5:$S$175)</f>
        <v>338.41305088600001</v>
      </c>
      <c r="E8">
        <f>SUMIF(Aggregation!$C$5:$C$175,Transfer_Region!B8,Aggregation!$Z$5:$Z$175)</f>
        <v>171.93410878199998</v>
      </c>
      <c r="H8">
        <v>338.41305088600001</v>
      </c>
      <c r="I8">
        <v>23.435145126411214</v>
      </c>
      <c r="J8" t="s">
        <v>666</v>
      </c>
      <c r="K8" s="12">
        <f t="shared" si="2"/>
        <v>2654.2899128998761</v>
      </c>
      <c r="L8" s="12">
        <f t="shared" si="0"/>
        <v>11265.237360493427</v>
      </c>
      <c r="M8" s="12">
        <f t="shared" si="0"/>
        <v>3703.3699049022489</v>
      </c>
      <c r="N8" s="12">
        <f t="shared" si="0"/>
        <v>29082.093106998367</v>
      </c>
      <c r="O8" s="12">
        <f t="shared" si="0"/>
        <v>7597.8246914505689</v>
      </c>
      <c r="P8" s="12">
        <f t="shared" si="0"/>
        <v>718.94067850869817</v>
      </c>
      <c r="Q8" s="12">
        <f t="shared" si="1"/>
        <v>55021.755655253182</v>
      </c>
      <c r="R8" s="12">
        <f>N8/Q8</f>
        <v>0.52855625489699842</v>
      </c>
    </row>
    <row r="9" spans="1:18" x14ac:dyDescent="0.2">
      <c r="A9" t="s">
        <v>667</v>
      </c>
      <c r="B9" t="s">
        <v>667</v>
      </c>
      <c r="C9">
        <f>SUMIF(Aggregation!$C$5:$C$175,Transfer_Region!B9,Aggregation!$N$5:$N$175)</f>
        <v>14.051618823995868</v>
      </c>
      <c r="D9">
        <f>SUMIF(Aggregation!$C$5:$C$175,Transfer_Region!B9,Aggregation!$S$5:$S$175)</f>
        <v>88.411897467999978</v>
      </c>
      <c r="E9">
        <f>SUMIF(Aggregation!$C$5:$C$175,Transfer_Region!B9,Aggregation!$Z$5:$Z$175)</f>
        <v>27.694452449000003</v>
      </c>
      <c r="H9">
        <v>88.411897467999978</v>
      </c>
      <c r="I9">
        <v>14.051618823995868</v>
      </c>
      <c r="J9" t="s">
        <v>667</v>
      </c>
      <c r="K9" s="12">
        <f t="shared" si="2"/>
        <v>1591.50156328295</v>
      </c>
      <c r="L9" s="12">
        <f t="shared" si="0"/>
        <v>6754.5910425403763</v>
      </c>
      <c r="M9" s="12">
        <f t="shared" si="0"/>
        <v>2220.5257098791099</v>
      </c>
      <c r="N9" s="12">
        <f t="shared" si="0"/>
        <v>17437.506136155866</v>
      </c>
      <c r="O9" s="12">
        <f t="shared" si="0"/>
        <v>4555.6251467582251</v>
      </c>
      <c r="P9" s="12">
        <f t="shared" si="0"/>
        <v>431.07394116727698</v>
      </c>
      <c r="Q9" s="12">
        <f t="shared" si="1"/>
        <v>32990.823539783807</v>
      </c>
      <c r="R9" s="12">
        <f>O9/Q9</f>
        <v>0.13808764553163011</v>
      </c>
    </row>
    <row r="10" spans="1:18" x14ac:dyDescent="0.2">
      <c r="A10" t="s">
        <v>670</v>
      </c>
      <c r="B10" t="s">
        <v>670</v>
      </c>
      <c r="C10">
        <f>SUMIF(Aggregation!$C$5:$C$175,Transfer_Region!B10,Aggregation!$N$5:$N$175)</f>
        <v>14.090892505845467</v>
      </c>
      <c r="D10">
        <f>SUMIF(Aggregation!$C$5:$C$175,Transfer_Region!B10,Aggregation!$S$5:$S$175)</f>
        <v>8.3659352690000013</v>
      </c>
      <c r="E10">
        <f>SUMIF(Aggregation!$C$5:$C$175,Transfer_Region!B10,Aggregation!$Z$5:$Z$175)</f>
        <v>5.5745920469999994</v>
      </c>
      <c r="H10">
        <v>8.3659352690000013</v>
      </c>
      <c r="I10">
        <v>14.090892505845467</v>
      </c>
      <c r="J10" t="s">
        <v>670</v>
      </c>
      <c r="K10" s="12">
        <f t="shared" si="2"/>
        <v>1595.9497430152935</v>
      </c>
      <c r="L10" s="12">
        <f t="shared" si="0"/>
        <v>6773.4698395638115</v>
      </c>
      <c r="M10" s="12">
        <f t="shared" si="0"/>
        <v>2226.7319855659885</v>
      </c>
      <c r="N10" s="12">
        <f t="shared" si="0"/>
        <v>17486.243230210279</v>
      </c>
      <c r="O10" s="12">
        <f t="shared" si="0"/>
        <v>4568.3579268656886</v>
      </c>
      <c r="P10" s="12">
        <f t="shared" si="0"/>
        <v>432.27877464811024</v>
      </c>
      <c r="Q10" s="12">
        <f>SUM(K10:P10)</f>
        <v>33083.031499869176</v>
      </c>
      <c r="R10" s="12">
        <f>P10/Q10</f>
        <v>1.3066480157654829E-2</v>
      </c>
    </row>
    <row r="11" spans="1:18" x14ac:dyDescent="0.2">
      <c r="B11" t="s">
        <v>254</v>
      </c>
      <c r="C11">
        <f>SUMIF(Aggregation!$C$5:$C$175,Transfer_Region!B11,Aggregation!$N$5:$N$175)</f>
        <v>1.6161658397717471</v>
      </c>
      <c r="D11">
        <f>SUMIF(Aggregation!$C$5:$C$175,Transfer_Region!B11,Aggregation!$S$5:$S$175)</f>
        <v>0</v>
      </c>
      <c r="E11">
        <f>SUMIF(Aggregation!$C$5:$C$175,Transfer_Region!B11,Aggregation!$Z$5:$Z$175)</f>
        <v>0</v>
      </c>
    </row>
    <row r="14" spans="1:18" x14ac:dyDescent="0.2">
      <c r="B14" t="s">
        <v>695</v>
      </c>
      <c r="C14" t="s">
        <v>692</v>
      </c>
      <c r="D14" t="s">
        <v>693</v>
      </c>
      <c r="E14" t="s">
        <v>694</v>
      </c>
    </row>
    <row r="15" spans="1:18" x14ac:dyDescent="0.2">
      <c r="B15" t="s">
        <v>345</v>
      </c>
      <c r="C15" s="18">
        <f>SUMIF(Aggregation!$C$5:$C$175,Transfer_Region!B15,Aggregation!$E$5:$E$175)</f>
        <v>763.31039649000002</v>
      </c>
      <c r="D15" s="18">
        <f>SUMIF(Aggregation!$C$5:$C$175,Transfer_Region!B15,Aggregation!$F$5:$F$175)</f>
        <v>0</v>
      </c>
      <c r="E15" s="18">
        <f>SUMIF(Aggregation!$C$5:$C$175,Transfer_Region!B15,Aggregation!$G$5:$G$175)</f>
        <v>105.599763084</v>
      </c>
      <c r="F15" s="12">
        <v>0.123711193492236</v>
      </c>
      <c r="J15">
        <f>SUM(K15:P15)</f>
        <v>358.64357214899997</v>
      </c>
      <c r="K15">
        <v>30.238469604999988</v>
      </c>
      <c r="L15">
        <v>98.734233211999978</v>
      </c>
      <c r="M15">
        <v>24.467716054000007</v>
      </c>
      <c r="N15">
        <v>171.93410878199998</v>
      </c>
      <c r="O15">
        <v>27.694452449000003</v>
      </c>
      <c r="P15">
        <v>5.5745920469999994</v>
      </c>
    </row>
    <row r="16" spans="1:18" x14ac:dyDescent="0.2">
      <c r="B16" t="s">
        <v>665</v>
      </c>
      <c r="C16" s="18">
        <f>SUMIF(Aggregation!$C$5:$C$175,Transfer_Region!B16,Aggregation!$E$5:$E$175)</f>
        <v>26568.335662320373</v>
      </c>
      <c r="D16" s="18">
        <f>SUMIF(Aggregation!$C$5:$C$175,Transfer_Region!B16,Aggregation!$F$5:$F$175)</f>
        <v>10975.308614005256</v>
      </c>
      <c r="E16" s="18">
        <f>SUMIF(Aggregation!$C$5:$C$175,Transfer_Region!B16,Aggregation!$G$5:$G$175)</f>
        <v>1010.0512737518917</v>
      </c>
      <c r="F16" s="12">
        <v>6.5311298534643285</v>
      </c>
      <c r="J16">
        <f>SUM(K16:P16)</f>
        <v>79.469282995108131</v>
      </c>
      <c r="K16">
        <v>6.5311298534643285</v>
      </c>
      <c r="L16">
        <v>17.465749735800681</v>
      </c>
      <c r="M16">
        <v>3.8947469495905671</v>
      </c>
      <c r="N16">
        <v>23.435145126411214</v>
      </c>
      <c r="O16">
        <v>14.051618823995868</v>
      </c>
      <c r="P16">
        <v>14.090892505845467</v>
      </c>
    </row>
    <row r="17" spans="2:16" x14ac:dyDescent="0.2">
      <c r="B17" t="s">
        <v>666</v>
      </c>
      <c r="C17" s="18">
        <f>SUMIF(Aggregation!$C$5:$C$175,Transfer_Region!B17,Aggregation!$E$5:$E$175)</f>
        <v>90113.53061659362</v>
      </c>
      <c r="D17" s="18">
        <f>SUMIF(Aggregation!$C$5:$C$175,Transfer_Region!B17,Aggregation!$F$5:$F$175)</f>
        <v>5772.6904422699899</v>
      </c>
      <c r="E17" s="18">
        <f>SUMIF(Aggregation!$C$5:$C$175,Transfer_Region!B17,Aggregation!$G$5:$G$175)</f>
        <v>55087.176683707738</v>
      </c>
      <c r="F17" s="12">
        <v>23.435145126411214</v>
      </c>
      <c r="H17" t="s">
        <v>675</v>
      </c>
      <c r="I17" t="s">
        <v>674</v>
      </c>
      <c r="K17" t="s">
        <v>665</v>
      </c>
      <c r="L17" t="s">
        <v>669</v>
      </c>
      <c r="M17" t="s">
        <v>668</v>
      </c>
      <c r="N17" t="s">
        <v>666</v>
      </c>
      <c r="O17" t="s">
        <v>667</v>
      </c>
      <c r="P17" t="s">
        <v>670</v>
      </c>
    </row>
    <row r="18" spans="2:16" x14ac:dyDescent="0.2">
      <c r="B18" t="s">
        <v>667</v>
      </c>
      <c r="C18" s="18">
        <f>SUMIF(Aggregation!$C$5:$C$175,Transfer_Region!B18,Aggregation!$E$5:$E$175)</f>
        <v>68398.373064936197</v>
      </c>
      <c r="D18" s="18">
        <f>SUMIF(Aggregation!$C$5:$C$175,Transfer_Region!B18,Aggregation!$F$5:$F$175)</f>
        <v>119.5772445739</v>
      </c>
      <c r="E18" s="18">
        <f>SUMIF(Aggregation!$C$5:$C$175,Transfer_Region!B18,Aggregation!$G$5:$G$175)</f>
        <v>26341.074230540591</v>
      </c>
      <c r="F18" s="12">
        <v>14.051618823995868</v>
      </c>
      <c r="H18">
        <v>30.238469604999988</v>
      </c>
      <c r="I18">
        <v>6.5311298534643285</v>
      </c>
      <c r="J18" t="s">
        <v>665</v>
      </c>
      <c r="K18" s="12">
        <f>$I18*10^6*3.667*K$15/10^6</f>
        <v>724.20085951158023</v>
      </c>
      <c r="L18" s="12">
        <f t="shared" ref="L18:P23" si="3">$I18*10^6*3.667*L$15/10^6</f>
        <v>2364.6506416953048</v>
      </c>
      <c r="M18" s="12">
        <f t="shared" si="3"/>
        <v>585.99331342027108</v>
      </c>
      <c r="N18" s="12">
        <f t="shared" si="3"/>
        <v>4117.7622738782111</v>
      </c>
      <c r="O18" s="12">
        <f t="shared" si="3"/>
        <v>663.27253096009986</v>
      </c>
      <c r="P18" s="12">
        <f t="shared" si="3"/>
        <v>133.50954610468358</v>
      </c>
    </row>
    <row r="19" spans="2:16" x14ac:dyDescent="0.2">
      <c r="B19" t="s">
        <v>668</v>
      </c>
      <c r="C19" s="18">
        <f>SUMIF(Aggregation!$C$5:$C$175,Transfer_Region!B19,Aggregation!$E$5:$E$175)</f>
        <v>2157.1750222720002</v>
      </c>
      <c r="D19" s="18">
        <f>SUMIF(Aggregation!$C$5:$C$175,Transfer_Region!B19,Aggregation!$F$5:$F$175)</f>
        <v>1567.2801194620199</v>
      </c>
      <c r="E19" s="18">
        <f>SUMIF(Aggregation!$C$5:$C$175,Transfer_Region!B19,Aggregation!$G$5:$G$175)</f>
        <v>18465.937742809401</v>
      </c>
      <c r="F19" s="12">
        <v>3.8947469495905671</v>
      </c>
      <c r="H19">
        <v>98.734233211999978</v>
      </c>
      <c r="I19">
        <v>17.465749735800681</v>
      </c>
      <c r="J19" t="s">
        <v>669</v>
      </c>
      <c r="K19" s="12">
        <f t="shared" ref="K19:K23" si="4">$I19*10^6*3.667*K$15/10^6</f>
        <v>1936.680368400838</v>
      </c>
      <c r="L19" s="12">
        <f t="shared" si="3"/>
        <v>6323.6219838047737</v>
      </c>
      <c r="M19" s="12">
        <f t="shared" si="3"/>
        <v>1567.0814680896563</v>
      </c>
      <c r="N19" s="12">
        <f t="shared" si="3"/>
        <v>11011.84740783093</v>
      </c>
      <c r="O19" s="12">
        <f t="shared" si="3"/>
        <v>1773.7439451208243</v>
      </c>
      <c r="P19" s="12">
        <f t="shared" si="3"/>
        <v>357.03536324084234</v>
      </c>
    </row>
    <row r="20" spans="2:16" x14ac:dyDescent="0.2">
      <c r="B20" t="s">
        <v>669</v>
      </c>
      <c r="C20" s="18">
        <f>SUMIF(Aggregation!$C$5:$C$175,Transfer_Region!B20,Aggregation!$E$5:$E$175)</f>
        <v>60985.499603638047</v>
      </c>
      <c r="D20" s="18">
        <f>SUMIF(Aggregation!$C$5:$C$175,Transfer_Region!B20,Aggregation!$F$5:$F$175)</f>
        <v>22725.804978888515</v>
      </c>
      <c r="E20" s="18">
        <f>SUMIF(Aggregation!$C$5:$C$175,Transfer_Region!B20,Aggregation!$G$5:$G$175)</f>
        <v>20011.083739488186</v>
      </c>
      <c r="F20" s="12">
        <v>17.465749735800681</v>
      </c>
      <c r="H20">
        <v>24.467716054000007</v>
      </c>
      <c r="I20">
        <v>3.8947469495905671</v>
      </c>
      <c r="J20" t="s">
        <v>668</v>
      </c>
      <c r="K20" s="12">
        <f t="shared" si="4"/>
        <v>431.86694366174095</v>
      </c>
      <c r="L20" s="12">
        <f t="shared" si="3"/>
        <v>1410.1259782340762</v>
      </c>
      <c r="M20" s="12">
        <f t="shared" si="3"/>
        <v>349.44882755829201</v>
      </c>
      <c r="N20" s="12">
        <f t="shared" si="3"/>
        <v>2455.5693142158825</v>
      </c>
      <c r="O20" s="12">
        <f t="shared" si="3"/>
        <v>395.53319634791922</v>
      </c>
      <c r="P20" s="12">
        <f t="shared" si="3"/>
        <v>79.616530232762059</v>
      </c>
    </row>
    <row r="21" spans="2:16" x14ac:dyDescent="0.2">
      <c r="B21" t="s">
        <v>670</v>
      </c>
      <c r="C21" s="18">
        <f>SUMIF(Aggregation!$C$5:$C$175,Transfer_Region!B21,Aggregation!$E$5:$E$175)</f>
        <v>57565.142115168994</v>
      </c>
      <c r="D21" s="18">
        <f>SUMIF(Aggregation!$C$5:$C$175,Transfer_Region!B21,Aggregation!$F$5:$F$175)</f>
        <v>13455.046273149001</v>
      </c>
      <c r="E21" s="18">
        <f>SUMIF(Aggregation!$C$5:$C$175,Transfer_Region!B21,Aggregation!$G$5:$G$175)</f>
        <v>16381.704350750799</v>
      </c>
      <c r="F21" s="12">
        <v>14.090892505845467</v>
      </c>
      <c r="H21">
        <v>171.93410878199998</v>
      </c>
      <c r="I21">
        <v>23.435145126411214</v>
      </c>
      <c r="J21" t="s">
        <v>666</v>
      </c>
      <c r="K21" s="12">
        <f t="shared" si="4"/>
        <v>2598.593600818278</v>
      </c>
      <c r="L21" s="12">
        <f t="shared" si="3"/>
        <v>8484.8919260113034</v>
      </c>
      <c r="M21" s="12">
        <f t="shared" si="3"/>
        <v>2102.6742158290217</v>
      </c>
      <c r="N21" s="12">
        <f t="shared" si="3"/>
        <v>14775.446002380417</v>
      </c>
      <c r="O21" s="12">
        <f t="shared" si="3"/>
        <v>2379.9692197464142</v>
      </c>
      <c r="P21" s="12">
        <f t="shared" si="3"/>
        <v>479.06191714515074</v>
      </c>
    </row>
    <row r="22" spans="2:16" x14ac:dyDescent="0.2">
      <c r="B22" t="s">
        <v>254</v>
      </c>
      <c r="C22" s="18">
        <f>SUMIF(Aggregation!$C$5:$C$175,Transfer_Region!B22,Aggregation!$E$5:$E$175)</f>
        <v>11276.675162169215</v>
      </c>
      <c r="D22" s="18">
        <f>SUMIF(Aggregation!$C$5:$C$175,Transfer_Region!B22,Aggregation!$F$5:$F$175)</f>
        <v>46.255090901700001</v>
      </c>
      <c r="E22" s="18">
        <f>SUMIF(Aggregation!$C$5:$C$175,Transfer_Region!B22,Aggregation!$G$5:$G$175)</f>
        <v>279.6101731119478</v>
      </c>
      <c r="F22" s="12">
        <v>1.6161658397717471</v>
      </c>
      <c r="H22">
        <v>27.694452449000003</v>
      </c>
      <c r="I22">
        <v>14.051618823995868</v>
      </c>
      <c r="J22" t="s">
        <v>667</v>
      </c>
      <c r="K22" s="12">
        <f t="shared" si="4"/>
        <v>1558.1062784212006</v>
      </c>
      <c r="L22" s="12">
        <f t="shared" si="3"/>
        <v>5087.5070951766265</v>
      </c>
      <c r="M22" s="12">
        <f t="shared" si="3"/>
        <v>1260.7550084499269</v>
      </c>
      <c r="N22" s="12">
        <f t="shared" si="3"/>
        <v>8859.2980354961965</v>
      </c>
      <c r="O22" s="12">
        <f t="shared" si="3"/>
        <v>1427.0199782560828</v>
      </c>
      <c r="P22" s="12">
        <f t="shared" si="3"/>
        <v>287.24360000783162</v>
      </c>
    </row>
    <row r="23" spans="2:16" x14ac:dyDescent="0.2">
      <c r="C23" s="18"/>
      <c r="D23" s="18"/>
      <c r="E23" s="18"/>
      <c r="H23">
        <v>5.5745920469999994</v>
      </c>
      <c r="I23">
        <v>14.090892505845467</v>
      </c>
      <c r="J23" t="s">
        <v>670</v>
      </c>
      <c r="K23" s="12">
        <f t="shared" si="4"/>
        <v>1562.4611197411261</v>
      </c>
      <c r="L23" s="12">
        <f t="shared" si="3"/>
        <v>5101.7264628926323</v>
      </c>
      <c r="M23" s="12">
        <f t="shared" si="3"/>
        <v>1264.2787655139596</v>
      </c>
      <c r="N23" s="12">
        <f t="shared" si="3"/>
        <v>8884.059399778489</v>
      </c>
      <c r="O23" s="12">
        <f t="shared" si="3"/>
        <v>1431.0084388968842</v>
      </c>
      <c r="P23" s="12">
        <f t="shared" si="3"/>
        <v>288.04643375256552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workbookViewId="0">
      <selection activeCell="F5" sqref="F5"/>
    </sheetView>
  </sheetViews>
  <sheetFormatPr baseColWidth="10" defaultColWidth="9.1640625" defaultRowHeight="15" x14ac:dyDescent="0.2"/>
  <cols>
    <col min="8" max="8" width="12.6640625" customWidth="1"/>
    <col min="9" max="9" width="18.6640625" customWidth="1"/>
    <col min="10" max="10" width="18.1640625" customWidth="1"/>
    <col min="11" max="11" width="12" bestFit="1" customWidth="1"/>
    <col min="13" max="14" width="12" bestFit="1" customWidth="1"/>
  </cols>
  <sheetData>
    <row r="1" spans="1:14" ht="48" x14ac:dyDescent="0.2">
      <c r="B1" s="1" t="s">
        <v>0</v>
      </c>
      <c r="C1" s="1" t="s">
        <v>329</v>
      </c>
      <c r="D1" s="2" t="s">
        <v>253</v>
      </c>
      <c r="E1" s="3" t="s">
        <v>255</v>
      </c>
      <c r="F1" s="4" t="s">
        <v>258</v>
      </c>
      <c r="G1" s="1" t="s">
        <v>1</v>
      </c>
      <c r="H1" s="1" t="s">
        <v>2</v>
      </c>
      <c r="I1" s="1" t="s">
        <v>3</v>
      </c>
      <c r="J1" s="1" t="s">
        <v>4</v>
      </c>
      <c r="K1" s="15" t="s">
        <v>639</v>
      </c>
      <c r="L1" s="15" t="s">
        <v>641</v>
      </c>
      <c r="M1" s="15" t="s">
        <v>642</v>
      </c>
      <c r="N1" s="15" t="s">
        <v>643</v>
      </c>
    </row>
    <row r="2" spans="1:14" ht="32" x14ac:dyDescent="0.2">
      <c r="B2" s="13"/>
      <c r="C2" s="13"/>
      <c r="D2" s="5">
        <f>SUM(D4:D249)</f>
        <v>44</v>
      </c>
      <c r="E2" s="5">
        <f>SUM(E4:E249)</f>
        <v>31</v>
      </c>
      <c r="F2" s="14"/>
      <c r="G2" s="13"/>
      <c r="H2" s="13"/>
      <c r="I2" s="13"/>
      <c r="J2" s="13"/>
      <c r="K2" s="8" t="s">
        <v>640</v>
      </c>
      <c r="L2" s="8" t="s">
        <v>336</v>
      </c>
      <c r="M2" s="8" t="s">
        <v>337</v>
      </c>
    </row>
    <row r="3" spans="1:14" x14ac:dyDescent="0.2">
      <c r="B3" s="13"/>
      <c r="C3" s="13"/>
      <c r="D3" s="5"/>
      <c r="E3" s="5"/>
      <c r="F3" s="14"/>
      <c r="G3" s="13"/>
      <c r="H3" s="13"/>
      <c r="I3" s="13"/>
      <c r="J3" s="13"/>
      <c r="K3" s="8"/>
      <c r="L3" s="8"/>
      <c r="M3" s="8"/>
      <c r="N3">
        <f>SUBTOTAL(9,N4:N249)</f>
        <v>81.209160028372111</v>
      </c>
    </row>
    <row r="4" spans="1:14" x14ac:dyDescent="0.2">
      <c r="A4">
        <v>0</v>
      </c>
      <c r="B4" t="s">
        <v>638</v>
      </c>
      <c r="G4">
        <v>127.13830994915</v>
      </c>
      <c r="H4">
        <v>763.31039649000002</v>
      </c>
      <c r="J4">
        <v>105.599763084</v>
      </c>
      <c r="K4">
        <f>H4*138/10^6</f>
        <v>0.10533683471562</v>
      </c>
      <c r="L4">
        <f>I4*245/10^6</f>
        <v>0</v>
      </c>
      <c r="M4">
        <f>J4*174/10^6</f>
        <v>1.8374358776616001E-2</v>
      </c>
      <c r="N4">
        <f>SUM(K4:M4)</f>
        <v>0.123711193492236</v>
      </c>
    </row>
    <row r="5" spans="1:14" x14ac:dyDescent="0.2">
      <c r="A5">
        <v>1</v>
      </c>
      <c r="B5" t="s">
        <v>7</v>
      </c>
      <c r="C5" t="s">
        <v>250</v>
      </c>
      <c r="D5">
        <f>IF(C5="",0,1)</f>
        <v>1</v>
      </c>
      <c r="E5">
        <v>0</v>
      </c>
      <c r="F5" t="s">
        <v>163</v>
      </c>
      <c r="G5">
        <v>2.12017075264</v>
      </c>
      <c r="H5">
        <v>33.288886327999997</v>
      </c>
      <c r="J5">
        <v>0.99171774728999995</v>
      </c>
      <c r="K5">
        <f t="shared" ref="K5:K68" si="0">H5*138/10^6</f>
        <v>4.5938663132639992E-3</v>
      </c>
      <c r="L5">
        <f t="shared" ref="L5:L68" si="1">I5*245/10^6</f>
        <v>0</v>
      </c>
      <c r="M5">
        <f t="shared" ref="M5:M68" si="2">J5*174/10^6</f>
        <v>1.7255888802845999E-4</v>
      </c>
      <c r="N5">
        <f t="shared" ref="N5:N68" si="3">SUM(K5:M5)</f>
        <v>4.7664252012924596E-3</v>
      </c>
    </row>
    <row r="6" spans="1:14" x14ac:dyDescent="0.2">
      <c r="A6">
        <v>2</v>
      </c>
      <c r="B6" t="s">
        <v>8</v>
      </c>
      <c r="D6">
        <f>IF(C6="",0,1)</f>
        <v>0</v>
      </c>
      <c r="E6">
        <v>0</v>
      </c>
      <c r="F6" t="s">
        <v>8</v>
      </c>
      <c r="G6">
        <v>62.566713876800002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</row>
    <row r="7" spans="1:14" x14ac:dyDescent="0.2">
      <c r="A7">
        <v>3</v>
      </c>
      <c r="B7" t="s">
        <v>9</v>
      </c>
      <c r="D7">
        <v>0</v>
      </c>
      <c r="E7">
        <v>0</v>
      </c>
      <c r="F7" t="s">
        <v>9</v>
      </c>
      <c r="G7">
        <v>144.50415617100001</v>
      </c>
      <c r="H7">
        <v>596.66949714899999</v>
      </c>
      <c r="J7">
        <v>295.69645183799997</v>
      </c>
      <c r="K7">
        <f t="shared" si="0"/>
        <v>8.2340390606561994E-2</v>
      </c>
      <c r="L7">
        <f t="shared" si="1"/>
        <v>0</v>
      </c>
      <c r="M7">
        <f t="shared" si="2"/>
        <v>5.1451182619811998E-2</v>
      </c>
      <c r="N7">
        <f t="shared" si="3"/>
        <v>0.133791573226374</v>
      </c>
    </row>
    <row r="8" spans="1:14" x14ac:dyDescent="0.2">
      <c r="A8">
        <v>4</v>
      </c>
      <c r="B8" t="s">
        <v>10</v>
      </c>
      <c r="C8" t="s">
        <v>251</v>
      </c>
      <c r="D8">
        <v>1</v>
      </c>
      <c r="E8">
        <v>0</v>
      </c>
      <c r="F8" t="s">
        <v>86</v>
      </c>
      <c r="G8">
        <v>7.9657979012200002</v>
      </c>
      <c r="H8">
        <v>15.091716528999999</v>
      </c>
      <c r="J8">
        <v>4.5529377388699999E-2</v>
      </c>
      <c r="K8">
        <f t="shared" si="0"/>
        <v>2.0826568810019997E-3</v>
      </c>
      <c r="L8">
        <f t="shared" si="1"/>
        <v>0</v>
      </c>
      <c r="M8">
        <f t="shared" si="2"/>
        <v>7.9221116656337994E-6</v>
      </c>
      <c r="N8">
        <f t="shared" si="3"/>
        <v>2.0905789926676335E-3</v>
      </c>
    </row>
    <row r="9" spans="1:14" x14ac:dyDescent="0.2">
      <c r="A9">
        <v>5</v>
      </c>
      <c r="B9" t="s">
        <v>11</v>
      </c>
      <c r="D9">
        <v>0</v>
      </c>
      <c r="E9">
        <v>0</v>
      </c>
      <c r="F9" t="s">
        <v>11</v>
      </c>
      <c r="G9">
        <v>4.2791499767000003</v>
      </c>
      <c r="H9">
        <v>44.061977341999999</v>
      </c>
      <c r="I9">
        <v>46.620617748299999</v>
      </c>
      <c r="K9">
        <f t="shared" si="0"/>
        <v>6.0805528731959994E-3</v>
      </c>
      <c r="L9">
        <f t="shared" si="1"/>
        <v>1.14220513483335E-2</v>
      </c>
      <c r="M9">
        <f t="shared" si="2"/>
        <v>0</v>
      </c>
      <c r="N9">
        <f t="shared" si="3"/>
        <v>1.7502604221529501E-2</v>
      </c>
    </row>
    <row r="10" spans="1:14" x14ac:dyDescent="0.2">
      <c r="A10">
        <v>6</v>
      </c>
      <c r="B10" t="s">
        <v>12</v>
      </c>
      <c r="C10" t="s">
        <v>252</v>
      </c>
      <c r="D10">
        <v>0</v>
      </c>
      <c r="E10">
        <v>1</v>
      </c>
      <c r="F10" t="s">
        <v>254</v>
      </c>
      <c r="G10">
        <v>5.5585165020000001E-2</v>
      </c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</row>
    <row r="11" spans="1:14" x14ac:dyDescent="0.2">
      <c r="A11">
        <v>7</v>
      </c>
      <c r="B11" t="s">
        <v>13</v>
      </c>
      <c r="C11" t="s">
        <v>256</v>
      </c>
      <c r="D11">
        <v>1</v>
      </c>
      <c r="E11">
        <v>0</v>
      </c>
      <c r="F11" t="s">
        <v>163</v>
      </c>
      <c r="G11">
        <v>0.19129137867000001</v>
      </c>
      <c r="H11">
        <v>1.2959988661499999</v>
      </c>
      <c r="K11">
        <f t="shared" si="0"/>
        <v>1.7884784352870001E-4</v>
      </c>
      <c r="L11">
        <f t="shared" si="1"/>
        <v>0</v>
      </c>
      <c r="M11">
        <f t="shared" si="2"/>
        <v>0</v>
      </c>
      <c r="N11">
        <f t="shared" si="3"/>
        <v>1.7884784352870001E-4</v>
      </c>
    </row>
    <row r="12" spans="1:14" x14ac:dyDescent="0.2">
      <c r="A12">
        <v>8</v>
      </c>
      <c r="B12" t="s">
        <v>14</v>
      </c>
      <c r="D12">
        <v>0</v>
      </c>
      <c r="E12">
        <v>0</v>
      </c>
      <c r="F12" t="s">
        <v>14</v>
      </c>
      <c r="G12">
        <v>11.167410005000001</v>
      </c>
      <c r="H12">
        <v>4587.1307263199997</v>
      </c>
      <c r="I12">
        <v>47.974972668299998</v>
      </c>
      <c r="J12">
        <v>111.070768867</v>
      </c>
      <c r="K12">
        <f t="shared" si="0"/>
        <v>0.63302404023215986</v>
      </c>
      <c r="L12">
        <f t="shared" si="1"/>
        <v>1.1753868303733499E-2</v>
      </c>
      <c r="M12">
        <f t="shared" si="2"/>
        <v>1.9326313782858002E-2</v>
      </c>
      <c r="N12">
        <f t="shared" si="3"/>
        <v>0.66410422231875132</v>
      </c>
    </row>
    <row r="13" spans="1:14" x14ac:dyDescent="0.2">
      <c r="A13">
        <v>9</v>
      </c>
      <c r="B13" t="s">
        <v>15</v>
      </c>
      <c r="D13">
        <v>0</v>
      </c>
      <c r="E13">
        <v>0</v>
      </c>
      <c r="F13" t="s">
        <v>15</v>
      </c>
      <c r="G13">
        <v>407.49328011799997</v>
      </c>
      <c r="I13">
        <v>1188.69965495</v>
      </c>
      <c r="K13">
        <f t="shared" si="0"/>
        <v>0</v>
      </c>
      <c r="L13">
        <f t="shared" si="1"/>
        <v>0.29123141546275</v>
      </c>
      <c r="M13">
        <f t="shared" si="2"/>
        <v>0</v>
      </c>
      <c r="N13">
        <f t="shared" si="3"/>
        <v>0.29123141546275</v>
      </c>
    </row>
    <row r="14" spans="1:14" x14ac:dyDescent="0.2">
      <c r="A14">
        <v>10</v>
      </c>
      <c r="B14" t="s">
        <v>16</v>
      </c>
      <c r="D14">
        <v>0</v>
      </c>
      <c r="E14">
        <v>0</v>
      </c>
      <c r="F14" t="s">
        <v>16</v>
      </c>
      <c r="G14">
        <v>3.142290526</v>
      </c>
      <c r="K14">
        <f t="shared" si="0"/>
        <v>0</v>
      </c>
      <c r="L14">
        <f t="shared" si="1"/>
        <v>0</v>
      </c>
      <c r="M14">
        <f t="shared" si="2"/>
        <v>0</v>
      </c>
      <c r="N14">
        <f t="shared" si="3"/>
        <v>0</v>
      </c>
    </row>
    <row r="15" spans="1:14" x14ac:dyDescent="0.2">
      <c r="A15">
        <v>11</v>
      </c>
      <c r="B15" t="s">
        <v>17</v>
      </c>
      <c r="C15" t="s">
        <v>257</v>
      </c>
      <c r="D15">
        <v>1</v>
      </c>
      <c r="E15">
        <v>0</v>
      </c>
      <c r="F15" t="s">
        <v>226</v>
      </c>
      <c r="G15">
        <v>33.846340863499996</v>
      </c>
      <c r="H15">
        <v>463.80421037799999</v>
      </c>
      <c r="I15">
        <v>1.2434613316299999E-3</v>
      </c>
      <c r="K15">
        <f t="shared" si="0"/>
        <v>6.4004981032163996E-2</v>
      </c>
      <c r="L15">
        <f t="shared" si="1"/>
        <v>3.0464802624934999E-7</v>
      </c>
      <c r="M15">
        <f t="shared" si="2"/>
        <v>0</v>
      </c>
      <c r="N15">
        <f t="shared" si="3"/>
        <v>6.4005285680190246E-2</v>
      </c>
    </row>
    <row r="16" spans="1:14" x14ac:dyDescent="0.2">
      <c r="A16">
        <v>12</v>
      </c>
      <c r="B16" t="s">
        <v>18</v>
      </c>
      <c r="C16" t="s">
        <v>259</v>
      </c>
      <c r="D16">
        <v>0</v>
      </c>
      <c r="E16">
        <v>1</v>
      </c>
      <c r="F16" t="s">
        <v>254</v>
      </c>
      <c r="G16">
        <v>8590.9079402400002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</row>
    <row r="17" spans="1:14" x14ac:dyDescent="0.2">
      <c r="A17">
        <v>13</v>
      </c>
      <c r="B17" t="s">
        <v>19</v>
      </c>
      <c r="C17" t="s">
        <v>260</v>
      </c>
      <c r="D17">
        <v>1</v>
      </c>
      <c r="E17">
        <v>0</v>
      </c>
      <c r="F17" t="s">
        <v>82</v>
      </c>
      <c r="G17">
        <v>243.613211366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</row>
    <row r="18" spans="1:14" x14ac:dyDescent="0.2">
      <c r="A18">
        <v>14</v>
      </c>
      <c r="B18" t="s">
        <v>20</v>
      </c>
      <c r="C18" t="s">
        <v>261</v>
      </c>
      <c r="D18">
        <v>0</v>
      </c>
      <c r="E18">
        <v>1</v>
      </c>
      <c r="F18" t="s">
        <v>254</v>
      </c>
      <c r="G18">
        <v>9.2845841699600005</v>
      </c>
      <c r="H18">
        <v>251.01086205799999</v>
      </c>
      <c r="J18">
        <v>9.2480813690100003</v>
      </c>
      <c r="K18">
        <f t="shared" si="0"/>
        <v>3.4639498964003999E-2</v>
      </c>
      <c r="L18">
        <f t="shared" si="1"/>
        <v>0</v>
      </c>
      <c r="M18">
        <f t="shared" si="2"/>
        <v>1.6091661582077399E-3</v>
      </c>
      <c r="N18">
        <f t="shared" si="3"/>
        <v>3.624866512221174E-2</v>
      </c>
    </row>
    <row r="19" spans="1:14" x14ac:dyDescent="0.2">
      <c r="A19">
        <v>15</v>
      </c>
      <c r="B19" t="s">
        <v>21</v>
      </c>
      <c r="F19" t="s">
        <v>21</v>
      </c>
      <c r="G19">
        <v>1404.6584832000001</v>
      </c>
      <c r="H19">
        <v>41185.655767199998</v>
      </c>
      <c r="I19">
        <v>13258.542315500001</v>
      </c>
      <c r="J19">
        <v>9513.1376055399996</v>
      </c>
      <c r="K19">
        <f t="shared" si="0"/>
        <v>5.6836204958735994</v>
      </c>
      <c r="L19">
        <f t="shared" si="1"/>
        <v>3.2483428672975005</v>
      </c>
      <c r="M19">
        <f t="shared" si="2"/>
        <v>1.65528594336396</v>
      </c>
      <c r="N19">
        <f t="shared" si="3"/>
        <v>10.58724930653506</v>
      </c>
    </row>
    <row r="20" spans="1:14" x14ac:dyDescent="0.2">
      <c r="A20">
        <v>16</v>
      </c>
      <c r="B20" t="s">
        <v>22</v>
      </c>
      <c r="F20" t="s">
        <v>22</v>
      </c>
      <c r="G20">
        <v>10.039440689599999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</row>
    <row r="21" spans="1:14" x14ac:dyDescent="0.2">
      <c r="A21">
        <v>17</v>
      </c>
      <c r="B21" t="s">
        <v>23</v>
      </c>
      <c r="F21" t="s">
        <v>23</v>
      </c>
      <c r="G21">
        <v>17.608330294000002</v>
      </c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</row>
    <row r="22" spans="1:14" x14ac:dyDescent="0.2">
      <c r="A22">
        <v>18</v>
      </c>
      <c r="B22" t="s">
        <v>24</v>
      </c>
      <c r="F22" t="s">
        <v>24</v>
      </c>
      <c r="G22">
        <v>2.2123870500799998</v>
      </c>
      <c r="K22">
        <f t="shared" si="0"/>
        <v>0</v>
      </c>
      <c r="L22">
        <f t="shared" si="1"/>
        <v>0</v>
      </c>
      <c r="M22">
        <f t="shared" si="2"/>
        <v>0</v>
      </c>
      <c r="N22">
        <f t="shared" si="3"/>
        <v>0</v>
      </c>
    </row>
    <row r="23" spans="1:14" x14ac:dyDescent="0.2">
      <c r="A23">
        <v>19</v>
      </c>
      <c r="B23" t="s">
        <v>25</v>
      </c>
      <c r="F23" t="s">
        <v>25</v>
      </c>
      <c r="G23">
        <v>4.3424412488800002</v>
      </c>
      <c r="I23">
        <v>3.6767600064699999</v>
      </c>
      <c r="K23">
        <f t="shared" si="0"/>
        <v>0</v>
      </c>
      <c r="L23">
        <f t="shared" si="1"/>
        <v>9.0080620158515003E-4</v>
      </c>
      <c r="M23">
        <f t="shared" si="2"/>
        <v>0</v>
      </c>
      <c r="N23">
        <f t="shared" si="3"/>
        <v>9.0080620158515003E-4</v>
      </c>
    </row>
    <row r="24" spans="1:14" x14ac:dyDescent="0.2">
      <c r="A24">
        <v>20</v>
      </c>
      <c r="B24" t="s">
        <v>26</v>
      </c>
      <c r="F24" t="s">
        <v>26</v>
      </c>
      <c r="G24">
        <v>12.023764592699999</v>
      </c>
      <c r="H24">
        <v>1363.9716864899999</v>
      </c>
      <c r="J24">
        <v>40.965091698099997</v>
      </c>
      <c r="K24">
        <f t="shared" si="0"/>
        <v>0.18822809273562</v>
      </c>
      <c r="L24">
        <f t="shared" si="1"/>
        <v>0</v>
      </c>
      <c r="M24">
        <f t="shared" si="2"/>
        <v>7.1279259554693991E-3</v>
      </c>
      <c r="N24">
        <f t="shared" si="3"/>
        <v>0.1953560186910894</v>
      </c>
    </row>
    <row r="25" spans="1:14" x14ac:dyDescent="0.2">
      <c r="A25">
        <v>21</v>
      </c>
      <c r="B25" t="s">
        <v>27</v>
      </c>
      <c r="C25" t="s">
        <v>262</v>
      </c>
      <c r="D25">
        <v>1</v>
      </c>
      <c r="E25">
        <v>0</v>
      </c>
      <c r="F25" t="s">
        <v>163</v>
      </c>
      <c r="G25">
        <v>1.92700660688</v>
      </c>
      <c r="H25">
        <v>3.2428306706900001</v>
      </c>
      <c r="J25">
        <v>2.1989325062099998</v>
      </c>
      <c r="K25">
        <f t="shared" si="0"/>
        <v>4.4751063255522004E-4</v>
      </c>
      <c r="L25">
        <f t="shared" si="1"/>
        <v>0</v>
      </c>
      <c r="M25">
        <f t="shared" si="2"/>
        <v>3.8261425608054E-4</v>
      </c>
      <c r="N25">
        <f t="shared" si="3"/>
        <v>8.3012488863576004E-4</v>
      </c>
    </row>
    <row r="26" spans="1:14" x14ac:dyDescent="0.2">
      <c r="A26">
        <v>22</v>
      </c>
      <c r="B26" t="s">
        <v>28</v>
      </c>
      <c r="F26" t="s">
        <v>28</v>
      </c>
      <c r="G26">
        <v>22.6341542039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0</v>
      </c>
    </row>
    <row r="27" spans="1:14" x14ac:dyDescent="0.2">
      <c r="A27">
        <v>23</v>
      </c>
      <c r="B27" t="s">
        <v>29</v>
      </c>
      <c r="F27" t="s">
        <v>29</v>
      </c>
      <c r="G27">
        <v>19.646429486199999</v>
      </c>
      <c r="J27">
        <v>4417.7756953600001</v>
      </c>
      <c r="K27">
        <f t="shared" si="0"/>
        <v>0</v>
      </c>
      <c r="L27">
        <f t="shared" si="1"/>
        <v>0</v>
      </c>
      <c r="M27">
        <f t="shared" si="2"/>
        <v>0.76869297099264</v>
      </c>
      <c r="N27">
        <f t="shared" si="3"/>
        <v>0.76869297099264</v>
      </c>
    </row>
    <row r="28" spans="1:14" x14ac:dyDescent="0.2">
      <c r="A28">
        <v>24</v>
      </c>
      <c r="B28" t="s">
        <v>30</v>
      </c>
      <c r="F28" t="s">
        <v>30</v>
      </c>
      <c r="G28">
        <v>16.096746733300002</v>
      </c>
      <c r="I28">
        <v>0.31570565651600002</v>
      </c>
      <c r="K28">
        <f t="shared" si="0"/>
        <v>0</v>
      </c>
      <c r="L28">
        <f t="shared" si="1"/>
        <v>7.7347885846419998E-5</v>
      </c>
      <c r="M28">
        <f t="shared" si="2"/>
        <v>0</v>
      </c>
      <c r="N28">
        <f t="shared" si="3"/>
        <v>7.7347885846419998E-5</v>
      </c>
    </row>
    <row r="29" spans="1:14" x14ac:dyDescent="0.2">
      <c r="A29">
        <v>25</v>
      </c>
      <c r="B29" t="s">
        <v>31</v>
      </c>
      <c r="C29" t="s">
        <v>263</v>
      </c>
      <c r="D29">
        <v>0</v>
      </c>
      <c r="E29">
        <v>1</v>
      </c>
      <c r="F29" t="s">
        <v>254</v>
      </c>
      <c r="G29">
        <v>0.74893718480000004</v>
      </c>
      <c r="H29">
        <v>537.97139587300001</v>
      </c>
      <c r="J29">
        <v>0.84913172195800002</v>
      </c>
      <c r="K29">
        <f t="shared" si="0"/>
        <v>7.4240052630474007E-2</v>
      </c>
      <c r="L29">
        <f t="shared" si="1"/>
        <v>0</v>
      </c>
      <c r="M29">
        <f t="shared" si="2"/>
        <v>1.47748919620692E-4</v>
      </c>
      <c r="N29">
        <f t="shared" si="3"/>
        <v>7.4387801550094695E-2</v>
      </c>
    </row>
    <row r="30" spans="1:14" x14ac:dyDescent="0.2">
      <c r="A30">
        <v>26</v>
      </c>
      <c r="B30" t="s">
        <v>32</v>
      </c>
      <c r="F30" t="s">
        <v>32</v>
      </c>
      <c r="G30">
        <v>54.534554381600003</v>
      </c>
      <c r="H30">
        <v>2266.5802883900001</v>
      </c>
      <c r="J30">
        <v>809.88406853200001</v>
      </c>
      <c r="K30">
        <f t="shared" si="0"/>
        <v>0.31278807979782003</v>
      </c>
      <c r="L30">
        <f t="shared" si="1"/>
        <v>0</v>
      </c>
      <c r="M30">
        <f t="shared" si="2"/>
        <v>0.140919827924568</v>
      </c>
      <c r="N30">
        <f t="shared" si="3"/>
        <v>0.453707907722388</v>
      </c>
    </row>
    <row r="31" spans="1:14" x14ac:dyDescent="0.2">
      <c r="A31">
        <v>27</v>
      </c>
      <c r="B31" t="s">
        <v>33</v>
      </c>
      <c r="F31" t="s">
        <v>33</v>
      </c>
      <c r="G31">
        <v>5.8003712260700002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</row>
    <row r="32" spans="1:14" x14ac:dyDescent="0.2">
      <c r="A32">
        <v>28</v>
      </c>
      <c r="B32" t="s">
        <v>34</v>
      </c>
      <c r="F32" t="s">
        <v>34</v>
      </c>
      <c r="G32">
        <v>28.157809438299999</v>
      </c>
      <c r="K32">
        <f t="shared" si="0"/>
        <v>0</v>
      </c>
      <c r="L32">
        <f t="shared" si="1"/>
        <v>0</v>
      </c>
      <c r="M32">
        <f t="shared" si="2"/>
        <v>0</v>
      </c>
      <c r="N32">
        <f t="shared" si="3"/>
        <v>0</v>
      </c>
    </row>
    <row r="33" spans="1:14" x14ac:dyDescent="0.2">
      <c r="A33">
        <v>29</v>
      </c>
      <c r="B33" t="s">
        <v>35</v>
      </c>
      <c r="F33" t="s">
        <v>35</v>
      </c>
      <c r="G33">
        <v>4.9346302280699996</v>
      </c>
      <c r="H33">
        <v>4928.6730825000004</v>
      </c>
      <c r="J33">
        <v>569.29463395200003</v>
      </c>
      <c r="K33">
        <f t="shared" si="0"/>
        <v>0.68015688538500008</v>
      </c>
      <c r="L33">
        <f t="shared" si="1"/>
        <v>0</v>
      </c>
      <c r="M33">
        <f t="shared" si="2"/>
        <v>9.9057266307648009E-2</v>
      </c>
      <c r="N33">
        <f t="shared" si="3"/>
        <v>0.77921415169264807</v>
      </c>
    </row>
    <row r="34" spans="1:14" x14ac:dyDescent="0.2">
      <c r="A34">
        <v>30</v>
      </c>
      <c r="B34" t="s">
        <v>36</v>
      </c>
      <c r="C34" t="s">
        <v>264</v>
      </c>
      <c r="D34">
        <v>1</v>
      </c>
      <c r="E34">
        <v>0</v>
      </c>
      <c r="F34" t="s">
        <v>86</v>
      </c>
      <c r="G34">
        <v>43.160312141499993</v>
      </c>
      <c r="J34">
        <v>0.101174658928</v>
      </c>
      <c r="K34">
        <f t="shared" si="0"/>
        <v>0</v>
      </c>
      <c r="L34">
        <f t="shared" si="1"/>
        <v>0</v>
      </c>
      <c r="M34">
        <f t="shared" si="2"/>
        <v>1.7604390653472E-5</v>
      </c>
      <c r="N34">
        <f t="shared" si="3"/>
        <v>1.7604390653472E-5</v>
      </c>
    </row>
    <row r="35" spans="1:14" x14ac:dyDescent="0.2">
      <c r="A35">
        <v>31</v>
      </c>
      <c r="B35" t="s">
        <v>37</v>
      </c>
      <c r="F35" t="s">
        <v>37</v>
      </c>
      <c r="G35">
        <v>92.190105311799996</v>
      </c>
      <c r="K35">
        <f t="shared" si="0"/>
        <v>0</v>
      </c>
      <c r="L35">
        <f t="shared" si="1"/>
        <v>0</v>
      </c>
      <c r="M35">
        <f t="shared" si="2"/>
        <v>0</v>
      </c>
      <c r="N35">
        <f t="shared" si="3"/>
        <v>0</v>
      </c>
    </row>
    <row r="36" spans="1:14" x14ac:dyDescent="0.2">
      <c r="A36">
        <v>32</v>
      </c>
      <c r="B36" t="s">
        <v>38</v>
      </c>
      <c r="F36" t="s">
        <v>38</v>
      </c>
      <c r="G36">
        <v>1017.22467647</v>
      </c>
      <c r="H36">
        <v>429.34390221000001</v>
      </c>
      <c r="I36">
        <v>59.8651067415</v>
      </c>
      <c r="J36">
        <v>10587.5180542</v>
      </c>
      <c r="K36">
        <f t="shared" si="0"/>
        <v>5.924945850498E-2</v>
      </c>
      <c r="L36">
        <f t="shared" si="1"/>
        <v>1.4666951151667499E-2</v>
      </c>
      <c r="M36">
        <f t="shared" si="2"/>
        <v>1.8422281414308002</v>
      </c>
      <c r="N36">
        <f t="shared" si="3"/>
        <v>1.9161445510874477</v>
      </c>
    </row>
    <row r="37" spans="1:14" x14ac:dyDescent="0.2">
      <c r="A37">
        <v>33</v>
      </c>
      <c r="B37" t="s">
        <v>39</v>
      </c>
      <c r="C37" t="s">
        <v>265</v>
      </c>
      <c r="D37">
        <v>1</v>
      </c>
      <c r="E37">
        <v>0</v>
      </c>
      <c r="F37" t="s">
        <v>86</v>
      </c>
      <c r="G37">
        <v>15.383380135499999</v>
      </c>
      <c r="H37">
        <v>90.168509364399995</v>
      </c>
      <c r="J37">
        <v>0.34926570234400001</v>
      </c>
      <c r="K37">
        <f t="shared" si="0"/>
        <v>1.24432542922872E-2</v>
      </c>
      <c r="L37">
        <f t="shared" si="1"/>
        <v>0</v>
      </c>
      <c r="M37">
        <f t="shared" si="2"/>
        <v>6.0772232207855998E-5</v>
      </c>
      <c r="N37">
        <f t="shared" si="3"/>
        <v>1.2504026524495056E-2</v>
      </c>
    </row>
    <row r="38" spans="1:14" x14ac:dyDescent="0.2">
      <c r="A38">
        <v>34</v>
      </c>
      <c r="B38" t="s">
        <v>40</v>
      </c>
      <c r="F38" t="s">
        <v>40</v>
      </c>
      <c r="G38">
        <v>2.5579016537900001</v>
      </c>
      <c r="J38">
        <v>109.414756219</v>
      </c>
      <c r="K38">
        <f t="shared" si="0"/>
        <v>0</v>
      </c>
      <c r="L38">
        <f t="shared" si="1"/>
        <v>0</v>
      </c>
      <c r="M38">
        <f t="shared" si="2"/>
        <v>1.9038167582105997E-2</v>
      </c>
      <c r="N38">
        <f t="shared" si="3"/>
        <v>1.9038167582105997E-2</v>
      </c>
    </row>
    <row r="39" spans="1:14" x14ac:dyDescent="0.2">
      <c r="A39">
        <v>35</v>
      </c>
      <c r="B39" t="s">
        <v>41</v>
      </c>
      <c r="F39" t="s">
        <v>41</v>
      </c>
      <c r="G39">
        <v>3.6355587107799998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</row>
    <row r="40" spans="1:14" x14ac:dyDescent="0.2">
      <c r="A40">
        <v>36</v>
      </c>
      <c r="B40" t="s">
        <v>42</v>
      </c>
      <c r="C40" t="s">
        <v>266</v>
      </c>
      <c r="D40">
        <v>0</v>
      </c>
      <c r="E40">
        <v>1</v>
      </c>
      <c r="F40" t="s">
        <v>254</v>
      </c>
      <c r="G40">
        <v>61.160341241499999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</row>
    <row r="41" spans="1:14" x14ac:dyDescent="0.2">
      <c r="A41">
        <v>37</v>
      </c>
      <c r="B41" t="s">
        <v>43</v>
      </c>
      <c r="F41" t="s">
        <v>43</v>
      </c>
      <c r="G41">
        <v>50.677520686800001</v>
      </c>
      <c r="K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</row>
    <row r="42" spans="1:14" x14ac:dyDescent="0.2">
      <c r="A42">
        <v>38</v>
      </c>
      <c r="B42" t="s">
        <v>44</v>
      </c>
      <c r="F42" t="s">
        <v>44</v>
      </c>
      <c r="G42">
        <v>50.602142179200001</v>
      </c>
      <c r="K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</row>
    <row r="43" spans="1:14" x14ac:dyDescent="0.2">
      <c r="A43">
        <v>39</v>
      </c>
      <c r="B43" t="s">
        <v>45</v>
      </c>
      <c r="F43" t="s">
        <v>45</v>
      </c>
      <c r="G43">
        <v>2991.8716836899998</v>
      </c>
      <c r="H43">
        <v>337.71327378900003</v>
      </c>
      <c r="I43">
        <v>1111.6118637320001</v>
      </c>
      <c r="K43">
        <f t="shared" si="0"/>
        <v>4.6604431782882004E-2</v>
      </c>
      <c r="L43">
        <f t="shared" si="1"/>
        <v>0.27234490661434002</v>
      </c>
      <c r="M43">
        <f t="shared" si="2"/>
        <v>0</v>
      </c>
      <c r="N43">
        <f t="shared" si="3"/>
        <v>0.318949338397222</v>
      </c>
    </row>
    <row r="44" spans="1:14" x14ac:dyDescent="0.2">
      <c r="A44">
        <v>40</v>
      </c>
      <c r="B44" t="s">
        <v>46</v>
      </c>
      <c r="C44" t="s">
        <v>267</v>
      </c>
      <c r="D44">
        <v>1</v>
      </c>
      <c r="E44">
        <v>0</v>
      </c>
      <c r="F44" t="s">
        <v>21</v>
      </c>
      <c r="G44">
        <v>38.809306600399999</v>
      </c>
      <c r="H44">
        <v>216.50493801600001</v>
      </c>
      <c r="K44">
        <f t="shared" si="0"/>
        <v>2.9877681446208001E-2</v>
      </c>
      <c r="L44">
        <f t="shared" si="1"/>
        <v>0</v>
      </c>
      <c r="M44">
        <f t="shared" si="2"/>
        <v>0</v>
      </c>
      <c r="N44">
        <f t="shared" si="3"/>
        <v>2.9877681446208001E-2</v>
      </c>
    </row>
    <row r="45" spans="1:14" x14ac:dyDescent="0.2">
      <c r="A45">
        <v>41</v>
      </c>
      <c r="B45" t="s">
        <v>47</v>
      </c>
      <c r="F45" t="s">
        <v>47</v>
      </c>
      <c r="G45">
        <v>4.8892766122400007</v>
      </c>
      <c r="K45">
        <f t="shared" si="0"/>
        <v>0</v>
      </c>
      <c r="L45">
        <f t="shared" si="1"/>
        <v>0</v>
      </c>
      <c r="M45">
        <f t="shared" si="2"/>
        <v>0</v>
      </c>
      <c r="N45">
        <f t="shared" si="3"/>
        <v>0</v>
      </c>
    </row>
    <row r="46" spans="1:14" x14ac:dyDescent="0.2">
      <c r="A46">
        <v>42</v>
      </c>
      <c r="B46" t="s">
        <v>48</v>
      </c>
      <c r="F46" t="s">
        <v>48</v>
      </c>
      <c r="G46">
        <v>455.76271250100001</v>
      </c>
      <c r="I46">
        <v>9.2434118924799993</v>
      </c>
      <c r="K46">
        <f t="shared" si="0"/>
        <v>0</v>
      </c>
      <c r="L46">
        <f t="shared" si="1"/>
        <v>2.2646359136575997E-3</v>
      </c>
      <c r="M46">
        <f t="shared" si="2"/>
        <v>0</v>
      </c>
      <c r="N46">
        <f t="shared" si="3"/>
        <v>2.2646359136575997E-3</v>
      </c>
    </row>
    <row r="47" spans="1:14" x14ac:dyDescent="0.2">
      <c r="A47">
        <v>43</v>
      </c>
      <c r="B47" t="s">
        <v>49</v>
      </c>
      <c r="F47" t="s">
        <v>49</v>
      </c>
      <c r="G47">
        <v>1032.59298586</v>
      </c>
      <c r="H47">
        <v>7621.9885475000001</v>
      </c>
      <c r="I47">
        <v>5446.4108353199999</v>
      </c>
      <c r="J47">
        <v>179.56372080099999</v>
      </c>
      <c r="K47">
        <f t="shared" si="0"/>
        <v>1.051834419555</v>
      </c>
      <c r="L47">
        <f t="shared" si="1"/>
        <v>1.3343706546534</v>
      </c>
      <c r="M47">
        <f t="shared" si="2"/>
        <v>3.1244087419373998E-2</v>
      </c>
      <c r="N47">
        <f t="shared" si="3"/>
        <v>2.4174491616277738</v>
      </c>
    </row>
    <row r="48" spans="1:14" x14ac:dyDescent="0.2">
      <c r="A48">
        <v>44</v>
      </c>
      <c r="B48" t="s">
        <v>50</v>
      </c>
      <c r="F48" t="s">
        <v>50</v>
      </c>
      <c r="G48">
        <v>40.548047608099999</v>
      </c>
      <c r="J48">
        <v>43.141546566499997</v>
      </c>
      <c r="K48">
        <f t="shared" si="0"/>
        <v>0</v>
      </c>
      <c r="L48">
        <f t="shared" si="1"/>
        <v>0</v>
      </c>
      <c r="M48">
        <f t="shared" si="2"/>
        <v>7.5066291025709993E-3</v>
      </c>
      <c r="N48">
        <f t="shared" si="3"/>
        <v>7.5066291025709993E-3</v>
      </c>
    </row>
    <row r="49" spans="1:14" x14ac:dyDescent="0.2">
      <c r="A49">
        <v>45</v>
      </c>
      <c r="B49" t="s">
        <v>51</v>
      </c>
      <c r="F49" t="s">
        <v>51</v>
      </c>
      <c r="G49">
        <v>39.146612581900001</v>
      </c>
      <c r="J49">
        <v>2147.5873253599998</v>
      </c>
      <c r="K49">
        <f t="shared" si="0"/>
        <v>0</v>
      </c>
      <c r="L49">
        <f t="shared" si="1"/>
        <v>0</v>
      </c>
      <c r="M49">
        <f t="shared" si="2"/>
        <v>0.37368019461263996</v>
      </c>
      <c r="N49">
        <f t="shared" si="3"/>
        <v>0.37368019461263996</v>
      </c>
    </row>
    <row r="50" spans="1:14" x14ac:dyDescent="0.2">
      <c r="A50">
        <v>46</v>
      </c>
      <c r="B50" t="s">
        <v>52</v>
      </c>
      <c r="F50" t="s">
        <v>52</v>
      </c>
      <c r="G50">
        <v>190.91862999099999</v>
      </c>
      <c r="J50">
        <v>225.240502937</v>
      </c>
      <c r="K50">
        <f t="shared" si="0"/>
        <v>0</v>
      </c>
      <c r="L50">
        <f t="shared" si="1"/>
        <v>0</v>
      </c>
      <c r="M50">
        <f t="shared" si="2"/>
        <v>3.9191847511038005E-2</v>
      </c>
      <c r="N50">
        <f t="shared" si="3"/>
        <v>3.9191847511038005E-2</v>
      </c>
    </row>
    <row r="51" spans="1:14" x14ac:dyDescent="0.2">
      <c r="A51">
        <v>47</v>
      </c>
      <c r="B51" t="s">
        <v>53</v>
      </c>
      <c r="F51" t="s">
        <v>53</v>
      </c>
      <c r="G51">
        <v>31.203374482800001</v>
      </c>
      <c r="K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</row>
    <row r="52" spans="1:14" x14ac:dyDescent="0.2">
      <c r="A52">
        <v>48</v>
      </c>
      <c r="B52" t="s">
        <v>54</v>
      </c>
      <c r="C52" t="s">
        <v>268</v>
      </c>
      <c r="D52">
        <v>0</v>
      </c>
      <c r="E52">
        <v>1</v>
      </c>
      <c r="F52" t="s">
        <v>254</v>
      </c>
      <c r="G52">
        <v>165.41003850600001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</row>
    <row r="53" spans="1:14" x14ac:dyDescent="0.2">
      <c r="A53">
        <v>49</v>
      </c>
      <c r="B53" t="s">
        <v>55</v>
      </c>
      <c r="F53" t="s">
        <v>55</v>
      </c>
      <c r="G53">
        <v>152.56519399699999</v>
      </c>
      <c r="H53">
        <v>433.518208082</v>
      </c>
      <c r="J53">
        <v>2134.6917518800001</v>
      </c>
      <c r="K53">
        <f t="shared" si="0"/>
        <v>5.9825512715315998E-2</v>
      </c>
      <c r="L53">
        <f t="shared" si="1"/>
        <v>0</v>
      </c>
      <c r="M53">
        <f t="shared" si="2"/>
        <v>0.37143636482712006</v>
      </c>
      <c r="N53">
        <f t="shared" si="3"/>
        <v>0.43126187754243606</v>
      </c>
    </row>
    <row r="54" spans="1:14" x14ac:dyDescent="0.2">
      <c r="A54">
        <v>50</v>
      </c>
      <c r="B54" t="s">
        <v>56</v>
      </c>
      <c r="F54" t="s">
        <v>56</v>
      </c>
      <c r="G54">
        <v>13.780434439</v>
      </c>
      <c r="H54">
        <v>1272.90678658</v>
      </c>
      <c r="J54">
        <v>1.0873751596800001</v>
      </c>
      <c r="K54">
        <f t="shared" si="0"/>
        <v>0.17566113654804</v>
      </c>
      <c r="L54">
        <f t="shared" si="1"/>
        <v>0</v>
      </c>
      <c r="M54">
        <f t="shared" si="2"/>
        <v>1.8920327778432003E-4</v>
      </c>
      <c r="N54">
        <f t="shared" si="3"/>
        <v>0.17585033982582432</v>
      </c>
    </row>
    <row r="55" spans="1:14" x14ac:dyDescent="0.2">
      <c r="A55">
        <v>51</v>
      </c>
      <c r="B55" t="s">
        <v>57</v>
      </c>
      <c r="C55" t="s">
        <v>269</v>
      </c>
      <c r="D55">
        <v>1</v>
      </c>
      <c r="E55">
        <v>0</v>
      </c>
      <c r="F55" t="s">
        <v>82</v>
      </c>
      <c r="G55">
        <v>35.611467360399999</v>
      </c>
      <c r="K55">
        <f t="shared" si="0"/>
        <v>0</v>
      </c>
      <c r="L55">
        <f t="shared" si="1"/>
        <v>0</v>
      </c>
      <c r="M55">
        <f t="shared" si="2"/>
        <v>0</v>
      </c>
      <c r="N55">
        <f t="shared" si="3"/>
        <v>0</v>
      </c>
    </row>
    <row r="56" spans="1:14" x14ac:dyDescent="0.2">
      <c r="A56">
        <v>52</v>
      </c>
      <c r="B56" t="s">
        <v>58</v>
      </c>
      <c r="F56" t="s">
        <v>58</v>
      </c>
      <c r="G56">
        <v>67.683344284399993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</row>
    <row r="57" spans="1:14" x14ac:dyDescent="0.2">
      <c r="A57">
        <v>53</v>
      </c>
      <c r="B57" t="s">
        <v>59</v>
      </c>
      <c r="F57" t="s">
        <v>59</v>
      </c>
      <c r="G57">
        <v>51.0450890587</v>
      </c>
      <c r="J57">
        <v>390.34801071700002</v>
      </c>
      <c r="K57">
        <f t="shared" si="0"/>
        <v>0</v>
      </c>
      <c r="L57">
        <f t="shared" si="1"/>
        <v>0</v>
      </c>
      <c r="M57">
        <f t="shared" si="2"/>
        <v>6.792055386475801E-2</v>
      </c>
      <c r="N57">
        <f t="shared" si="3"/>
        <v>6.792055386475801E-2</v>
      </c>
    </row>
    <row r="58" spans="1:14" x14ac:dyDescent="0.2">
      <c r="A58">
        <v>54</v>
      </c>
      <c r="B58" t="s">
        <v>60</v>
      </c>
      <c r="F58" t="s">
        <v>60</v>
      </c>
      <c r="G58">
        <v>41.467323434299999</v>
      </c>
      <c r="H58">
        <v>13950.1294812</v>
      </c>
      <c r="J58">
        <v>4282.0678046700004</v>
      </c>
      <c r="K58">
        <f t="shared" si="0"/>
        <v>1.9251178684055998</v>
      </c>
      <c r="L58">
        <f t="shared" si="1"/>
        <v>0</v>
      </c>
      <c r="M58">
        <f t="shared" si="2"/>
        <v>0.74507979801258006</v>
      </c>
      <c r="N58">
        <f t="shared" si="3"/>
        <v>2.6701976664181801</v>
      </c>
    </row>
    <row r="59" spans="1:14" x14ac:dyDescent="0.2">
      <c r="A59">
        <v>55</v>
      </c>
      <c r="B59" t="s">
        <v>270</v>
      </c>
      <c r="C59" t="s">
        <v>271</v>
      </c>
      <c r="D59">
        <v>1</v>
      </c>
      <c r="F59" t="s">
        <v>163</v>
      </c>
      <c r="G59">
        <v>2.5757303832799998</v>
      </c>
      <c r="J59">
        <v>0.76780001519899999</v>
      </c>
      <c r="K59">
        <f t="shared" si="0"/>
        <v>0</v>
      </c>
      <c r="L59">
        <f t="shared" si="1"/>
        <v>0</v>
      </c>
      <c r="M59">
        <f t="shared" si="2"/>
        <v>1.3359720264462602E-4</v>
      </c>
      <c r="N59">
        <f t="shared" si="3"/>
        <v>1.3359720264462602E-4</v>
      </c>
    </row>
    <row r="60" spans="1:14" x14ac:dyDescent="0.2">
      <c r="A60">
        <v>56</v>
      </c>
      <c r="B60" t="s">
        <v>62</v>
      </c>
      <c r="C60" t="s">
        <v>272</v>
      </c>
      <c r="D60">
        <v>1</v>
      </c>
      <c r="F60" t="s">
        <v>21</v>
      </c>
      <c r="G60">
        <v>27.173268780299999</v>
      </c>
      <c r="H60">
        <v>159.46431271700001</v>
      </c>
      <c r="K60">
        <f t="shared" si="0"/>
        <v>2.2006075154946E-2</v>
      </c>
      <c r="L60">
        <f t="shared" si="1"/>
        <v>0</v>
      </c>
      <c r="M60">
        <f t="shared" si="2"/>
        <v>0</v>
      </c>
      <c r="N60">
        <f t="shared" si="3"/>
        <v>2.2006075154946E-2</v>
      </c>
    </row>
    <row r="61" spans="1:14" x14ac:dyDescent="0.2">
      <c r="A61">
        <v>57</v>
      </c>
      <c r="B61" t="s">
        <v>63</v>
      </c>
      <c r="C61" t="s">
        <v>273</v>
      </c>
      <c r="D61">
        <v>1</v>
      </c>
      <c r="F61" t="s">
        <v>86</v>
      </c>
      <c r="G61">
        <v>10.253208282999999</v>
      </c>
      <c r="H61">
        <v>45.218848214200001</v>
      </c>
      <c r="J61">
        <v>75.867280278899997</v>
      </c>
      <c r="K61">
        <f t="shared" si="0"/>
        <v>6.2402010535596002E-3</v>
      </c>
      <c r="L61">
        <f t="shared" si="1"/>
        <v>0</v>
      </c>
      <c r="M61">
        <f t="shared" si="2"/>
        <v>1.3200906768528598E-2</v>
      </c>
      <c r="N61">
        <f t="shared" si="3"/>
        <v>1.9441107822088199E-2</v>
      </c>
    </row>
    <row r="62" spans="1:14" x14ac:dyDescent="0.2">
      <c r="A62">
        <v>58</v>
      </c>
      <c r="B62" t="s">
        <v>64</v>
      </c>
      <c r="F62" t="s">
        <v>64</v>
      </c>
      <c r="G62">
        <v>10.543309365500001</v>
      </c>
      <c r="H62">
        <v>70.039329505500007</v>
      </c>
      <c r="I62">
        <v>19.613687905700001</v>
      </c>
      <c r="K62">
        <f t="shared" si="0"/>
        <v>9.6654274717590007E-3</v>
      </c>
      <c r="L62">
        <f t="shared" si="1"/>
        <v>4.8053535368965004E-3</v>
      </c>
      <c r="M62">
        <f t="shared" si="2"/>
        <v>0</v>
      </c>
      <c r="N62">
        <f t="shared" si="3"/>
        <v>1.4470781008655502E-2</v>
      </c>
    </row>
    <row r="63" spans="1:14" x14ac:dyDescent="0.2">
      <c r="A63">
        <v>59</v>
      </c>
      <c r="B63" t="s">
        <v>65</v>
      </c>
      <c r="F63" t="s">
        <v>65</v>
      </c>
      <c r="G63">
        <v>9.8242095157900007</v>
      </c>
      <c r="K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</row>
    <row r="64" spans="1:14" x14ac:dyDescent="0.2">
      <c r="A64">
        <v>60</v>
      </c>
      <c r="B64" t="s">
        <v>66</v>
      </c>
      <c r="F64" t="s">
        <v>66</v>
      </c>
      <c r="G64">
        <v>53.7912596229</v>
      </c>
      <c r="H64">
        <v>315.402606343</v>
      </c>
      <c r="I64">
        <v>203.075190824</v>
      </c>
      <c r="K64">
        <f t="shared" si="0"/>
        <v>4.3525559675334002E-2</v>
      </c>
      <c r="L64">
        <f t="shared" si="1"/>
        <v>4.9753421751880002E-2</v>
      </c>
      <c r="M64">
        <f t="shared" si="2"/>
        <v>0</v>
      </c>
      <c r="N64">
        <f t="shared" si="3"/>
        <v>9.3278981427213997E-2</v>
      </c>
    </row>
    <row r="65" spans="1:14" x14ac:dyDescent="0.2">
      <c r="A65">
        <v>61</v>
      </c>
      <c r="B65" t="s">
        <v>67</v>
      </c>
      <c r="F65" t="s">
        <v>67</v>
      </c>
      <c r="G65">
        <v>2.3599392036800002</v>
      </c>
      <c r="J65">
        <v>5.5148405403799998</v>
      </c>
      <c r="K65">
        <f t="shared" si="0"/>
        <v>0</v>
      </c>
      <c r="L65">
        <f t="shared" si="1"/>
        <v>0</v>
      </c>
      <c r="M65">
        <f t="shared" si="2"/>
        <v>9.5958225402611997E-4</v>
      </c>
      <c r="N65">
        <f t="shared" si="3"/>
        <v>9.5958225402611997E-4</v>
      </c>
    </row>
    <row r="66" spans="1:14" x14ac:dyDescent="0.2">
      <c r="A66">
        <v>62</v>
      </c>
      <c r="B66" t="s">
        <v>68</v>
      </c>
      <c r="C66" t="s">
        <v>274</v>
      </c>
      <c r="D66">
        <v>1</v>
      </c>
      <c r="E66">
        <v>0</v>
      </c>
      <c r="F66" t="s">
        <v>86</v>
      </c>
      <c r="G66">
        <v>2.4718095939100002</v>
      </c>
      <c r="H66">
        <v>516.90265009899997</v>
      </c>
      <c r="K66">
        <f t="shared" si="0"/>
        <v>7.1332565713662005E-2</v>
      </c>
      <c r="L66">
        <f t="shared" si="1"/>
        <v>0</v>
      </c>
      <c r="M66">
        <f t="shared" si="2"/>
        <v>0</v>
      </c>
      <c r="N66">
        <f t="shared" si="3"/>
        <v>7.1332565713662005E-2</v>
      </c>
    </row>
    <row r="67" spans="1:14" x14ac:dyDescent="0.2">
      <c r="A67">
        <v>63</v>
      </c>
      <c r="B67" t="s">
        <v>69</v>
      </c>
      <c r="F67" t="s">
        <v>69</v>
      </c>
      <c r="G67">
        <v>21.0651041745</v>
      </c>
      <c r="H67">
        <v>1178.8395450600001</v>
      </c>
      <c r="I67">
        <v>303.56531561899999</v>
      </c>
      <c r="K67">
        <f t="shared" si="0"/>
        <v>0.16267985721828002</v>
      </c>
      <c r="L67">
        <f t="shared" si="1"/>
        <v>7.4373502326655003E-2</v>
      </c>
      <c r="M67">
        <f t="shared" si="2"/>
        <v>0</v>
      </c>
      <c r="N67">
        <f t="shared" si="3"/>
        <v>0.23705335954493501</v>
      </c>
    </row>
    <row r="68" spans="1:14" x14ac:dyDescent="0.2">
      <c r="A68">
        <v>64</v>
      </c>
      <c r="B68" t="s">
        <v>70</v>
      </c>
      <c r="F68" t="s">
        <v>70</v>
      </c>
      <c r="G68">
        <v>27.143793460099999</v>
      </c>
      <c r="H68">
        <v>348.56921297100001</v>
      </c>
      <c r="J68">
        <v>179.678818396</v>
      </c>
      <c r="K68">
        <f t="shared" si="0"/>
        <v>4.8102551389998E-2</v>
      </c>
      <c r="L68">
        <f t="shared" si="1"/>
        <v>0</v>
      </c>
      <c r="M68">
        <f t="shared" si="2"/>
        <v>3.1264114400904E-2</v>
      </c>
      <c r="N68">
        <f t="shared" si="3"/>
        <v>7.9366665790902E-2</v>
      </c>
    </row>
    <row r="69" spans="1:14" x14ac:dyDescent="0.2">
      <c r="A69">
        <v>65</v>
      </c>
      <c r="B69" t="s">
        <v>71</v>
      </c>
      <c r="F69" t="s">
        <v>71</v>
      </c>
      <c r="G69">
        <v>226.60563431</v>
      </c>
      <c r="H69">
        <v>40.561626706399998</v>
      </c>
      <c r="K69">
        <f t="shared" ref="K69:K132" si="4">H69*138/10^6</f>
        <v>5.5975044854831993E-3</v>
      </c>
      <c r="L69">
        <f t="shared" ref="L69:L132" si="5">I69*245/10^6</f>
        <v>0</v>
      </c>
      <c r="M69">
        <f t="shared" ref="M69:M132" si="6">J69*174/10^6</f>
        <v>0</v>
      </c>
      <c r="N69">
        <f t="shared" ref="N69:N132" si="7">SUM(K69:M69)</f>
        <v>5.5975044854831993E-3</v>
      </c>
    </row>
    <row r="70" spans="1:14" x14ac:dyDescent="0.2">
      <c r="A70">
        <v>66</v>
      </c>
      <c r="B70" t="s">
        <v>72</v>
      </c>
      <c r="F70" t="s">
        <v>72</v>
      </c>
      <c r="G70">
        <v>107.97316182100001</v>
      </c>
      <c r="I70">
        <v>9.3572254222400009</v>
      </c>
      <c r="J70">
        <v>1380.5947727600001</v>
      </c>
      <c r="K70">
        <f t="shared" si="4"/>
        <v>0</v>
      </c>
      <c r="L70">
        <f t="shared" si="5"/>
        <v>2.2925202284488E-3</v>
      </c>
      <c r="M70">
        <f t="shared" si="6"/>
        <v>0.24022349046024002</v>
      </c>
      <c r="N70">
        <f t="shared" si="7"/>
        <v>0.24251601068868883</v>
      </c>
    </row>
    <row r="71" spans="1:14" x14ac:dyDescent="0.2">
      <c r="A71">
        <v>67</v>
      </c>
      <c r="B71" t="s">
        <v>73</v>
      </c>
      <c r="F71" t="s">
        <v>73</v>
      </c>
      <c r="G71">
        <v>115.031553391</v>
      </c>
      <c r="H71">
        <v>2453.7889150999999</v>
      </c>
      <c r="J71">
        <v>0.35714427828299999</v>
      </c>
      <c r="K71">
        <f t="shared" si="4"/>
        <v>0.3386228702838</v>
      </c>
      <c r="L71">
        <f t="shared" si="5"/>
        <v>0</v>
      </c>
      <c r="M71">
        <f t="shared" si="6"/>
        <v>6.2143104421242003E-5</v>
      </c>
      <c r="N71">
        <f t="shared" si="7"/>
        <v>0.33868501338822127</v>
      </c>
    </row>
    <row r="72" spans="1:14" x14ac:dyDescent="0.2">
      <c r="A72">
        <v>68</v>
      </c>
      <c r="B72" t="s">
        <v>74</v>
      </c>
      <c r="F72" t="s">
        <v>74</v>
      </c>
      <c r="G72">
        <v>16.859125511199998</v>
      </c>
      <c r="H72">
        <v>19.237665389899998</v>
      </c>
      <c r="J72">
        <v>49.692383287299997</v>
      </c>
      <c r="K72">
        <f t="shared" si="4"/>
        <v>2.6547978238061994E-3</v>
      </c>
      <c r="L72">
        <f t="shared" si="5"/>
        <v>0</v>
      </c>
      <c r="M72">
        <f t="shared" si="6"/>
        <v>8.646474691990199E-3</v>
      </c>
      <c r="N72">
        <f t="shared" si="7"/>
        <v>1.1301272515796398E-2</v>
      </c>
    </row>
    <row r="73" spans="1:14" x14ac:dyDescent="0.2">
      <c r="A73">
        <v>69</v>
      </c>
      <c r="B73" t="s">
        <v>75</v>
      </c>
      <c r="C73" t="s">
        <v>275</v>
      </c>
      <c r="D73">
        <v>0</v>
      </c>
      <c r="E73">
        <v>1</v>
      </c>
      <c r="F73" t="s">
        <v>254</v>
      </c>
      <c r="G73">
        <v>46.256268508000012</v>
      </c>
      <c r="K73">
        <f t="shared" si="4"/>
        <v>0</v>
      </c>
      <c r="L73">
        <f t="shared" si="5"/>
        <v>0</v>
      </c>
      <c r="M73">
        <f t="shared" si="6"/>
        <v>0</v>
      </c>
      <c r="N73">
        <f t="shared" si="7"/>
        <v>0</v>
      </c>
    </row>
    <row r="74" spans="1:14" x14ac:dyDescent="0.2">
      <c r="A74">
        <v>70</v>
      </c>
      <c r="B74" t="s">
        <v>76</v>
      </c>
      <c r="F74" t="s">
        <v>76</v>
      </c>
      <c r="G74">
        <v>154.975257462</v>
      </c>
      <c r="H74">
        <v>3973.2634494499998</v>
      </c>
      <c r="I74">
        <v>883.74944141599997</v>
      </c>
      <c r="K74">
        <f t="shared" si="4"/>
        <v>0.54831035602409994</v>
      </c>
      <c r="L74">
        <f t="shared" si="5"/>
        <v>0.21651861314692</v>
      </c>
      <c r="M74">
        <f t="shared" si="6"/>
        <v>0</v>
      </c>
      <c r="N74">
        <f t="shared" si="7"/>
        <v>0.76482896917101995</v>
      </c>
    </row>
    <row r="75" spans="1:14" x14ac:dyDescent="0.2">
      <c r="A75">
        <v>71</v>
      </c>
      <c r="B75" t="s">
        <v>77</v>
      </c>
      <c r="F75" t="s">
        <v>77</v>
      </c>
      <c r="G75">
        <v>12.688851553299999</v>
      </c>
      <c r="I75">
        <v>3.8892402217900002</v>
      </c>
      <c r="K75">
        <f t="shared" si="4"/>
        <v>0</v>
      </c>
      <c r="L75">
        <f t="shared" si="5"/>
        <v>9.5286385433855007E-4</v>
      </c>
      <c r="M75">
        <f t="shared" si="6"/>
        <v>0</v>
      </c>
      <c r="N75">
        <f t="shared" si="7"/>
        <v>9.5286385433855007E-4</v>
      </c>
    </row>
    <row r="76" spans="1:14" x14ac:dyDescent="0.2">
      <c r="A76">
        <v>72</v>
      </c>
      <c r="B76" t="s">
        <v>78</v>
      </c>
      <c r="F76" t="s">
        <v>78</v>
      </c>
      <c r="G76">
        <v>92.7227606732</v>
      </c>
      <c r="K76">
        <f t="shared" si="4"/>
        <v>0</v>
      </c>
      <c r="L76">
        <f t="shared" si="5"/>
        <v>0</v>
      </c>
      <c r="M76">
        <f t="shared" si="6"/>
        <v>0</v>
      </c>
      <c r="N76">
        <f t="shared" si="7"/>
        <v>0</v>
      </c>
    </row>
    <row r="77" spans="1:14" x14ac:dyDescent="0.2">
      <c r="A77">
        <v>73</v>
      </c>
      <c r="B77" t="s">
        <v>79</v>
      </c>
      <c r="F77" t="s">
        <v>79</v>
      </c>
      <c r="G77">
        <v>76.9285934185</v>
      </c>
      <c r="I77">
        <v>132.753070111</v>
      </c>
      <c r="K77">
        <f t="shared" si="4"/>
        <v>0</v>
      </c>
      <c r="L77">
        <f t="shared" si="5"/>
        <v>3.2524502177194999E-2</v>
      </c>
      <c r="M77">
        <f t="shared" si="6"/>
        <v>0</v>
      </c>
      <c r="N77">
        <f t="shared" si="7"/>
        <v>3.2524502177194999E-2</v>
      </c>
    </row>
    <row r="78" spans="1:14" x14ac:dyDescent="0.2">
      <c r="A78">
        <v>74</v>
      </c>
      <c r="B78" t="s">
        <v>80</v>
      </c>
      <c r="F78" t="s">
        <v>80</v>
      </c>
      <c r="G78">
        <v>111.1428911</v>
      </c>
      <c r="H78">
        <v>1745.63635118</v>
      </c>
      <c r="J78">
        <v>1102.3596781000001</v>
      </c>
      <c r="K78">
        <f t="shared" si="4"/>
        <v>0.24089781646284</v>
      </c>
      <c r="L78">
        <f t="shared" si="5"/>
        <v>0</v>
      </c>
      <c r="M78">
        <f t="shared" si="6"/>
        <v>0.19181058398940001</v>
      </c>
      <c r="N78">
        <f t="shared" si="7"/>
        <v>0.43270840045224002</v>
      </c>
    </row>
    <row r="79" spans="1:14" x14ac:dyDescent="0.2">
      <c r="A79">
        <v>75</v>
      </c>
      <c r="B79" t="s">
        <v>81</v>
      </c>
      <c r="C79" t="s">
        <v>276</v>
      </c>
      <c r="D79">
        <v>1</v>
      </c>
      <c r="F79" t="s">
        <v>86</v>
      </c>
      <c r="G79">
        <v>73.107592073000006</v>
      </c>
      <c r="K79">
        <f t="shared" si="4"/>
        <v>0</v>
      </c>
      <c r="L79">
        <f t="shared" si="5"/>
        <v>0</v>
      </c>
      <c r="M79">
        <f t="shared" si="6"/>
        <v>0</v>
      </c>
      <c r="N79">
        <f t="shared" si="7"/>
        <v>0</v>
      </c>
    </row>
    <row r="80" spans="1:14" x14ac:dyDescent="0.2">
      <c r="A80">
        <v>76</v>
      </c>
      <c r="B80" t="s">
        <v>82</v>
      </c>
      <c r="F80" t="s">
        <v>82</v>
      </c>
      <c r="G80">
        <v>104.459093303</v>
      </c>
      <c r="H80">
        <v>1038.54104947</v>
      </c>
      <c r="I80">
        <v>800.795175599</v>
      </c>
      <c r="K80">
        <f t="shared" si="4"/>
        <v>0.14331866482685998</v>
      </c>
      <c r="L80">
        <f t="shared" si="5"/>
        <v>0.19619481802175501</v>
      </c>
      <c r="M80">
        <f t="shared" si="6"/>
        <v>0</v>
      </c>
      <c r="N80">
        <f t="shared" si="7"/>
        <v>0.33951348284861499</v>
      </c>
    </row>
    <row r="81" spans="1:14" x14ac:dyDescent="0.2">
      <c r="A81">
        <v>77</v>
      </c>
      <c r="B81" t="s">
        <v>83</v>
      </c>
      <c r="C81" t="s">
        <v>277</v>
      </c>
      <c r="D81">
        <v>1</v>
      </c>
      <c r="F81" t="s">
        <v>69</v>
      </c>
      <c r="G81">
        <v>47.068467940200001</v>
      </c>
      <c r="K81">
        <f t="shared" si="4"/>
        <v>0</v>
      </c>
      <c r="L81">
        <f t="shared" si="5"/>
        <v>0</v>
      </c>
      <c r="M81">
        <f t="shared" si="6"/>
        <v>0</v>
      </c>
      <c r="N81">
        <f t="shared" si="7"/>
        <v>0</v>
      </c>
    </row>
    <row r="82" spans="1:14" x14ac:dyDescent="0.2">
      <c r="A82">
        <v>78</v>
      </c>
      <c r="B82" t="s">
        <v>84</v>
      </c>
      <c r="C82" t="s">
        <v>278</v>
      </c>
      <c r="D82">
        <v>1</v>
      </c>
      <c r="F82" t="s">
        <v>226</v>
      </c>
      <c r="G82">
        <v>245.18222700199999</v>
      </c>
      <c r="H82">
        <v>1594.5503782999999</v>
      </c>
      <c r="J82">
        <v>98.854402583999999</v>
      </c>
      <c r="K82">
        <f t="shared" si="4"/>
        <v>0.22004795220539999</v>
      </c>
      <c r="L82">
        <f t="shared" si="5"/>
        <v>0</v>
      </c>
      <c r="M82">
        <f t="shared" si="6"/>
        <v>1.7200666049615999E-2</v>
      </c>
      <c r="N82">
        <f t="shared" si="7"/>
        <v>0.237248618255016</v>
      </c>
    </row>
    <row r="83" spans="1:14" x14ac:dyDescent="0.2">
      <c r="A83">
        <v>79</v>
      </c>
      <c r="B83" t="s">
        <v>85</v>
      </c>
      <c r="F83" t="s">
        <v>85</v>
      </c>
      <c r="G83">
        <v>36.932691173800002</v>
      </c>
      <c r="J83">
        <v>1589.30137799</v>
      </c>
      <c r="K83">
        <f t="shared" si="4"/>
        <v>0</v>
      </c>
      <c r="L83">
        <f t="shared" si="5"/>
        <v>0</v>
      </c>
      <c r="M83">
        <f t="shared" si="6"/>
        <v>0.27653843977025999</v>
      </c>
      <c r="N83">
        <f t="shared" si="7"/>
        <v>0.27653843977025999</v>
      </c>
    </row>
    <row r="84" spans="1:14" x14ac:dyDescent="0.2">
      <c r="A84">
        <v>80</v>
      </c>
      <c r="B84" t="s">
        <v>86</v>
      </c>
      <c r="F84" t="s">
        <v>86</v>
      </c>
      <c r="G84">
        <v>140.80256677400001</v>
      </c>
      <c r="H84">
        <v>131.57779117999999</v>
      </c>
      <c r="I84">
        <v>561.15229317230001</v>
      </c>
      <c r="K84">
        <f t="shared" si="4"/>
        <v>1.8157735182839998E-2</v>
      </c>
      <c r="L84">
        <f t="shared" si="5"/>
        <v>0.13748231182721352</v>
      </c>
      <c r="M84">
        <f t="shared" si="6"/>
        <v>0</v>
      </c>
      <c r="N84">
        <f t="shared" si="7"/>
        <v>0.15564004701005352</v>
      </c>
    </row>
    <row r="85" spans="1:14" x14ac:dyDescent="0.2">
      <c r="A85">
        <v>81</v>
      </c>
      <c r="B85" t="s">
        <v>87</v>
      </c>
      <c r="F85" t="s">
        <v>87</v>
      </c>
      <c r="G85">
        <v>10.1188045941</v>
      </c>
      <c r="K85">
        <f t="shared" si="4"/>
        <v>0</v>
      </c>
      <c r="L85">
        <f t="shared" si="5"/>
        <v>0</v>
      </c>
      <c r="M85">
        <f t="shared" si="6"/>
        <v>0</v>
      </c>
      <c r="N85">
        <f t="shared" si="7"/>
        <v>0</v>
      </c>
    </row>
    <row r="86" spans="1:14" x14ac:dyDescent="0.2">
      <c r="A86">
        <v>82</v>
      </c>
      <c r="B86" t="s">
        <v>88</v>
      </c>
      <c r="C86" t="s">
        <v>279</v>
      </c>
      <c r="D86">
        <v>1</v>
      </c>
      <c r="F86" t="s">
        <v>86</v>
      </c>
      <c r="G86">
        <v>1.0915243722900001</v>
      </c>
      <c r="K86">
        <f t="shared" si="4"/>
        <v>0</v>
      </c>
      <c r="L86">
        <f t="shared" si="5"/>
        <v>0</v>
      </c>
      <c r="M86">
        <f t="shared" si="6"/>
        <v>0</v>
      </c>
      <c r="N86">
        <f t="shared" si="7"/>
        <v>0</v>
      </c>
    </row>
    <row r="87" spans="1:14" x14ac:dyDescent="0.2">
      <c r="A87">
        <v>83</v>
      </c>
      <c r="B87" t="s">
        <v>89</v>
      </c>
      <c r="F87" t="s">
        <v>89</v>
      </c>
      <c r="G87">
        <v>37.919592116600001</v>
      </c>
      <c r="H87">
        <v>2732.5859231300001</v>
      </c>
      <c r="J87">
        <v>114.173828109</v>
      </c>
      <c r="K87">
        <f t="shared" si="4"/>
        <v>0.37709685739194004</v>
      </c>
      <c r="L87">
        <f t="shared" si="5"/>
        <v>0</v>
      </c>
      <c r="M87">
        <f t="shared" si="6"/>
        <v>1.9866246090965999E-2</v>
      </c>
      <c r="N87">
        <f t="shared" si="7"/>
        <v>0.39696310348290603</v>
      </c>
    </row>
    <row r="88" spans="1:14" x14ac:dyDescent="0.2">
      <c r="A88">
        <v>84</v>
      </c>
      <c r="B88" t="s">
        <v>90</v>
      </c>
      <c r="C88" t="s">
        <v>280</v>
      </c>
      <c r="D88">
        <v>1</v>
      </c>
      <c r="F88" t="s">
        <v>86</v>
      </c>
      <c r="G88">
        <v>4.3378505159999997E-2</v>
      </c>
      <c r="K88">
        <f t="shared" si="4"/>
        <v>0</v>
      </c>
      <c r="L88">
        <f t="shared" si="5"/>
        <v>0</v>
      </c>
      <c r="M88">
        <f t="shared" si="6"/>
        <v>0</v>
      </c>
      <c r="N88">
        <f t="shared" si="7"/>
        <v>0</v>
      </c>
    </row>
    <row r="89" spans="1:14" x14ac:dyDescent="0.2">
      <c r="A89">
        <v>85</v>
      </c>
      <c r="B89" t="s">
        <v>91</v>
      </c>
      <c r="F89" t="s">
        <v>91</v>
      </c>
      <c r="G89">
        <v>29.216950165</v>
      </c>
      <c r="H89">
        <v>12900.6595757</v>
      </c>
      <c r="J89">
        <v>2395.57944275</v>
      </c>
      <c r="K89">
        <f t="shared" si="4"/>
        <v>1.7802910214465999</v>
      </c>
      <c r="L89">
        <f t="shared" si="5"/>
        <v>0</v>
      </c>
      <c r="M89">
        <f t="shared" si="6"/>
        <v>0.4168308230385</v>
      </c>
      <c r="N89">
        <f t="shared" si="7"/>
        <v>2.1971218444850997</v>
      </c>
    </row>
    <row r="90" spans="1:14" x14ac:dyDescent="0.2">
      <c r="A90">
        <v>86</v>
      </c>
      <c r="B90" t="s">
        <v>95</v>
      </c>
      <c r="C90" t="s">
        <v>281</v>
      </c>
      <c r="D90">
        <v>1</v>
      </c>
      <c r="F90" t="s">
        <v>82</v>
      </c>
      <c r="G90">
        <v>7.8156844639399994</v>
      </c>
      <c r="H90">
        <v>762.705635433</v>
      </c>
      <c r="J90">
        <v>30.140181072200001</v>
      </c>
      <c r="K90">
        <f t="shared" si="4"/>
        <v>0.105253377689754</v>
      </c>
      <c r="L90">
        <f t="shared" si="5"/>
        <v>0</v>
      </c>
      <c r="M90">
        <f t="shared" si="6"/>
        <v>5.2443915065627997E-3</v>
      </c>
      <c r="N90">
        <f t="shared" si="7"/>
        <v>0.11049776919631679</v>
      </c>
    </row>
    <row r="91" spans="1:14" x14ac:dyDescent="0.2">
      <c r="A91">
        <v>87</v>
      </c>
      <c r="B91" t="s">
        <v>92</v>
      </c>
      <c r="F91" t="s">
        <v>92</v>
      </c>
      <c r="G91">
        <v>2.7876281001700001</v>
      </c>
      <c r="J91">
        <v>679.96159872199996</v>
      </c>
      <c r="K91">
        <f t="shared" si="4"/>
        <v>0</v>
      </c>
      <c r="L91">
        <f t="shared" si="5"/>
        <v>0</v>
      </c>
      <c r="M91">
        <f t="shared" si="6"/>
        <v>0.118313318177628</v>
      </c>
      <c r="N91">
        <f t="shared" si="7"/>
        <v>0.118313318177628</v>
      </c>
    </row>
    <row r="92" spans="1:14" x14ac:dyDescent="0.2">
      <c r="A92">
        <v>88</v>
      </c>
      <c r="B92" t="s">
        <v>93</v>
      </c>
      <c r="F92" t="s">
        <v>93</v>
      </c>
      <c r="G92">
        <v>11.554771901600001</v>
      </c>
      <c r="H92">
        <v>15397.1387287</v>
      </c>
      <c r="J92">
        <v>2732.0497517200001</v>
      </c>
      <c r="K92">
        <f t="shared" si="4"/>
        <v>2.1248051445606002</v>
      </c>
      <c r="L92">
        <f t="shared" si="5"/>
        <v>0</v>
      </c>
      <c r="M92">
        <f t="shared" si="6"/>
        <v>0.47537665679928004</v>
      </c>
      <c r="N92">
        <f t="shared" si="7"/>
        <v>2.6001818013598803</v>
      </c>
    </row>
    <row r="93" spans="1:14" x14ac:dyDescent="0.2">
      <c r="A93">
        <v>89</v>
      </c>
      <c r="B93" t="s">
        <v>94</v>
      </c>
      <c r="F93" t="s">
        <v>94</v>
      </c>
      <c r="G93">
        <v>27.264953049599999</v>
      </c>
      <c r="J93">
        <v>219.35454796600001</v>
      </c>
      <c r="K93">
        <f t="shared" si="4"/>
        <v>0</v>
      </c>
      <c r="L93">
        <f t="shared" si="5"/>
        <v>0</v>
      </c>
      <c r="M93">
        <f t="shared" si="6"/>
        <v>3.8167691346083998E-2</v>
      </c>
      <c r="N93">
        <f t="shared" si="7"/>
        <v>3.8167691346083998E-2</v>
      </c>
    </row>
    <row r="94" spans="1:14" x14ac:dyDescent="0.2">
      <c r="A94">
        <v>90</v>
      </c>
      <c r="B94" t="s">
        <v>96</v>
      </c>
      <c r="F94" t="s">
        <v>96</v>
      </c>
      <c r="G94">
        <v>63.4772150684</v>
      </c>
      <c r="H94">
        <v>413.18253666700002</v>
      </c>
      <c r="K94">
        <f t="shared" si="4"/>
        <v>5.7019190060046007E-2</v>
      </c>
      <c r="L94">
        <f t="shared" si="5"/>
        <v>0</v>
      </c>
      <c r="M94">
        <f t="shared" si="6"/>
        <v>0</v>
      </c>
      <c r="N94">
        <f t="shared" si="7"/>
        <v>5.7019190060046007E-2</v>
      </c>
    </row>
    <row r="95" spans="1:14" x14ac:dyDescent="0.2">
      <c r="A95">
        <v>91</v>
      </c>
      <c r="B95" t="s">
        <v>97</v>
      </c>
      <c r="C95" t="s">
        <v>282</v>
      </c>
      <c r="D95">
        <v>0</v>
      </c>
      <c r="E95">
        <v>1</v>
      </c>
      <c r="F95" t="s">
        <v>254</v>
      </c>
      <c r="G95">
        <v>2.2008613151800001</v>
      </c>
      <c r="H95">
        <v>10.292029421000001</v>
      </c>
      <c r="J95">
        <v>2.11993568815</v>
      </c>
      <c r="K95">
        <f t="shared" si="4"/>
        <v>1.4203000600980001E-3</v>
      </c>
      <c r="L95">
        <f t="shared" si="5"/>
        <v>0</v>
      </c>
      <c r="M95">
        <f t="shared" si="6"/>
        <v>3.6886880973810004E-4</v>
      </c>
      <c r="N95">
        <f t="shared" si="7"/>
        <v>1.7891688698361001E-3</v>
      </c>
    </row>
    <row r="96" spans="1:14" x14ac:dyDescent="0.2">
      <c r="A96">
        <v>92</v>
      </c>
      <c r="B96" t="s">
        <v>98</v>
      </c>
      <c r="C96" t="s">
        <v>283</v>
      </c>
      <c r="D96">
        <v>1</v>
      </c>
      <c r="F96" t="s">
        <v>69</v>
      </c>
      <c r="G96">
        <v>1404.8341110900001</v>
      </c>
      <c r="K96">
        <f t="shared" si="4"/>
        <v>0</v>
      </c>
      <c r="L96">
        <f t="shared" si="5"/>
        <v>0</v>
      </c>
      <c r="M96">
        <f t="shared" si="6"/>
        <v>0</v>
      </c>
      <c r="N96">
        <f t="shared" si="7"/>
        <v>0</v>
      </c>
    </row>
    <row r="97" spans="1:14" x14ac:dyDescent="0.2">
      <c r="A97">
        <v>93</v>
      </c>
      <c r="B97" t="s">
        <v>99</v>
      </c>
      <c r="F97" t="s">
        <v>99</v>
      </c>
      <c r="G97">
        <v>18.991608336399999</v>
      </c>
      <c r="J97">
        <v>349.344583161</v>
      </c>
      <c r="K97">
        <f t="shared" si="4"/>
        <v>0</v>
      </c>
      <c r="L97">
        <f t="shared" si="5"/>
        <v>0</v>
      </c>
      <c r="M97">
        <f t="shared" si="6"/>
        <v>6.0785957470014002E-2</v>
      </c>
      <c r="N97">
        <f t="shared" si="7"/>
        <v>6.0785957470014002E-2</v>
      </c>
    </row>
    <row r="98" spans="1:14" x14ac:dyDescent="0.2">
      <c r="A98">
        <v>94</v>
      </c>
      <c r="B98" t="s">
        <v>100</v>
      </c>
      <c r="C98" t="s">
        <v>284</v>
      </c>
      <c r="D98">
        <v>1</v>
      </c>
      <c r="F98" t="s">
        <v>82</v>
      </c>
      <c r="G98">
        <v>17.833739484300001</v>
      </c>
      <c r="J98">
        <v>882.49933712699999</v>
      </c>
      <c r="K98">
        <f t="shared" si="4"/>
        <v>0</v>
      </c>
      <c r="L98">
        <f t="shared" si="5"/>
        <v>0</v>
      </c>
      <c r="M98">
        <f t="shared" si="6"/>
        <v>0.15355488466009801</v>
      </c>
      <c r="N98">
        <f t="shared" si="7"/>
        <v>0.15355488466009801</v>
      </c>
    </row>
    <row r="99" spans="1:14" x14ac:dyDescent="0.2">
      <c r="A99">
        <v>95</v>
      </c>
      <c r="B99" t="s">
        <v>101</v>
      </c>
      <c r="F99" t="s">
        <v>101</v>
      </c>
      <c r="G99">
        <v>28.361437573700002</v>
      </c>
      <c r="J99">
        <v>222.92330630199999</v>
      </c>
      <c r="K99">
        <f t="shared" si="4"/>
        <v>0</v>
      </c>
      <c r="L99">
        <f t="shared" si="5"/>
        <v>0</v>
      </c>
      <c r="M99">
        <f t="shared" si="6"/>
        <v>3.8788655296548E-2</v>
      </c>
      <c r="N99">
        <f t="shared" si="7"/>
        <v>3.8788655296548E-2</v>
      </c>
    </row>
    <row r="100" spans="1:14" x14ac:dyDescent="0.2">
      <c r="A100">
        <v>96</v>
      </c>
      <c r="B100" t="s">
        <v>102</v>
      </c>
      <c r="C100" t="s">
        <v>285</v>
      </c>
      <c r="D100">
        <v>1</v>
      </c>
      <c r="F100" t="s">
        <v>21</v>
      </c>
      <c r="G100">
        <v>56.525687494499998</v>
      </c>
      <c r="K100">
        <f t="shared" si="4"/>
        <v>0</v>
      </c>
      <c r="L100">
        <f t="shared" si="5"/>
        <v>0</v>
      </c>
      <c r="M100">
        <f t="shared" si="6"/>
        <v>0</v>
      </c>
      <c r="N100">
        <f t="shared" si="7"/>
        <v>0</v>
      </c>
    </row>
    <row r="101" spans="1:14" x14ac:dyDescent="0.2">
      <c r="A101">
        <v>97</v>
      </c>
      <c r="B101" t="s">
        <v>103</v>
      </c>
      <c r="F101" t="s">
        <v>103</v>
      </c>
      <c r="G101">
        <v>28.013882906599999</v>
      </c>
      <c r="H101">
        <v>2755.6109914600002</v>
      </c>
      <c r="J101">
        <v>666.93991974599999</v>
      </c>
      <c r="K101">
        <f t="shared" si="4"/>
        <v>0.38027431682148</v>
      </c>
      <c r="L101">
        <f t="shared" si="5"/>
        <v>0</v>
      </c>
      <c r="M101">
        <f t="shared" si="6"/>
        <v>0.116047546035804</v>
      </c>
      <c r="N101">
        <f t="shared" si="7"/>
        <v>0.49632186285728397</v>
      </c>
    </row>
    <row r="102" spans="1:14" x14ac:dyDescent="0.2">
      <c r="A102">
        <v>98</v>
      </c>
      <c r="B102" t="s">
        <v>104</v>
      </c>
      <c r="F102" t="s">
        <v>104</v>
      </c>
      <c r="G102">
        <v>12.6378223867</v>
      </c>
      <c r="H102">
        <v>299.65727522100002</v>
      </c>
      <c r="I102">
        <v>5.4965745216700004</v>
      </c>
      <c r="K102">
        <f t="shared" si="4"/>
        <v>4.1352703980498E-2</v>
      </c>
      <c r="L102">
        <f t="shared" si="5"/>
        <v>1.34666075780915E-3</v>
      </c>
      <c r="M102">
        <f t="shared" si="6"/>
        <v>0</v>
      </c>
      <c r="N102">
        <f t="shared" si="7"/>
        <v>4.2699364738307148E-2</v>
      </c>
    </row>
    <row r="103" spans="1:14" x14ac:dyDescent="0.2">
      <c r="A103">
        <v>99</v>
      </c>
      <c r="B103" t="s">
        <v>241</v>
      </c>
      <c r="F103" t="s">
        <v>241</v>
      </c>
      <c r="G103">
        <v>12.8579018974</v>
      </c>
      <c r="H103">
        <v>752.59822707800004</v>
      </c>
      <c r="J103">
        <v>147.499036039</v>
      </c>
      <c r="K103">
        <f t="shared" si="4"/>
        <v>0.10385855533676401</v>
      </c>
      <c r="L103">
        <f t="shared" si="5"/>
        <v>0</v>
      </c>
      <c r="M103">
        <f t="shared" si="6"/>
        <v>2.5664832270786E-2</v>
      </c>
      <c r="N103">
        <f t="shared" si="7"/>
        <v>0.12952338760755</v>
      </c>
    </row>
    <row r="104" spans="1:14" x14ac:dyDescent="0.2">
      <c r="A104">
        <v>100</v>
      </c>
      <c r="B104" t="s">
        <v>5</v>
      </c>
      <c r="F104" t="s">
        <v>5</v>
      </c>
      <c r="G104">
        <v>11.033288972399999</v>
      </c>
      <c r="K104">
        <f t="shared" si="4"/>
        <v>0</v>
      </c>
      <c r="L104">
        <f t="shared" si="5"/>
        <v>0</v>
      </c>
      <c r="M104">
        <f t="shared" si="6"/>
        <v>0</v>
      </c>
      <c r="N104">
        <f t="shared" si="7"/>
        <v>0</v>
      </c>
    </row>
    <row r="105" spans="1:14" x14ac:dyDescent="0.2">
      <c r="A105">
        <v>101</v>
      </c>
      <c r="B105" t="s">
        <v>105</v>
      </c>
      <c r="F105" t="s">
        <v>105</v>
      </c>
      <c r="G105">
        <v>636.61737899800005</v>
      </c>
      <c r="H105">
        <v>17713.922357799998</v>
      </c>
      <c r="J105">
        <v>27073.681722400001</v>
      </c>
      <c r="K105">
        <f t="shared" si="4"/>
        <v>2.4445212853763998</v>
      </c>
      <c r="L105">
        <f t="shared" si="5"/>
        <v>0</v>
      </c>
      <c r="M105">
        <f t="shared" si="6"/>
        <v>4.7108206196975999</v>
      </c>
      <c r="N105">
        <f t="shared" si="7"/>
        <v>7.1553419050739997</v>
      </c>
    </row>
    <row r="106" spans="1:14" x14ac:dyDescent="0.2">
      <c r="A106">
        <v>102</v>
      </c>
      <c r="B106" t="s">
        <v>106</v>
      </c>
      <c r="F106" t="s">
        <v>106</v>
      </c>
      <c r="G106">
        <v>470.32758819800011</v>
      </c>
      <c r="H106">
        <v>4255.7055886799999</v>
      </c>
      <c r="J106">
        <v>3908.04979422</v>
      </c>
      <c r="K106">
        <f t="shared" si="4"/>
        <v>0.58728737123784003</v>
      </c>
      <c r="L106">
        <f t="shared" si="5"/>
        <v>0</v>
      </c>
      <c r="M106">
        <f t="shared" si="6"/>
        <v>0.68000066419428007</v>
      </c>
      <c r="N106">
        <f t="shared" si="7"/>
        <v>1.2672880354321201</v>
      </c>
    </row>
    <row r="107" spans="1:14" x14ac:dyDescent="0.2">
      <c r="A107">
        <v>103</v>
      </c>
      <c r="B107" t="s">
        <v>107</v>
      </c>
      <c r="C107" t="s">
        <v>286</v>
      </c>
      <c r="D107">
        <v>1</v>
      </c>
      <c r="F107" t="s">
        <v>86</v>
      </c>
      <c r="G107">
        <v>52.252415423000002</v>
      </c>
      <c r="K107">
        <f t="shared" si="4"/>
        <v>0</v>
      </c>
      <c r="L107">
        <f t="shared" si="5"/>
        <v>0</v>
      </c>
      <c r="M107">
        <f t="shared" si="6"/>
        <v>0</v>
      </c>
      <c r="N107">
        <f t="shared" si="7"/>
        <v>0</v>
      </c>
    </row>
    <row r="108" spans="1:14" x14ac:dyDescent="0.2">
      <c r="A108">
        <v>104</v>
      </c>
      <c r="B108" t="s">
        <v>108</v>
      </c>
      <c r="F108" t="s">
        <v>108</v>
      </c>
      <c r="G108">
        <v>66.191001767700001</v>
      </c>
      <c r="I108">
        <v>98.863318673799995</v>
      </c>
      <c r="K108">
        <f t="shared" si="4"/>
        <v>0</v>
      </c>
      <c r="L108">
        <f t="shared" si="5"/>
        <v>2.4221513075080997E-2</v>
      </c>
      <c r="M108">
        <f t="shared" si="6"/>
        <v>0</v>
      </c>
      <c r="N108">
        <f t="shared" si="7"/>
        <v>2.4221513075080997E-2</v>
      </c>
    </row>
    <row r="109" spans="1:14" x14ac:dyDescent="0.2">
      <c r="A109">
        <v>105</v>
      </c>
      <c r="B109" t="s">
        <v>109</v>
      </c>
      <c r="F109" t="s">
        <v>109</v>
      </c>
      <c r="G109">
        <v>176.84892698600001</v>
      </c>
      <c r="H109">
        <v>2714.3423484700002</v>
      </c>
      <c r="J109">
        <v>120.99175968999999</v>
      </c>
      <c r="K109">
        <f t="shared" si="4"/>
        <v>0.37457924408886001</v>
      </c>
      <c r="L109">
        <f t="shared" si="5"/>
        <v>0</v>
      </c>
      <c r="M109">
        <f t="shared" si="6"/>
        <v>2.1052566186059999E-2</v>
      </c>
      <c r="N109">
        <f t="shared" si="7"/>
        <v>0.39563181027492</v>
      </c>
    </row>
    <row r="110" spans="1:14" x14ac:dyDescent="0.2">
      <c r="A110">
        <v>106</v>
      </c>
      <c r="B110" t="s">
        <v>110</v>
      </c>
      <c r="F110" t="s">
        <v>110</v>
      </c>
      <c r="G110">
        <v>42.199768840300003</v>
      </c>
      <c r="H110">
        <v>75.047314143400001</v>
      </c>
      <c r="K110">
        <f t="shared" si="4"/>
        <v>1.03565293517892E-2</v>
      </c>
      <c r="L110">
        <f t="shared" si="5"/>
        <v>0</v>
      </c>
      <c r="M110">
        <f t="shared" si="6"/>
        <v>0</v>
      </c>
      <c r="N110">
        <f t="shared" si="7"/>
        <v>1.03565293517892E-2</v>
      </c>
    </row>
    <row r="111" spans="1:14" x14ac:dyDescent="0.2">
      <c r="A111">
        <v>107</v>
      </c>
      <c r="B111" t="s">
        <v>111</v>
      </c>
      <c r="F111" t="s">
        <v>111</v>
      </c>
      <c r="G111">
        <v>161.90453959499999</v>
      </c>
      <c r="I111">
        <v>26.173780857499999</v>
      </c>
      <c r="K111">
        <f t="shared" si="4"/>
        <v>0</v>
      </c>
      <c r="L111">
        <f t="shared" si="5"/>
        <v>6.4125763100875005E-3</v>
      </c>
      <c r="M111">
        <f t="shared" si="6"/>
        <v>0</v>
      </c>
      <c r="N111">
        <f t="shared" si="7"/>
        <v>6.4125763100875005E-3</v>
      </c>
    </row>
    <row r="112" spans="1:14" x14ac:dyDescent="0.2">
      <c r="A112">
        <v>108</v>
      </c>
      <c r="B112" t="s">
        <v>112</v>
      </c>
      <c r="F112" t="s">
        <v>112</v>
      </c>
      <c r="G112">
        <v>4.6287248786199999</v>
      </c>
      <c r="H112">
        <v>17.450543603300002</v>
      </c>
      <c r="K112">
        <f t="shared" si="4"/>
        <v>2.4081750172554E-3</v>
      </c>
      <c r="L112">
        <f t="shared" si="5"/>
        <v>0</v>
      </c>
      <c r="M112">
        <f t="shared" si="6"/>
        <v>0</v>
      </c>
      <c r="N112">
        <f t="shared" si="7"/>
        <v>2.4081750172554E-3</v>
      </c>
    </row>
    <row r="113" spans="1:14" x14ac:dyDescent="0.2">
      <c r="A113">
        <v>109</v>
      </c>
      <c r="B113" t="s">
        <v>248</v>
      </c>
      <c r="F113" t="s">
        <v>248</v>
      </c>
      <c r="G113">
        <v>89.698864306700003</v>
      </c>
      <c r="H113">
        <v>7987.3991394900004</v>
      </c>
      <c r="I113">
        <v>439.42080490000001</v>
      </c>
      <c r="K113">
        <f t="shared" si="4"/>
        <v>1.1022610812496201</v>
      </c>
      <c r="L113">
        <f t="shared" si="5"/>
        <v>0.10765809720050001</v>
      </c>
      <c r="M113">
        <f t="shared" si="6"/>
        <v>0</v>
      </c>
      <c r="N113">
        <f t="shared" si="7"/>
        <v>1.2099191784501202</v>
      </c>
    </row>
    <row r="114" spans="1:14" x14ac:dyDescent="0.2">
      <c r="A114">
        <v>110</v>
      </c>
      <c r="B114" t="s">
        <v>113</v>
      </c>
      <c r="F114" t="s">
        <v>113</v>
      </c>
      <c r="G114">
        <v>21.703221168700001</v>
      </c>
      <c r="H114">
        <v>796.01730372600002</v>
      </c>
      <c r="J114">
        <v>95.981028702900005</v>
      </c>
      <c r="K114">
        <f t="shared" si="4"/>
        <v>0.109850387914188</v>
      </c>
      <c r="L114">
        <f t="shared" si="5"/>
        <v>0</v>
      </c>
      <c r="M114">
        <f t="shared" si="6"/>
        <v>1.67006989943046E-2</v>
      </c>
      <c r="N114">
        <f t="shared" si="7"/>
        <v>0.12655108690849259</v>
      </c>
    </row>
    <row r="115" spans="1:14" x14ac:dyDescent="0.2">
      <c r="A115">
        <v>111</v>
      </c>
      <c r="B115" t="s">
        <v>114</v>
      </c>
      <c r="C115" t="s">
        <v>287</v>
      </c>
      <c r="D115">
        <v>1</v>
      </c>
      <c r="F115" t="s">
        <v>86</v>
      </c>
      <c r="G115">
        <v>0.38046963622000002</v>
      </c>
      <c r="K115">
        <f t="shared" si="4"/>
        <v>0</v>
      </c>
      <c r="L115">
        <f t="shared" si="5"/>
        <v>0</v>
      </c>
      <c r="M115">
        <f t="shared" si="6"/>
        <v>0</v>
      </c>
      <c r="N115">
        <f t="shared" si="7"/>
        <v>0</v>
      </c>
    </row>
    <row r="116" spans="1:14" x14ac:dyDescent="0.2">
      <c r="A116">
        <v>112</v>
      </c>
      <c r="B116" t="s">
        <v>115</v>
      </c>
      <c r="F116" t="s">
        <v>115</v>
      </c>
      <c r="G116">
        <v>9.017299533580001</v>
      </c>
      <c r="H116">
        <v>1.3712183572900001</v>
      </c>
      <c r="K116">
        <f t="shared" si="4"/>
        <v>1.8922813330602E-4</v>
      </c>
      <c r="L116">
        <f t="shared" si="5"/>
        <v>0</v>
      </c>
      <c r="M116">
        <f t="shared" si="6"/>
        <v>0</v>
      </c>
      <c r="N116">
        <f t="shared" si="7"/>
        <v>1.8922813330602E-4</v>
      </c>
    </row>
    <row r="117" spans="1:14" x14ac:dyDescent="0.2">
      <c r="A117">
        <v>113</v>
      </c>
      <c r="B117" t="s">
        <v>116</v>
      </c>
      <c r="F117" t="s">
        <v>116</v>
      </c>
      <c r="G117">
        <v>415.46535311999997</v>
      </c>
      <c r="H117">
        <v>474.56825539200003</v>
      </c>
      <c r="J117">
        <v>9.9958338584700002</v>
      </c>
      <c r="K117">
        <f t="shared" si="4"/>
        <v>6.5490419244096001E-2</v>
      </c>
      <c r="L117">
        <f t="shared" si="5"/>
        <v>0</v>
      </c>
      <c r="M117">
        <f t="shared" si="6"/>
        <v>1.73927509137378E-3</v>
      </c>
      <c r="N117">
        <f t="shared" si="7"/>
        <v>6.7229694335469783E-2</v>
      </c>
    </row>
    <row r="118" spans="1:14" x14ac:dyDescent="0.2">
      <c r="A118">
        <v>114</v>
      </c>
      <c r="B118" t="s">
        <v>117</v>
      </c>
      <c r="F118" t="s">
        <v>117</v>
      </c>
      <c r="G118">
        <v>342.97007656099998</v>
      </c>
      <c r="K118">
        <f t="shared" si="4"/>
        <v>0</v>
      </c>
      <c r="L118">
        <f t="shared" si="5"/>
        <v>0</v>
      </c>
      <c r="M118">
        <f t="shared" si="6"/>
        <v>0</v>
      </c>
      <c r="N118">
        <f t="shared" si="7"/>
        <v>0</v>
      </c>
    </row>
    <row r="119" spans="1:14" x14ac:dyDescent="0.2">
      <c r="A119">
        <v>115</v>
      </c>
      <c r="B119" t="s">
        <v>118</v>
      </c>
      <c r="F119" t="s">
        <v>118</v>
      </c>
      <c r="G119">
        <v>56.4020685355</v>
      </c>
      <c r="H119">
        <v>113.222214608</v>
      </c>
      <c r="J119">
        <v>399.72513768800002</v>
      </c>
      <c r="K119">
        <f t="shared" si="4"/>
        <v>1.5624665615903999E-2</v>
      </c>
      <c r="L119">
        <f t="shared" si="5"/>
        <v>0</v>
      </c>
      <c r="M119">
        <f t="shared" si="6"/>
        <v>6.9552173957712002E-2</v>
      </c>
      <c r="N119">
        <f t="shared" si="7"/>
        <v>8.5176839573616006E-2</v>
      </c>
    </row>
    <row r="120" spans="1:14" x14ac:dyDescent="0.2">
      <c r="A120">
        <v>116</v>
      </c>
      <c r="B120" t="s">
        <v>119</v>
      </c>
      <c r="F120" t="s">
        <v>119</v>
      </c>
      <c r="G120">
        <v>21.511828291400001</v>
      </c>
      <c r="K120">
        <f t="shared" si="4"/>
        <v>0</v>
      </c>
      <c r="L120">
        <f t="shared" si="5"/>
        <v>0</v>
      </c>
      <c r="M120">
        <f t="shared" si="6"/>
        <v>0</v>
      </c>
      <c r="N120">
        <f t="shared" si="7"/>
        <v>0</v>
      </c>
    </row>
    <row r="121" spans="1:14" x14ac:dyDescent="0.2">
      <c r="A121">
        <v>117</v>
      </c>
      <c r="B121" t="s">
        <v>120</v>
      </c>
      <c r="F121" t="s">
        <v>120</v>
      </c>
      <c r="G121">
        <v>19.0900865883</v>
      </c>
      <c r="J121">
        <v>475.378356478</v>
      </c>
      <c r="K121">
        <f t="shared" si="4"/>
        <v>0</v>
      </c>
      <c r="L121">
        <f t="shared" si="5"/>
        <v>0</v>
      </c>
      <c r="M121">
        <f t="shared" si="6"/>
        <v>8.2715834027171989E-2</v>
      </c>
      <c r="N121">
        <f t="shared" si="7"/>
        <v>8.2715834027171989E-2</v>
      </c>
    </row>
    <row r="122" spans="1:14" x14ac:dyDescent="0.2">
      <c r="A122">
        <v>118</v>
      </c>
      <c r="B122" t="s">
        <v>249</v>
      </c>
      <c r="C122" t="s">
        <v>288</v>
      </c>
      <c r="D122">
        <v>0</v>
      </c>
      <c r="E122">
        <v>1</v>
      </c>
      <c r="F122" t="s">
        <v>254</v>
      </c>
      <c r="G122">
        <v>134.684943742</v>
      </c>
      <c r="K122">
        <f t="shared" si="4"/>
        <v>0</v>
      </c>
      <c r="L122">
        <f t="shared" si="5"/>
        <v>0</v>
      </c>
      <c r="M122">
        <f t="shared" si="6"/>
        <v>0</v>
      </c>
      <c r="N122">
        <f t="shared" si="7"/>
        <v>0</v>
      </c>
    </row>
    <row r="123" spans="1:14" x14ac:dyDescent="0.2">
      <c r="A123">
        <v>119</v>
      </c>
      <c r="B123" t="s">
        <v>121</v>
      </c>
      <c r="C123" t="s">
        <v>289</v>
      </c>
      <c r="D123">
        <v>0</v>
      </c>
      <c r="E123">
        <v>1</v>
      </c>
      <c r="F123" t="s">
        <v>254</v>
      </c>
      <c r="G123">
        <v>0.88908900093999998</v>
      </c>
      <c r="H123">
        <v>60.421245902199999</v>
      </c>
      <c r="J123">
        <v>0.52724909698699995</v>
      </c>
      <c r="K123">
        <f t="shared" si="4"/>
        <v>8.3381319345035999E-3</v>
      </c>
      <c r="L123">
        <f t="shared" si="5"/>
        <v>0</v>
      </c>
      <c r="M123">
        <f t="shared" si="6"/>
        <v>9.1741342875738003E-5</v>
      </c>
      <c r="N123">
        <f t="shared" si="7"/>
        <v>8.4298732773793374E-3</v>
      </c>
    </row>
    <row r="124" spans="1:14" x14ac:dyDescent="0.2">
      <c r="A124">
        <v>120</v>
      </c>
      <c r="B124" t="s">
        <v>122</v>
      </c>
      <c r="F124" t="s">
        <v>122</v>
      </c>
      <c r="G124">
        <v>42.197244813700003</v>
      </c>
      <c r="K124">
        <f t="shared" si="4"/>
        <v>0</v>
      </c>
      <c r="L124">
        <f t="shared" si="5"/>
        <v>0</v>
      </c>
      <c r="M124">
        <f t="shared" si="6"/>
        <v>0</v>
      </c>
      <c r="N124">
        <f t="shared" si="7"/>
        <v>0</v>
      </c>
    </row>
    <row r="125" spans="1:14" x14ac:dyDescent="0.2">
      <c r="A125">
        <v>121</v>
      </c>
      <c r="B125" t="s">
        <v>123</v>
      </c>
      <c r="F125" t="s">
        <v>123</v>
      </c>
      <c r="G125">
        <v>2.7127444173000002</v>
      </c>
      <c r="H125">
        <v>1589.9157351399999</v>
      </c>
      <c r="K125">
        <f t="shared" si="4"/>
        <v>0.21940837144931999</v>
      </c>
      <c r="L125">
        <f t="shared" si="5"/>
        <v>0</v>
      </c>
      <c r="M125">
        <f t="shared" si="6"/>
        <v>0</v>
      </c>
      <c r="N125">
        <f t="shared" si="7"/>
        <v>0.21940837144931999</v>
      </c>
    </row>
    <row r="126" spans="1:14" x14ac:dyDescent="0.2">
      <c r="A126">
        <v>122</v>
      </c>
      <c r="B126" t="s">
        <v>124</v>
      </c>
      <c r="F126" t="s">
        <v>124</v>
      </c>
      <c r="G126">
        <v>19.680373714800002</v>
      </c>
      <c r="K126">
        <f t="shared" si="4"/>
        <v>0</v>
      </c>
      <c r="L126">
        <f t="shared" si="5"/>
        <v>0</v>
      </c>
      <c r="M126">
        <f t="shared" si="6"/>
        <v>0</v>
      </c>
      <c r="N126">
        <f t="shared" si="7"/>
        <v>0</v>
      </c>
    </row>
    <row r="127" spans="1:14" x14ac:dyDescent="0.2">
      <c r="A127">
        <v>123</v>
      </c>
      <c r="B127" t="s">
        <v>125</v>
      </c>
      <c r="F127" t="s">
        <v>125</v>
      </c>
      <c r="G127">
        <v>2.8703243035699999</v>
      </c>
      <c r="K127">
        <f t="shared" si="4"/>
        <v>0</v>
      </c>
      <c r="L127">
        <f t="shared" si="5"/>
        <v>0</v>
      </c>
      <c r="M127">
        <f t="shared" si="6"/>
        <v>0</v>
      </c>
      <c r="N127">
        <f t="shared" si="7"/>
        <v>0</v>
      </c>
    </row>
    <row r="128" spans="1:14" x14ac:dyDescent="0.2">
      <c r="A128">
        <v>124</v>
      </c>
      <c r="B128" t="s">
        <v>126</v>
      </c>
      <c r="F128" t="s">
        <v>126</v>
      </c>
      <c r="G128">
        <v>27.896740895600001</v>
      </c>
      <c r="J128">
        <v>101.464190066</v>
      </c>
      <c r="K128">
        <f t="shared" si="4"/>
        <v>0</v>
      </c>
      <c r="L128">
        <f t="shared" si="5"/>
        <v>0</v>
      </c>
      <c r="M128">
        <f t="shared" si="6"/>
        <v>1.7654769071484E-2</v>
      </c>
      <c r="N128">
        <f t="shared" si="7"/>
        <v>1.7654769071484E-2</v>
      </c>
    </row>
    <row r="129" spans="1:14" x14ac:dyDescent="0.2">
      <c r="A129">
        <v>125</v>
      </c>
      <c r="B129" t="s">
        <v>127</v>
      </c>
      <c r="F129" t="s">
        <v>127</v>
      </c>
      <c r="G129">
        <v>181.80285207599999</v>
      </c>
      <c r="H129">
        <v>11.548868260500001</v>
      </c>
      <c r="K129">
        <f t="shared" si="4"/>
        <v>1.5937438199490003E-3</v>
      </c>
      <c r="L129">
        <f t="shared" si="5"/>
        <v>0</v>
      </c>
      <c r="M129">
        <f t="shared" si="6"/>
        <v>0</v>
      </c>
      <c r="N129">
        <f t="shared" si="7"/>
        <v>1.5937438199490003E-3</v>
      </c>
    </row>
    <row r="130" spans="1:14" x14ac:dyDescent="0.2">
      <c r="A130">
        <v>126</v>
      </c>
      <c r="B130" t="s">
        <v>128</v>
      </c>
      <c r="C130" t="s">
        <v>290</v>
      </c>
      <c r="D130">
        <v>0</v>
      </c>
      <c r="E130">
        <v>1</v>
      </c>
      <c r="F130" t="s">
        <v>254</v>
      </c>
      <c r="G130">
        <v>1.3451574905499999</v>
      </c>
      <c r="H130">
        <v>6.6530147175399996</v>
      </c>
      <c r="J130">
        <v>1.4008178734600001</v>
      </c>
      <c r="K130">
        <f t="shared" si="4"/>
        <v>9.1811603102051988E-4</v>
      </c>
      <c r="L130">
        <f t="shared" si="5"/>
        <v>0</v>
      </c>
      <c r="M130">
        <f t="shared" si="6"/>
        <v>2.4374230998204001E-4</v>
      </c>
      <c r="N130">
        <f t="shared" si="7"/>
        <v>1.1618583410025599E-3</v>
      </c>
    </row>
    <row r="131" spans="1:14" x14ac:dyDescent="0.2">
      <c r="A131">
        <v>127</v>
      </c>
      <c r="B131" t="s">
        <v>129</v>
      </c>
      <c r="C131" t="s">
        <v>342</v>
      </c>
      <c r="D131">
        <v>0</v>
      </c>
      <c r="E131">
        <v>1</v>
      </c>
      <c r="F131" t="s">
        <v>254</v>
      </c>
      <c r="G131">
        <v>2.0920516739999999E-2</v>
      </c>
      <c r="K131">
        <f t="shared" si="4"/>
        <v>0</v>
      </c>
      <c r="L131">
        <f t="shared" si="5"/>
        <v>0</v>
      </c>
      <c r="M131">
        <f t="shared" si="6"/>
        <v>0</v>
      </c>
      <c r="N131">
        <f t="shared" si="7"/>
        <v>0</v>
      </c>
    </row>
    <row r="132" spans="1:14" x14ac:dyDescent="0.2">
      <c r="A132">
        <v>128</v>
      </c>
      <c r="B132" t="s">
        <v>130</v>
      </c>
      <c r="F132" t="s">
        <v>130</v>
      </c>
      <c r="G132">
        <v>48.841117630299998</v>
      </c>
      <c r="H132">
        <v>2886.63212088</v>
      </c>
      <c r="J132">
        <v>215.63858510399999</v>
      </c>
      <c r="K132">
        <f t="shared" si="4"/>
        <v>0.39835523268144002</v>
      </c>
      <c r="L132">
        <f t="shared" si="5"/>
        <v>0</v>
      </c>
      <c r="M132">
        <f t="shared" si="6"/>
        <v>3.7521113808096002E-2</v>
      </c>
      <c r="N132">
        <f t="shared" si="7"/>
        <v>0.43587634648953599</v>
      </c>
    </row>
    <row r="133" spans="1:14" x14ac:dyDescent="0.2">
      <c r="A133">
        <v>129</v>
      </c>
      <c r="B133" t="s">
        <v>239</v>
      </c>
      <c r="F133" t="s">
        <v>239</v>
      </c>
      <c r="G133">
        <v>2.8415081379</v>
      </c>
      <c r="K133">
        <f t="shared" ref="K133:K196" si="8">H133*138/10^6</f>
        <v>0</v>
      </c>
      <c r="L133">
        <f t="shared" ref="L133:L196" si="9">I133*245/10^6</f>
        <v>0</v>
      </c>
      <c r="M133">
        <f t="shared" ref="M133:M196" si="10">J133*174/10^6</f>
        <v>0</v>
      </c>
      <c r="N133">
        <f t="shared" ref="N133:N196" si="11">SUM(K133:M133)</f>
        <v>0</v>
      </c>
    </row>
    <row r="134" spans="1:14" x14ac:dyDescent="0.2">
      <c r="A134">
        <v>130</v>
      </c>
      <c r="B134" t="s">
        <v>131</v>
      </c>
      <c r="F134" t="s">
        <v>131</v>
      </c>
      <c r="G134">
        <v>10.0783608176</v>
      </c>
      <c r="K134">
        <f t="shared" si="8"/>
        <v>0</v>
      </c>
      <c r="L134">
        <f t="shared" si="9"/>
        <v>0</v>
      </c>
      <c r="M134">
        <f t="shared" si="10"/>
        <v>0</v>
      </c>
      <c r="N134">
        <f t="shared" si="11"/>
        <v>0</v>
      </c>
    </row>
    <row r="135" spans="1:14" x14ac:dyDescent="0.2">
      <c r="A135">
        <v>131</v>
      </c>
      <c r="B135" t="s">
        <v>132</v>
      </c>
      <c r="F135" t="s">
        <v>132</v>
      </c>
      <c r="G135">
        <v>0.32209345010000001</v>
      </c>
      <c r="K135">
        <f t="shared" si="8"/>
        <v>0</v>
      </c>
      <c r="L135">
        <f t="shared" si="9"/>
        <v>0</v>
      </c>
      <c r="M135">
        <f t="shared" si="10"/>
        <v>0</v>
      </c>
      <c r="N135">
        <f t="shared" si="11"/>
        <v>0</v>
      </c>
    </row>
    <row r="136" spans="1:14" x14ac:dyDescent="0.2">
      <c r="A136">
        <v>132</v>
      </c>
      <c r="B136" t="s">
        <v>133</v>
      </c>
      <c r="F136" t="s">
        <v>133</v>
      </c>
      <c r="G136">
        <v>13.7966772711</v>
      </c>
      <c r="I136">
        <v>0.71092373723000002</v>
      </c>
      <c r="K136">
        <f t="shared" si="8"/>
        <v>0</v>
      </c>
      <c r="L136">
        <f t="shared" si="9"/>
        <v>1.7417631562135E-4</v>
      </c>
      <c r="M136">
        <f t="shared" si="10"/>
        <v>0</v>
      </c>
      <c r="N136">
        <f t="shared" si="11"/>
        <v>1.7417631562135E-4</v>
      </c>
    </row>
    <row r="137" spans="1:14" x14ac:dyDescent="0.2">
      <c r="A137">
        <v>133</v>
      </c>
      <c r="B137" t="s">
        <v>134</v>
      </c>
      <c r="C137" t="s">
        <v>291</v>
      </c>
      <c r="D137">
        <v>1</v>
      </c>
      <c r="F137" t="s">
        <v>82</v>
      </c>
      <c r="G137">
        <v>0.46380839936000012</v>
      </c>
      <c r="H137">
        <v>64.174977509800001</v>
      </c>
      <c r="J137">
        <v>0.18053320467699999</v>
      </c>
      <c r="K137">
        <f t="shared" si="8"/>
        <v>8.8561468963524008E-3</v>
      </c>
      <c r="L137">
        <f t="shared" si="9"/>
        <v>0</v>
      </c>
      <c r="M137">
        <f t="shared" si="10"/>
        <v>3.1412777613798003E-5</v>
      </c>
      <c r="N137">
        <f t="shared" si="11"/>
        <v>8.8875596739661986E-3</v>
      </c>
    </row>
    <row r="138" spans="1:14" x14ac:dyDescent="0.2">
      <c r="A138">
        <v>134</v>
      </c>
      <c r="B138" t="s">
        <v>135</v>
      </c>
      <c r="F138" t="s">
        <v>135</v>
      </c>
      <c r="G138">
        <v>64.986478176800006</v>
      </c>
      <c r="J138">
        <v>10.287825766899999</v>
      </c>
      <c r="K138">
        <f t="shared" si="8"/>
        <v>0</v>
      </c>
      <c r="L138">
        <f t="shared" si="9"/>
        <v>0</v>
      </c>
      <c r="M138">
        <f t="shared" si="10"/>
        <v>1.7900816834405999E-3</v>
      </c>
      <c r="N138">
        <f t="shared" si="11"/>
        <v>1.7900816834405999E-3</v>
      </c>
    </row>
    <row r="139" spans="1:14" x14ac:dyDescent="0.2">
      <c r="A139">
        <v>135</v>
      </c>
      <c r="B139" t="s">
        <v>136</v>
      </c>
      <c r="C139" t="s">
        <v>292</v>
      </c>
      <c r="D139">
        <v>0</v>
      </c>
      <c r="E139">
        <v>1</v>
      </c>
      <c r="F139" t="s">
        <v>254</v>
      </c>
      <c r="G139">
        <v>3.2807612860000002E-2</v>
      </c>
      <c r="H139">
        <v>0.423422010475</v>
      </c>
      <c r="K139">
        <f t="shared" si="8"/>
        <v>5.8432237445550003E-5</v>
      </c>
      <c r="L139">
        <f t="shared" si="9"/>
        <v>0</v>
      </c>
      <c r="M139">
        <f t="shared" si="10"/>
        <v>0</v>
      </c>
      <c r="N139">
        <f t="shared" si="11"/>
        <v>5.8432237445550003E-5</v>
      </c>
    </row>
    <row r="140" spans="1:14" x14ac:dyDescent="0.2">
      <c r="A140">
        <v>136</v>
      </c>
      <c r="B140" t="s">
        <v>137</v>
      </c>
      <c r="F140" t="s">
        <v>137</v>
      </c>
      <c r="G140">
        <v>3.9989423876600001</v>
      </c>
      <c r="K140">
        <f t="shared" si="8"/>
        <v>0</v>
      </c>
      <c r="L140">
        <f t="shared" si="9"/>
        <v>0</v>
      </c>
      <c r="M140">
        <f t="shared" si="10"/>
        <v>0</v>
      </c>
      <c r="N140">
        <f t="shared" si="11"/>
        <v>0</v>
      </c>
    </row>
    <row r="141" spans="1:14" x14ac:dyDescent="0.2">
      <c r="A141">
        <v>137</v>
      </c>
      <c r="B141" t="s">
        <v>138</v>
      </c>
      <c r="F141" t="s">
        <v>138</v>
      </c>
      <c r="G141">
        <v>155.503983465</v>
      </c>
      <c r="H141">
        <v>5795.6296687599997</v>
      </c>
      <c r="I141">
        <v>58.104065143200003</v>
      </c>
      <c r="J141">
        <v>2377.4370536299998</v>
      </c>
      <c r="K141">
        <f t="shared" si="8"/>
        <v>0.7997968942888799</v>
      </c>
      <c r="L141">
        <f t="shared" si="9"/>
        <v>1.4235495960084001E-2</v>
      </c>
      <c r="M141">
        <f t="shared" si="10"/>
        <v>0.41367404733161994</v>
      </c>
      <c r="N141">
        <f t="shared" si="11"/>
        <v>1.2277064375805837</v>
      </c>
    </row>
    <row r="142" spans="1:14" x14ac:dyDescent="0.2">
      <c r="A142">
        <v>138</v>
      </c>
      <c r="B142" t="s">
        <v>139</v>
      </c>
      <c r="C142" t="s">
        <v>293</v>
      </c>
      <c r="D142">
        <v>0</v>
      </c>
      <c r="E142">
        <v>1</v>
      </c>
      <c r="F142" t="s">
        <v>254</v>
      </c>
      <c r="G142">
        <v>74.6087383598</v>
      </c>
      <c r="H142">
        <v>2416.9747125099998</v>
      </c>
      <c r="J142">
        <v>0.85164244642300002</v>
      </c>
      <c r="K142">
        <f t="shared" si="8"/>
        <v>0.33354251032637999</v>
      </c>
      <c r="L142">
        <f t="shared" si="9"/>
        <v>0</v>
      </c>
      <c r="M142">
        <f t="shared" si="10"/>
        <v>1.48185785677602E-4</v>
      </c>
      <c r="N142">
        <f t="shared" si="11"/>
        <v>0.33369069611205759</v>
      </c>
    </row>
    <row r="143" spans="1:14" x14ac:dyDescent="0.2">
      <c r="A143">
        <v>139</v>
      </c>
      <c r="B143" t="s">
        <v>140</v>
      </c>
      <c r="F143" t="s">
        <v>140</v>
      </c>
      <c r="G143">
        <v>460.05698247700002</v>
      </c>
      <c r="H143">
        <v>9807.9749229000008</v>
      </c>
      <c r="I143">
        <v>2720.27377187</v>
      </c>
      <c r="J143">
        <v>7296.4635921199997</v>
      </c>
      <c r="K143">
        <f t="shared" si="8"/>
        <v>1.3535005393602</v>
      </c>
      <c r="L143">
        <f t="shared" si="9"/>
        <v>0.66646707410814998</v>
      </c>
      <c r="M143">
        <f t="shared" si="10"/>
        <v>1.2695846650288798</v>
      </c>
      <c r="N143">
        <f t="shared" si="11"/>
        <v>3.2895522784972302</v>
      </c>
    </row>
    <row r="144" spans="1:14" x14ac:dyDescent="0.2">
      <c r="A144">
        <v>140</v>
      </c>
      <c r="B144" t="s">
        <v>141</v>
      </c>
      <c r="C144" t="s">
        <v>294</v>
      </c>
      <c r="D144">
        <v>0</v>
      </c>
      <c r="E144">
        <v>1</v>
      </c>
      <c r="F144" t="s">
        <v>254</v>
      </c>
      <c r="G144">
        <v>164.659701431</v>
      </c>
      <c r="H144">
        <v>529.26962650099995</v>
      </c>
      <c r="J144">
        <v>9.9659537877000003E-3</v>
      </c>
      <c r="K144">
        <f t="shared" si="8"/>
        <v>7.3039208457138002E-2</v>
      </c>
      <c r="L144">
        <f t="shared" si="9"/>
        <v>0</v>
      </c>
      <c r="M144">
        <f t="shared" si="10"/>
        <v>1.7340759590598001E-6</v>
      </c>
      <c r="N144">
        <f t="shared" si="11"/>
        <v>7.3040942533097064E-2</v>
      </c>
    </row>
    <row r="145" spans="1:14" x14ac:dyDescent="0.2">
      <c r="A145">
        <v>141</v>
      </c>
      <c r="B145" t="s">
        <v>142</v>
      </c>
      <c r="F145" t="s">
        <v>142</v>
      </c>
      <c r="G145">
        <v>2.75000363386</v>
      </c>
      <c r="K145">
        <f t="shared" si="8"/>
        <v>0</v>
      </c>
      <c r="L145">
        <f t="shared" si="9"/>
        <v>0</v>
      </c>
      <c r="M145">
        <f t="shared" si="10"/>
        <v>0</v>
      </c>
      <c r="N145">
        <f t="shared" si="11"/>
        <v>0</v>
      </c>
    </row>
    <row r="146" spans="1:14" x14ac:dyDescent="0.2">
      <c r="A146">
        <v>142</v>
      </c>
      <c r="B146" t="s">
        <v>143</v>
      </c>
      <c r="F146" t="s">
        <v>143</v>
      </c>
      <c r="G146">
        <v>106.649580927</v>
      </c>
      <c r="K146">
        <f t="shared" si="8"/>
        <v>0</v>
      </c>
      <c r="L146">
        <f t="shared" si="9"/>
        <v>0</v>
      </c>
      <c r="M146">
        <f t="shared" si="10"/>
        <v>0</v>
      </c>
      <c r="N146">
        <f t="shared" si="11"/>
        <v>0</v>
      </c>
    </row>
    <row r="147" spans="1:14" x14ac:dyDescent="0.2">
      <c r="A147">
        <v>143</v>
      </c>
      <c r="B147" t="s">
        <v>144</v>
      </c>
      <c r="C147" t="s">
        <v>295</v>
      </c>
      <c r="D147">
        <v>0</v>
      </c>
      <c r="E147">
        <v>1</v>
      </c>
      <c r="F147" t="s">
        <v>254</v>
      </c>
      <c r="G147">
        <v>5.539195434909999</v>
      </c>
      <c r="H147">
        <v>357.78248167599997</v>
      </c>
      <c r="K147">
        <f t="shared" si="8"/>
        <v>4.9373982471287998E-2</v>
      </c>
      <c r="L147">
        <f t="shared" si="9"/>
        <v>0</v>
      </c>
      <c r="M147">
        <f t="shared" si="10"/>
        <v>0</v>
      </c>
      <c r="N147">
        <f t="shared" si="11"/>
        <v>4.9373982471287998E-2</v>
      </c>
    </row>
    <row r="148" spans="1:14" x14ac:dyDescent="0.2">
      <c r="A148">
        <v>144</v>
      </c>
      <c r="B148" t="s">
        <v>145</v>
      </c>
      <c r="F148" t="s">
        <v>145</v>
      </c>
      <c r="G148">
        <v>101.45006768899999</v>
      </c>
      <c r="H148">
        <v>2951.4265819699999</v>
      </c>
      <c r="J148">
        <v>5071.6040282499998</v>
      </c>
      <c r="K148">
        <f t="shared" si="8"/>
        <v>0.40729686831186002</v>
      </c>
      <c r="L148">
        <f t="shared" si="9"/>
        <v>0</v>
      </c>
      <c r="M148">
        <f t="shared" si="10"/>
        <v>0.88245910091549995</v>
      </c>
      <c r="N148">
        <f t="shared" si="11"/>
        <v>1.2897559692273599</v>
      </c>
    </row>
    <row r="149" spans="1:14" x14ac:dyDescent="0.2">
      <c r="A149">
        <v>145</v>
      </c>
      <c r="B149" t="s">
        <v>146</v>
      </c>
      <c r="F149" t="s">
        <v>146</v>
      </c>
      <c r="G149">
        <v>2.3301632792800002</v>
      </c>
      <c r="I149">
        <v>1.05091476111</v>
      </c>
      <c r="K149">
        <f t="shared" si="8"/>
        <v>0</v>
      </c>
      <c r="L149">
        <f t="shared" si="9"/>
        <v>2.5747411647195003E-4</v>
      </c>
      <c r="M149">
        <f t="shared" si="10"/>
        <v>0</v>
      </c>
      <c r="N149">
        <f t="shared" si="11"/>
        <v>2.5747411647195003E-4</v>
      </c>
    </row>
    <row r="150" spans="1:14" x14ac:dyDescent="0.2">
      <c r="A150">
        <v>146</v>
      </c>
      <c r="B150" t="s">
        <v>147</v>
      </c>
      <c r="F150" t="s">
        <v>147</v>
      </c>
      <c r="G150">
        <v>184.43204686199999</v>
      </c>
      <c r="K150">
        <f t="shared" si="8"/>
        <v>0</v>
      </c>
      <c r="L150">
        <f t="shared" si="9"/>
        <v>0</v>
      </c>
      <c r="M150">
        <f t="shared" si="10"/>
        <v>0</v>
      </c>
      <c r="N150">
        <f t="shared" si="11"/>
        <v>0</v>
      </c>
    </row>
    <row r="151" spans="1:14" x14ac:dyDescent="0.2">
      <c r="A151">
        <v>147</v>
      </c>
      <c r="B151" t="s">
        <v>148</v>
      </c>
      <c r="C151" t="s">
        <v>296</v>
      </c>
      <c r="D151">
        <v>1</v>
      </c>
      <c r="F151" t="s">
        <v>226</v>
      </c>
      <c r="G151">
        <v>82.665135352799993</v>
      </c>
      <c r="H151">
        <v>476.16937528099999</v>
      </c>
      <c r="I151">
        <v>8.2074188803199999E-2</v>
      </c>
      <c r="J151">
        <v>0.58684192290199999</v>
      </c>
      <c r="K151">
        <f t="shared" si="8"/>
        <v>6.5711373788778005E-2</v>
      </c>
      <c r="L151">
        <f t="shared" si="9"/>
        <v>2.0108176256784E-5</v>
      </c>
      <c r="M151">
        <f t="shared" si="10"/>
        <v>1.02110494584948E-4</v>
      </c>
      <c r="N151">
        <f t="shared" si="11"/>
        <v>6.5833592459619727E-2</v>
      </c>
    </row>
    <row r="152" spans="1:14" x14ac:dyDescent="0.2">
      <c r="A152">
        <v>148</v>
      </c>
      <c r="B152" t="s">
        <v>149</v>
      </c>
      <c r="F152" t="s">
        <v>149</v>
      </c>
      <c r="G152">
        <v>116.610905851</v>
      </c>
      <c r="H152">
        <v>683.98256740700003</v>
      </c>
      <c r="J152">
        <v>2957.0239215199999</v>
      </c>
      <c r="K152">
        <f t="shared" si="8"/>
        <v>9.4389594302166008E-2</v>
      </c>
      <c r="L152">
        <f t="shared" si="9"/>
        <v>0</v>
      </c>
      <c r="M152">
        <f t="shared" si="10"/>
        <v>0.51452216234448001</v>
      </c>
      <c r="N152">
        <f t="shared" si="11"/>
        <v>0.60891175664664599</v>
      </c>
    </row>
    <row r="153" spans="1:14" x14ac:dyDescent="0.2">
      <c r="A153">
        <v>149</v>
      </c>
      <c r="B153" t="s">
        <v>150</v>
      </c>
      <c r="F153" t="s">
        <v>150</v>
      </c>
      <c r="G153">
        <v>103.177427712</v>
      </c>
      <c r="J153">
        <v>1.3929060557599999E-2</v>
      </c>
      <c r="K153">
        <f t="shared" si="8"/>
        <v>0</v>
      </c>
      <c r="L153">
        <f t="shared" si="9"/>
        <v>0</v>
      </c>
      <c r="M153">
        <f t="shared" si="10"/>
        <v>2.4236565370223998E-6</v>
      </c>
      <c r="N153">
        <f t="shared" si="11"/>
        <v>2.4236565370223998E-6</v>
      </c>
    </row>
    <row r="154" spans="1:14" x14ac:dyDescent="0.2">
      <c r="A154">
        <v>150</v>
      </c>
      <c r="B154" t="s">
        <v>151</v>
      </c>
      <c r="C154" t="s">
        <v>297</v>
      </c>
      <c r="D154">
        <v>1</v>
      </c>
      <c r="F154" t="s">
        <v>86</v>
      </c>
      <c r="G154">
        <v>0.65043346069999997</v>
      </c>
      <c r="H154">
        <v>13.072934743899999</v>
      </c>
      <c r="K154">
        <f t="shared" si="8"/>
        <v>1.8040649946582E-3</v>
      </c>
      <c r="L154">
        <f t="shared" si="9"/>
        <v>0</v>
      </c>
      <c r="M154">
        <f t="shared" si="10"/>
        <v>0</v>
      </c>
      <c r="N154">
        <f t="shared" si="11"/>
        <v>1.8040649946582E-3</v>
      </c>
    </row>
    <row r="155" spans="1:14" x14ac:dyDescent="0.2">
      <c r="A155">
        <v>151</v>
      </c>
      <c r="B155" t="s">
        <v>242</v>
      </c>
      <c r="C155" t="s">
        <v>298</v>
      </c>
      <c r="D155">
        <v>1</v>
      </c>
      <c r="F155" t="s">
        <v>82</v>
      </c>
      <c r="G155">
        <v>4.0758865378800007</v>
      </c>
      <c r="H155">
        <v>552.00218759699999</v>
      </c>
      <c r="J155">
        <v>10.821431596</v>
      </c>
      <c r="K155">
        <f t="shared" si="8"/>
        <v>7.6176301888385992E-2</v>
      </c>
      <c r="L155">
        <f t="shared" si="9"/>
        <v>0</v>
      </c>
      <c r="M155">
        <f t="shared" si="10"/>
        <v>1.882929097704E-3</v>
      </c>
      <c r="N155">
        <f t="shared" si="11"/>
        <v>7.8059230986089995E-2</v>
      </c>
    </row>
    <row r="156" spans="1:14" x14ac:dyDescent="0.2">
      <c r="A156">
        <v>152</v>
      </c>
      <c r="B156" t="s">
        <v>152</v>
      </c>
      <c r="F156" t="s">
        <v>152</v>
      </c>
      <c r="G156">
        <v>108.318264192</v>
      </c>
      <c r="H156">
        <v>88.099527079300003</v>
      </c>
      <c r="K156">
        <f t="shared" si="8"/>
        <v>1.21577347369434E-2</v>
      </c>
      <c r="L156">
        <f t="shared" si="9"/>
        <v>0</v>
      </c>
      <c r="M156">
        <f t="shared" si="10"/>
        <v>0</v>
      </c>
      <c r="N156">
        <f t="shared" si="11"/>
        <v>1.21577347369434E-2</v>
      </c>
    </row>
    <row r="157" spans="1:14" x14ac:dyDescent="0.2">
      <c r="A157">
        <v>153</v>
      </c>
      <c r="B157" t="s">
        <v>153</v>
      </c>
      <c r="F157" t="s">
        <v>153</v>
      </c>
      <c r="G157">
        <v>9.886248773010001</v>
      </c>
      <c r="K157">
        <f t="shared" si="8"/>
        <v>0</v>
      </c>
      <c r="L157">
        <f t="shared" si="9"/>
        <v>0</v>
      </c>
      <c r="M157">
        <f t="shared" si="10"/>
        <v>0</v>
      </c>
      <c r="N157">
        <f t="shared" si="11"/>
        <v>0</v>
      </c>
    </row>
    <row r="158" spans="1:14" x14ac:dyDescent="0.2">
      <c r="A158">
        <v>154</v>
      </c>
      <c r="B158" t="s">
        <v>154</v>
      </c>
      <c r="F158" t="s">
        <v>154</v>
      </c>
      <c r="G158">
        <v>63.440587461899987</v>
      </c>
      <c r="H158">
        <v>543.22318649199997</v>
      </c>
      <c r="J158">
        <v>5589.0586427500002</v>
      </c>
      <c r="K158">
        <f t="shared" si="8"/>
        <v>7.4964799735895996E-2</v>
      </c>
      <c r="L158">
        <f t="shared" si="9"/>
        <v>0</v>
      </c>
      <c r="M158">
        <f t="shared" si="10"/>
        <v>0.97249620383850011</v>
      </c>
      <c r="N158">
        <f t="shared" si="11"/>
        <v>1.0474610035743961</v>
      </c>
    </row>
    <row r="159" spans="1:14" x14ac:dyDescent="0.2">
      <c r="A159">
        <v>155</v>
      </c>
      <c r="B159" t="s">
        <v>155</v>
      </c>
      <c r="C159" t="s">
        <v>299</v>
      </c>
      <c r="D159">
        <v>1</v>
      </c>
      <c r="F159" t="s">
        <v>82</v>
      </c>
      <c r="G159">
        <v>5.2853964920699994</v>
      </c>
      <c r="H159">
        <v>1493.4258440599999</v>
      </c>
      <c r="J159">
        <v>5.1558336820199999</v>
      </c>
      <c r="K159">
        <f t="shared" si="8"/>
        <v>0.20609276648027999</v>
      </c>
      <c r="L159">
        <f t="shared" si="9"/>
        <v>0</v>
      </c>
      <c r="M159">
        <f t="shared" si="10"/>
        <v>8.9711506067147997E-4</v>
      </c>
      <c r="N159">
        <f t="shared" si="11"/>
        <v>0.20698988154095146</v>
      </c>
    </row>
    <row r="160" spans="1:14" x14ac:dyDescent="0.2">
      <c r="A160">
        <v>156</v>
      </c>
      <c r="B160" t="s">
        <v>156</v>
      </c>
      <c r="F160" t="s">
        <v>156</v>
      </c>
      <c r="G160">
        <v>121.948678074</v>
      </c>
      <c r="K160">
        <f t="shared" si="8"/>
        <v>0</v>
      </c>
      <c r="L160">
        <f t="shared" si="9"/>
        <v>0</v>
      </c>
      <c r="M160">
        <f t="shared" si="10"/>
        <v>0</v>
      </c>
      <c r="N160">
        <f t="shared" si="11"/>
        <v>0</v>
      </c>
    </row>
    <row r="161" spans="1:14" x14ac:dyDescent="0.2">
      <c r="A161">
        <v>157</v>
      </c>
      <c r="B161" t="s">
        <v>157</v>
      </c>
      <c r="F161" t="s">
        <v>157</v>
      </c>
      <c r="G161">
        <v>121.04618332299999</v>
      </c>
      <c r="H161">
        <v>1476.5118860699999</v>
      </c>
      <c r="J161">
        <v>247.66833911099999</v>
      </c>
      <c r="K161">
        <f t="shared" si="8"/>
        <v>0.20375864027766</v>
      </c>
      <c r="L161">
        <f t="shared" si="9"/>
        <v>0</v>
      </c>
      <c r="M161">
        <f t="shared" si="10"/>
        <v>4.3094291005313999E-2</v>
      </c>
      <c r="N161">
        <f t="shared" si="11"/>
        <v>0.246852931282974</v>
      </c>
    </row>
    <row r="162" spans="1:14" x14ac:dyDescent="0.2">
      <c r="A162">
        <v>158</v>
      </c>
      <c r="B162" t="s">
        <v>158</v>
      </c>
      <c r="F162" t="s">
        <v>158</v>
      </c>
      <c r="G162">
        <v>100.637811382</v>
      </c>
      <c r="K162">
        <f t="shared" si="8"/>
        <v>0</v>
      </c>
      <c r="L162">
        <f t="shared" si="9"/>
        <v>0</v>
      </c>
      <c r="M162">
        <f t="shared" si="10"/>
        <v>0</v>
      </c>
      <c r="N162">
        <f t="shared" si="11"/>
        <v>0</v>
      </c>
    </row>
    <row r="163" spans="1:14" x14ac:dyDescent="0.2">
      <c r="A163">
        <v>159</v>
      </c>
      <c r="B163" t="s">
        <v>159</v>
      </c>
      <c r="C163" t="s">
        <v>300</v>
      </c>
      <c r="D163">
        <v>1</v>
      </c>
      <c r="F163" t="s">
        <v>21</v>
      </c>
      <c r="G163">
        <v>39.977956280299999</v>
      </c>
      <c r="K163">
        <f t="shared" si="8"/>
        <v>0</v>
      </c>
      <c r="L163">
        <f t="shared" si="9"/>
        <v>0</v>
      </c>
      <c r="M163">
        <f t="shared" si="10"/>
        <v>0</v>
      </c>
      <c r="N163">
        <f t="shared" si="11"/>
        <v>0</v>
      </c>
    </row>
    <row r="164" spans="1:14" x14ac:dyDescent="0.2">
      <c r="A164">
        <v>160</v>
      </c>
      <c r="B164" t="s">
        <v>160</v>
      </c>
      <c r="F164" t="s">
        <v>160</v>
      </c>
      <c r="G164">
        <v>89.724520064899991</v>
      </c>
      <c r="H164">
        <v>8876.8657638500008</v>
      </c>
      <c r="J164">
        <v>6278.4049430499999</v>
      </c>
      <c r="K164">
        <f t="shared" si="8"/>
        <v>1.2250074754113001</v>
      </c>
      <c r="L164">
        <f t="shared" si="9"/>
        <v>0</v>
      </c>
      <c r="M164">
        <f t="shared" si="10"/>
        <v>1.0924424600907001</v>
      </c>
      <c r="N164">
        <f t="shared" si="11"/>
        <v>2.3174499355020002</v>
      </c>
    </row>
    <row r="165" spans="1:14" x14ac:dyDescent="0.2">
      <c r="A165">
        <v>161</v>
      </c>
      <c r="B165" t="s">
        <v>161</v>
      </c>
      <c r="F165" t="s">
        <v>161</v>
      </c>
      <c r="G165">
        <v>29.210001865700001</v>
      </c>
      <c r="H165">
        <v>5564.8449581599998</v>
      </c>
      <c r="J165">
        <v>740.73226451599999</v>
      </c>
      <c r="K165">
        <f t="shared" si="8"/>
        <v>0.76794860422608002</v>
      </c>
      <c r="L165">
        <f t="shared" si="9"/>
        <v>0</v>
      </c>
      <c r="M165">
        <f t="shared" si="10"/>
        <v>0.12888741402578399</v>
      </c>
      <c r="N165">
        <f t="shared" si="11"/>
        <v>0.89683601825186399</v>
      </c>
    </row>
    <row r="166" spans="1:14" x14ac:dyDescent="0.2">
      <c r="A166">
        <v>162</v>
      </c>
      <c r="B166" t="s">
        <v>162</v>
      </c>
      <c r="C166" t="s">
        <v>301</v>
      </c>
      <c r="D166">
        <v>0</v>
      </c>
      <c r="E166">
        <v>1</v>
      </c>
      <c r="F166" t="s">
        <v>254</v>
      </c>
      <c r="G166">
        <v>27.2780319367</v>
      </c>
      <c r="K166">
        <f t="shared" si="8"/>
        <v>0</v>
      </c>
      <c r="L166">
        <f t="shared" si="9"/>
        <v>0</v>
      </c>
      <c r="M166">
        <f t="shared" si="10"/>
        <v>0</v>
      </c>
      <c r="N166">
        <f t="shared" si="11"/>
        <v>0</v>
      </c>
    </row>
    <row r="167" spans="1:14" x14ac:dyDescent="0.2">
      <c r="A167">
        <v>163</v>
      </c>
      <c r="B167" t="s">
        <v>163</v>
      </c>
      <c r="F167" t="s">
        <v>163</v>
      </c>
      <c r="G167">
        <v>13.3639997316</v>
      </c>
      <c r="H167">
        <v>2.7609850983099999</v>
      </c>
      <c r="I167">
        <v>151.55311006100001</v>
      </c>
      <c r="K167">
        <f t="shared" si="8"/>
        <v>3.8101594356678E-4</v>
      </c>
      <c r="L167">
        <f t="shared" si="9"/>
        <v>3.7130511964945004E-2</v>
      </c>
      <c r="M167">
        <f t="shared" si="10"/>
        <v>0</v>
      </c>
      <c r="N167">
        <f t="shared" si="11"/>
        <v>3.7511527908511783E-2</v>
      </c>
    </row>
    <row r="168" spans="1:14" x14ac:dyDescent="0.2">
      <c r="A168">
        <v>164</v>
      </c>
      <c r="B168" t="s">
        <v>245</v>
      </c>
      <c r="F168" t="s">
        <v>245</v>
      </c>
      <c r="G168">
        <v>262.91791906499998</v>
      </c>
      <c r="H168">
        <v>57.286824405499999</v>
      </c>
      <c r="K168">
        <f t="shared" si="8"/>
        <v>7.9055817679590003E-3</v>
      </c>
      <c r="L168">
        <f t="shared" si="9"/>
        <v>0</v>
      </c>
      <c r="M168">
        <f t="shared" si="10"/>
        <v>0</v>
      </c>
      <c r="N168">
        <f t="shared" si="11"/>
        <v>7.9055817679590003E-3</v>
      </c>
    </row>
    <row r="169" spans="1:14" x14ac:dyDescent="0.2">
      <c r="A169">
        <v>165</v>
      </c>
      <c r="B169" t="s">
        <v>164</v>
      </c>
      <c r="F169" t="s">
        <v>164</v>
      </c>
      <c r="G169">
        <v>13.533720453500001</v>
      </c>
      <c r="K169">
        <f t="shared" si="8"/>
        <v>0</v>
      </c>
      <c r="L169">
        <f t="shared" si="9"/>
        <v>0</v>
      </c>
      <c r="M169">
        <f t="shared" si="10"/>
        <v>0</v>
      </c>
      <c r="N169">
        <f t="shared" si="11"/>
        <v>0</v>
      </c>
    </row>
    <row r="170" spans="1:14" x14ac:dyDescent="0.2">
      <c r="A170">
        <v>166</v>
      </c>
      <c r="B170" t="s">
        <v>165</v>
      </c>
      <c r="C170" t="s">
        <v>302</v>
      </c>
      <c r="D170">
        <v>0</v>
      </c>
      <c r="E170">
        <v>1</v>
      </c>
      <c r="F170" t="s">
        <v>254</v>
      </c>
      <c r="G170">
        <v>25.076725419199999</v>
      </c>
      <c r="J170">
        <v>2.8087984399899998E-2</v>
      </c>
      <c r="K170">
        <f t="shared" si="8"/>
        <v>0</v>
      </c>
      <c r="L170">
        <f t="shared" si="9"/>
        <v>0</v>
      </c>
      <c r="M170">
        <f t="shared" si="10"/>
        <v>4.8873092855825997E-6</v>
      </c>
      <c r="N170">
        <f t="shared" si="11"/>
        <v>4.8873092855825997E-6</v>
      </c>
    </row>
    <row r="171" spans="1:14" x14ac:dyDescent="0.2">
      <c r="A171">
        <v>167</v>
      </c>
      <c r="B171" t="s">
        <v>166</v>
      </c>
      <c r="F171" t="s">
        <v>166</v>
      </c>
      <c r="G171">
        <v>484.63785739999997</v>
      </c>
      <c r="I171">
        <v>196.503957649</v>
      </c>
      <c r="J171">
        <v>271.45250675</v>
      </c>
      <c r="K171">
        <f t="shared" si="8"/>
        <v>0</v>
      </c>
      <c r="L171">
        <f t="shared" si="9"/>
        <v>4.8143469624005002E-2</v>
      </c>
      <c r="M171">
        <f t="shared" si="10"/>
        <v>4.7232736174500002E-2</v>
      </c>
      <c r="N171">
        <f t="shared" si="11"/>
        <v>9.5376205798505004E-2</v>
      </c>
    </row>
    <row r="172" spans="1:14" x14ac:dyDescent="0.2">
      <c r="A172">
        <v>168</v>
      </c>
      <c r="B172" t="s">
        <v>167</v>
      </c>
      <c r="F172" t="s">
        <v>167</v>
      </c>
      <c r="G172">
        <v>72.827446606899997</v>
      </c>
      <c r="J172">
        <v>2.2899666033799999</v>
      </c>
      <c r="K172">
        <f t="shared" si="8"/>
        <v>0</v>
      </c>
      <c r="L172">
        <f t="shared" si="9"/>
        <v>0</v>
      </c>
      <c r="M172">
        <f t="shared" si="10"/>
        <v>3.9845418898811998E-4</v>
      </c>
      <c r="N172">
        <f t="shared" si="11"/>
        <v>3.9845418898811998E-4</v>
      </c>
    </row>
    <row r="173" spans="1:14" x14ac:dyDescent="0.2">
      <c r="A173">
        <v>169</v>
      </c>
      <c r="B173" t="s">
        <v>168</v>
      </c>
      <c r="F173" t="s">
        <v>168</v>
      </c>
      <c r="G173">
        <v>101.646867433</v>
      </c>
      <c r="J173">
        <v>507.71724446299999</v>
      </c>
      <c r="K173">
        <f t="shared" si="8"/>
        <v>0</v>
      </c>
      <c r="L173">
        <f t="shared" si="9"/>
        <v>0</v>
      </c>
      <c r="M173">
        <f t="shared" si="10"/>
        <v>8.8342800536562002E-2</v>
      </c>
      <c r="N173">
        <f t="shared" si="11"/>
        <v>8.8342800536562002E-2</v>
      </c>
    </row>
    <row r="174" spans="1:14" x14ac:dyDescent="0.2">
      <c r="A174">
        <v>170</v>
      </c>
      <c r="B174" t="s">
        <v>169</v>
      </c>
      <c r="F174" t="s">
        <v>169</v>
      </c>
      <c r="G174">
        <v>33.327962083499997</v>
      </c>
      <c r="H174">
        <v>1802.7625009000001</v>
      </c>
      <c r="J174">
        <v>1537.4752645999999</v>
      </c>
      <c r="K174">
        <f t="shared" si="8"/>
        <v>0.24878122512420003</v>
      </c>
      <c r="L174">
        <f t="shared" si="9"/>
        <v>0</v>
      </c>
      <c r="M174">
        <f t="shared" si="10"/>
        <v>0.26752069604040002</v>
      </c>
      <c r="N174">
        <f t="shared" si="11"/>
        <v>0.51630192116460005</v>
      </c>
    </row>
    <row r="175" spans="1:14" x14ac:dyDescent="0.2">
      <c r="A175">
        <v>171</v>
      </c>
      <c r="B175" t="s">
        <v>170</v>
      </c>
      <c r="F175" t="s">
        <v>86</v>
      </c>
      <c r="G175">
        <v>74.579628808899997</v>
      </c>
      <c r="K175">
        <f t="shared" si="8"/>
        <v>0</v>
      </c>
      <c r="L175">
        <f t="shared" si="9"/>
        <v>0</v>
      </c>
      <c r="M175">
        <f t="shared" si="10"/>
        <v>0</v>
      </c>
      <c r="N175">
        <f t="shared" si="11"/>
        <v>0</v>
      </c>
    </row>
    <row r="176" spans="1:14" x14ac:dyDescent="0.2">
      <c r="A176">
        <v>172</v>
      </c>
      <c r="B176" t="s">
        <v>171</v>
      </c>
      <c r="F176" t="s">
        <v>171</v>
      </c>
      <c r="G176">
        <v>175.71124377199999</v>
      </c>
      <c r="I176">
        <v>275.23924150599998</v>
      </c>
      <c r="J176">
        <v>34.714344173400001</v>
      </c>
      <c r="K176">
        <f t="shared" si="8"/>
        <v>0</v>
      </c>
      <c r="L176">
        <f t="shared" si="9"/>
        <v>6.7433614168970007E-2</v>
      </c>
      <c r="M176">
        <f t="shared" si="10"/>
        <v>6.0402958861715999E-3</v>
      </c>
      <c r="N176">
        <f t="shared" si="11"/>
        <v>7.3473910055141603E-2</v>
      </c>
    </row>
    <row r="177" spans="1:14" x14ac:dyDescent="0.2">
      <c r="A177">
        <v>173</v>
      </c>
      <c r="B177" t="s">
        <v>172</v>
      </c>
      <c r="F177" t="s">
        <v>172</v>
      </c>
      <c r="G177">
        <v>176.796195063</v>
      </c>
      <c r="H177">
        <v>15037.782592899999</v>
      </c>
      <c r="J177">
        <v>2590.3731351900001</v>
      </c>
      <c r="K177">
        <f t="shared" si="8"/>
        <v>2.0752139978202</v>
      </c>
      <c r="L177">
        <f t="shared" si="9"/>
        <v>0</v>
      </c>
      <c r="M177">
        <f t="shared" si="10"/>
        <v>0.45072492552306004</v>
      </c>
      <c r="N177">
        <f t="shared" si="11"/>
        <v>2.5259389233432601</v>
      </c>
    </row>
    <row r="178" spans="1:14" x14ac:dyDescent="0.2">
      <c r="A178">
        <v>174</v>
      </c>
      <c r="B178" t="s">
        <v>173</v>
      </c>
      <c r="C178" t="s">
        <v>303</v>
      </c>
      <c r="D178">
        <v>0</v>
      </c>
      <c r="E178">
        <v>1</v>
      </c>
      <c r="F178" t="s">
        <v>254</v>
      </c>
      <c r="G178">
        <v>49.4690104361</v>
      </c>
      <c r="H178">
        <v>732.14541109300001</v>
      </c>
      <c r="J178">
        <v>56.809152574400002</v>
      </c>
      <c r="K178">
        <f t="shared" si="8"/>
        <v>0.10103606673083401</v>
      </c>
      <c r="L178">
        <f t="shared" si="9"/>
        <v>0</v>
      </c>
      <c r="M178">
        <f t="shared" si="10"/>
        <v>9.8847925479456002E-3</v>
      </c>
      <c r="N178">
        <f t="shared" si="11"/>
        <v>0.11092085927877961</v>
      </c>
    </row>
    <row r="179" spans="1:14" x14ac:dyDescent="0.2">
      <c r="A179">
        <v>175</v>
      </c>
      <c r="B179" t="s">
        <v>174</v>
      </c>
      <c r="F179" t="s">
        <v>174</v>
      </c>
      <c r="G179">
        <v>233.7785351</v>
      </c>
      <c r="H179">
        <v>9286.2045863900003</v>
      </c>
      <c r="J179">
        <v>4763.8159465400004</v>
      </c>
      <c r="K179">
        <f t="shared" si="8"/>
        <v>1.2814962329218202</v>
      </c>
      <c r="L179">
        <f t="shared" si="9"/>
        <v>0</v>
      </c>
      <c r="M179">
        <f t="shared" si="10"/>
        <v>0.82890397469796007</v>
      </c>
      <c r="N179">
        <f t="shared" si="11"/>
        <v>2.1104002076197803</v>
      </c>
    </row>
    <row r="180" spans="1:14" x14ac:dyDescent="0.2">
      <c r="A180">
        <v>176</v>
      </c>
      <c r="B180" t="s">
        <v>175</v>
      </c>
      <c r="F180" t="s">
        <v>175</v>
      </c>
      <c r="G180">
        <v>45.393741433999999</v>
      </c>
      <c r="H180">
        <v>2.6535771203</v>
      </c>
      <c r="K180">
        <f t="shared" si="8"/>
        <v>3.6619364260140005E-4</v>
      </c>
      <c r="L180">
        <f t="shared" si="9"/>
        <v>0</v>
      </c>
      <c r="M180">
        <f t="shared" si="10"/>
        <v>0</v>
      </c>
      <c r="N180">
        <f t="shared" si="11"/>
        <v>3.6619364260140005E-4</v>
      </c>
    </row>
    <row r="181" spans="1:14" x14ac:dyDescent="0.2">
      <c r="A181">
        <v>177</v>
      </c>
      <c r="B181" t="s">
        <v>176</v>
      </c>
      <c r="C181" t="s">
        <v>304</v>
      </c>
      <c r="D181">
        <v>1</v>
      </c>
      <c r="F181" t="s">
        <v>226</v>
      </c>
      <c r="G181">
        <v>15.7325746462</v>
      </c>
      <c r="H181">
        <v>603.92221108900003</v>
      </c>
      <c r="I181">
        <v>58.755598153800001</v>
      </c>
      <c r="J181">
        <v>83.219112497500006</v>
      </c>
      <c r="K181">
        <f t="shared" si="8"/>
        <v>8.3341265130282005E-2</v>
      </c>
      <c r="L181">
        <f t="shared" si="9"/>
        <v>1.4395121547681002E-2</v>
      </c>
      <c r="M181">
        <f t="shared" si="10"/>
        <v>1.4480125574565001E-2</v>
      </c>
      <c r="N181">
        <f t="shared" si="11"/>
        <v>0.112216512252528</v>
      </c>
    </row>
    <row r="182" spans="1:14" x14ac:dyDescent="0.2">
      <c r="A182">
        <v>178</v>
      </c>
      <c r="B182" t="s">
        <v>177</v>
      </c>
      <c r="C182" t="s">
        <v>305</v>
      </c>
      <c r="D182">
        <v>0</v>
      </c>
      <c r="E182">
        <v>1</v>
      </c>
      <c r="F182" t="s">
        <v>254</v>
      </c>
      <c r="G182">
        <v>25.129752333700001</v>
      </c>
      <c r="K182">
        <f t="shared" si="8"/>
        <v>0</v>
      </c>
      <c r="L182">
        <f t="shared" si="9"/>
        <v>0</v>
      </c>
      <c r="M182">
        <f t="shared" si="10"/>
        <v>0</v>
      </c>
      <c r="N182">
        <f t="shared" si="11"/>
        <v>0</v>
      </c>
    </row>
    <row r="183" spans="1:14" x14ac:dyDescent="0.2">
      <c r="A183">
        <v>179</v>
      </c>
      <c r="B183" t="s">
        <v>178</v>
      </c>
      <c r="F183" t="s">
        <v>178</v>
      </c>
      <c r="G183">
        <v>184.377050723</v>
      </c>
      <c r="I183">
        <v>198.56749175499999</v>
      </c>
      <c r="K183">
        <f t="shared" si="8"/>
        <v>0</v>
      </c>
      <c r="L183">
        <f t="shared" si="9"/>
        <v>4.8649035479974997E-2</v>
      </c>
      <c r="M183">
        <f t="shared" si="10"/>
        <v>0</v>
      </c>
      <c r="N183">
        <f t="shared" si="11"/>
        <v>4.8649035479974997E-2</v>
      </c>
    </row>
    <row r="184" spans="1:14" x14ac:dyDescent="0.2">
      <c r="A184">
        <v>180</v>
      </c>
      <c r="B184" t="s">
        <v>179</v>
      </c>
      <c r="F184" t="s">
        <v>179</v>
      </c>
      <c r="G184">
        <v>35.208738514299988</v>
      </c>
      <c r="K184">
        <f t="shared" si="8"/>
        <v>0</v>
      </c>
      <c r="L184">
        <f t="shared" si="9"/>
        <v>0</v>
      </c>
      <c r="M184">
        <f t="shared" si="10"/>
        <v>0</v>
      </c>
      <c r="N184">
        <f t="shared" si="11"/>
        <v>0</v>
      </c>
    </row>
    <row r="185" spans="1:14" x14ac:dyDescent="0.2">
      <c r="A185">
        <v>181</v>
      </c>
      <c r="B185" t="s">
        <v>180</v>
      </c>
      <c r="C185" t="s">
        <v>306</v>
      </c>
      <c r="D185">
        <v>0</v>
      </c>
      <c r="E185">
        <v>1</v>
      </c>
      <c r="F185" t="s">
        <v>254</v>
      </c>
      <c r="G185">
        <v>3.5219832280000002E-2</v>
      </c>
      <c r="K185">
        <f t="shared" si="8"/>
        <v>0</v>
      </c>
      <c r="L185">
        <f t="shared" si="9"/>
        <v>0</v>
      </c>
      <c r="M185">
        <f t="shared" si="10"/>
        <v>0</v>
      </c>
      <c r="N185">
        <f t="shared" si="11"/>
        <v>0</v>
      </c>
    </row>
    <row r="186" spans="1:14" x14ac:dyDescent="0.2">
      <c r="A186">
        <v>182</v>
      </c>
      <c r="B186" t="s">
        <v>181</v>
      </c>
      <c r="C186" t="s">
        <v>307</v>
      </c>
      <c r="D186">
        <v>1</v>
      </c>
      <c r="F186" t="s">
        <v>82</v>
      </c>
      <c r="G186">
        <v>411.18966248599997</v>
      </c>
      <c r="H186">
        <v>789.50829138200004</v>
      </c>
      <c r="J186">
        <v>1.1771191448799999E-2</v>
      </c>
      <c r="K186">
        <f t="shared" si="8"/>
        <v>0.10895214421071601</v>
      </c>
      <c r="L186">
        <f t="shared" si="9"/>
        <v>0</v>
      </c>
      <c r="M186">
        <f t="shared" si="10"/>
        <v>2.0481873120911999E-6</v>
      </c>
      <c r="N186">
        <f t="shared" si="11"/>
        <v>0.1089541923980281</v>
      </c>
    </row>
    <row r="187" spans="1:14" x14ac:dyDescent="0.2">
      <c r="A187">
        <v>183</v>
      </c>
      <c r="B187" t="s">
        <v>182</v>
      </c>
      <c r="F187" t="s">
        <v>182</v>
      </c>
      <c r="G187">
        <v>3.8646085382700002</v>
      </c>
      <c r="H187">
        <v>1151.7553515100001</v>
      </c>
      <c r="J187">
        <v>3.8469216121900001</v>
      </c>
      <c r="K187">
        <f t="shared" si="8"/>
        <v>0.15894223850838002</v>
      </c>
      <c r="L187">
        <f t="shared" si="9"/>
        <v>0</v>
      </c>
      <c r="M187">
        <f t="shared" si="10"/>
        <v>6.6936436052106004E-4</v>
      </c>
      <c r="N187">
        <f t="shared" si="11"/>
        <v>0.15961160286890108</v>
      </c>
    </row>
    <row r="188" spans="1:14" x14ac:dyDescent="0.2">
      <c r="A188">
        <v>184</v>
      </c>
      <c r="B188" t="s">
        <v>183</v>
      </c>
      <c r="C188" t="s">
        <v>308</v>
      </c>
      <c r="D188">
        <v>1</v>
      </c>
      <c r="F188" t="s">
        <v>82</v>
      </c>
      <c r="G188">
        <v>27.737002862099999</v>
      </c>
      <c r="K188">
        <f t="shared" si="8"/>
        <v>0</v>
      </c>
      <c r="L188">
        <f t="shared" si="9"/>
        <v>0</v>
      </c>
      <c r="M188">
        <f t="shared" si="10"/>
        <v>0</v>
      </c>
      <c r="N188">
        <f t="shared" si="11"/>
        <v>0</v>
      </c>
    </row>
    <row r="189" spans="1:14" x14ac:dyDescent="0.2">
      <c r="A189">
        <v>185</v>
      </c>
      <c r="B189" t="s">
        <v>184</v>
      </c>
      <c r="F189" t="s">
        <v>184</v>
      </c>
      <c r="G189">
        <v>30.854314139700001</v>
      </c>
      <c r="I189">
        <v>54.728304801</v>
      </c>
      <c r="K189">
        <f t="shared" si="8"/>
        <v>0</v>
      </c>
      <c r="L189">
        <f t="shared" si="9"/>
        <v>1.3408434676245001E-2</v>
      </c>
      <c r="M189">
        <f t="shared" si="10"/>
        <v>0</v>
      </c>
      <c r="N189">
        <f t="shared" si="11"/>
        <v>1.3408434676245001E-2</v>
      </c>
    </row>
    <row r="190" spans="1:14" x14ac:dyDescent="0.2">
      <c r="A190">
        <v>186</v>
      </c>
      <c r="B190" t="s">
        <v>244</v>
      </c>
      <c r="F190" t="s">
        <v>244</v>
      </c>
      <c r="G190">
        <v>4898.1302647499997</v>
      </c>
      <c r="H190">
        <v>680.11870068099995</v>
      </c>
      <c r="I190">
        <v>7007.1921122499998</v>
      </c>
      <c r="K190">
        <f t="shared" si="8"/>
        <v>9.3856380693977989E-2</v>
      </c>
      <c r="L190">
        <f t="shared" si="9"/>
        <v>1.71676206750125</v>
      </c>
      <c r="M190">
        <f t="shared" si="10"/>
        <v>0</v>
      </c>
      <c r="N190">
        <f t="shared" si="11"/>
        <v>1.8106184481952281</v>
      </c>
    </row>
    <row r="191" spans="1:14" x14ac:dyDescent="0.2">
      <c r="A191">
        <v>187</v>
      </c>
      <c r="B191" t="s">
        <v>185</v>
      </c>
      <c r="F191" t="s">
        <v>185</v>
      </c>
      <c r="G191">
        <v>2.0433824012500001</v>
      </c>
      <c r="K191">
        <f t="shared" si="8"/>
        <v>0</v>
      </c>
      <c r="L191">
        <f t="shared" si="9"/>
        <v>0</v>
      </c>
      <c r="M191">
        <f t="shared" si="10"/>
        <v>0</v>
      </c>
      <c r="N191">
        <f t="shared" si="11"/>
        <v>0</v>
      </c>
    </row>
    <row r="192" spans="1:14" x14ac:dyDescent="0.2">
      <c r="A192">
        <v>188</v>
      </c>
      <c r="B192" t="s">
        <v>186</v>
      </c>
      <c r="F192" t="s">
        <v>186</v>
      </c>
      <c r="G192">
        <v>190.69634423799999</v>
      </c>
      <c r="H192">
        <v>21076.822964999999</v>
      </c>
      <c r="J192">
        <v>81.169239594100006</v>
      </c>
      <c r="K192">
        <f t="shared" si="8"/>
        <v>2.90860156917</v>
      </c>
      <c r="L192">
        <f t="shared" si="9"/>
        <v>0</v>
      </c>
      <c r="M192">
        <f t="shared" si="10"/>
        <v>1.4123447689373401E-2</v>
      </c>
      <c r="N192">
        <f t="shared" si="11"/>
        <v>2.9227250168593732</v>
      </c>
    </row>
    <row r="193" spans="1:14" x14ac:dyDescent="0.2">
      <c r="A193">
        <v>189</v>
      </c>
      <c r="B193" t="s">
        <v>187</v>
      </c>
      <c r="F193" t="s">
        <v>187</v>
      </c>
      <c r="G193">
        <v>162.759177744</v>
      </c>
      <c r="H193">
        <v>4463.6248079999996</v>
      </c>
      <c r="J193">
        <v>2.80473012173</v>
      </c>
      <c r="K193">
        <f t="shared" si="8"/>
        <v>0.61598022350399995</v>
      </c>
      <c r="L193">
        <f t="shared" si="9"/>
        <v>0</v>
      </c>
      <c r="M193">
        <f t="shared" si="10"/>
        <v>4.8802304118101999E-4</v>
      </c>
      <c r="N193">
        <f t="shared" si="11"/>
        <v>0.61646824654518095</v>
      </c>
    </row>
    <row r="194" spans="1:14" x14ac:dyDescent="0.2">
      <c r="A194">
        <v>190</v>
      </c>
      <c r="B194" t="s">
        <v>188</v>
      </c>
      <c r="F194" t="s">
        <v>188</v>
      </c>
      <c r="G194">
        <v>29.614452844799999</v>
      </c>
      <c r="H194">
        <v>1490.7832163800001</v>
      </c>
      <c r="J194">
        <v>1230.5142380299999</v>
      </c>
      <c r="K194">
        <f t="shared" si="8"/>
        <v>0.20572808386044</v>
      </c>
      <c r="L194">
        <f t="shared" si="9"/>
        <v>0</v>
      </c>
      <c r="M194">
        <f t="shared" si="10"/>
        <v>0.21410947741721997</v>
      </c>
      <c r="N194">
        <f t="shared" si="11"/>
        <v>0.41983756127765998</v>
      </c>
    </row>
    <row r="195" spans="1:14" x14ac:dyDescent="0.2">
      <c r="A195">
        <v>191</v>
      </c>
      <c r="B195" t="s">
        <v>189</v>
      </c>
      <c r="C195" t="s">
        <v>309</v>
      </c>
      <c r="E195">
        <v>1</v>
      </c>
      <c r="F195" t="s">
        <v>254</v>
      </c>
      <c r="G195">
        <v>0.11028290046</v>
      </c>
      <c r="H195">
        <v>128.87037109100001</v>
      </c>
      <c r="J195">
        <v>5.8313595318500004</v>
      </c>
      <c r="K195">
        <f t="shared" si="8"/>
        <v>1.7784111210558E-2</v>
      </c>
      <c r="L195">
        <f t="shared" si="9"/>
        <v>0</v>
      </c>
      <c r="M195">
        <f t="shared" si="10"/>
        <v>1.0146565585419001E-3</v>
      </c>
      <c r="N195">
        <f t="shared" si="11"/>
        <v>1.8798767769099899E-2</v>
      </c>
    </row>
    <row r="196" spans="1:14" x14ac:dyDescent="0.2">
      <c r="A196">
        <v>192</v>
      </c>
      <c r="B196" t="s">
        <v>190</v>
      </c>
      <c r="C196" t="s">
        <v>310</v>
      </c>
      <c r="D196">
        <v>1</v>
      </c>
      <c r="E196">
        <v>0</v>
      </c>
      <c r="F196" t="s">
        <v>86</v>
      </c>
      <c r="G196">
        <v>209.99267279599999</v>
      </c>
      <c r="K196">
        <f t="shared" si="8"/>
        <v>0</v>
      </c>
      <c r="L196">
        <f t="shared" si="9"/>
        <v>0</v>
      </c>
      <c r="M196">
        <f t="shared" si="10"/>
        <v>0</v>
      </c>
      <c r="N196">
        <f t="shared" si="11"/>
        <v>0</v>
      </c>
    </row>
    <row r="197" spans="1:14" x14ac:dyDescent="0.2">
      <c r="A197">
        <v>193</v>
      </c>
      <c r="B197" t="s">
        <v>191</v>
      </c>
      <c r="C197" t="s">
        <v>311</v>
      </c>
      <c r="D197">
        <v>1</v>
      </c>
      <c r="E197">
        <v>0</v>
      </c>
      <c r="F197" t="s">
        <v>86</v>
      </c>
      <c r="G197">
        <v>152.149955745</v>
      </c>
      <c r="K197">
        <f t="shared" ref="K197:K249" si="12">H197*138/10^6</f>
        <v>0</v>
      </c>
      <c r="L197">
        <f t="shared" ref="L197:L249" si="13">I197*245/10^6</f>
        <v>0</v>
      </c>
      <c r="M197">
        <f t="shared" ref="M197:M249" si="14">J197*174/10^6</f>
        <v>0</v>
      </c>
      <c r="N197">
        <f t="shared" ref="N197:N249" si="15">SUM(K197:M197)</f>
        <v>0</v>
      </c>
    </row>
    <row r="198" spans="1:14" x14ac:dyDescent="0.2">
      <c r="A198">
        <v>194</v>
      </c>
      <c r="B198" t="s">
        <v>192</v>
      </c>
      <c r="C198" t="s">
        <v>312</v>
      </c>
      <c r="D198">
        <v>1</v>
      </c>
      <c r="F198" t="s">
        <v>245</v>
      </c>
      <c r="G198">
        <v>72.661616581899992</v>
      </c>
      <c r="K198">
        <f t="shared" si="12"/>
        <v>0</v>
      </c>
      <c r="L198">
        <f t="shared" si="13"/>
        <v>0</v>
      </c>
      <c r="M198">
        <f t="shared" si="14"/>
        <v>0</v>
      </c>
      <c r="N198">
        <f t="shared" si="15"/>
        <v>0</v>
      </c>
    </row>
    <row r="199" spans="1:14" x14ac:dyDescent="0.2">
      <c r="A199">
        <v>195</v>
      </c>
      <c r="B199" t="s">
        <v>193</v>
      </c>
      <c r="F199" t="s">
        <v>193</v>
      </c>
      <c r="G199">
        <v>134.31668497800001</v>
      </c>
      <c r="H199">
        <v>1261.7072937200001</v>
      </c>
      <c r="J199">
        <v>465.847925858</v>
      </c>
      <c r="K199">
        <f t="shared" si="12"/>
        <v>0.17411560653336</v>
      </c>
      <c r="L199">
        <f t="shared" si="13"/>
        <v>0</v>
      </c>
      <c r="M199">
        <f t="shared" si="14"/>
        <v>8.1057539099292003E-2</v>
      </c>
      <c r="N199">
        <f t="shared" si="15"/>
        <v>0.25517314563265203</v>
      </c>
    </row>
    <row r="200" spans="1:14" x14ac:dyDescent="0.2">
      <c r="A200">
        <v>196</v>
      </c>
      <c r="B200" t="s">
        <v>194</v>
      </c>
      <c r="F200" t="s">
        <v>194</v>
      </c>
      <c r="G200">
        <v>18.987160902300001</v>
      </c>
      <c r="H200">
        <v>4445.6204114100001</v>
      </c>
      <c r="J200">
        <v>1412.6876539699999</v>
      </c>
      <c r="K200">
        <f t="shared" si="12"/>
        <v>0.61349561677457998</v>
      </c>
      <c r="L200">
        <f t="shared" si="13"/>
        <v>0</v>
      </c>
      <c r="M200">
        <f t="shared" si="14"/>
        <v>0.24580765179077999</v>
      </c>
      <c r="N200">
        <f t="shared" si="15"/>
        <v>0.85930326856535999</v>
      </c>
    </row>
    <row r="201" spans="1:14" x14ac:dyDescent="0.2">
      <c r="A201">
        <v>197</v>
      </c>
      <c r="B201" t="s">
        <v>195</v>
      </c>
      <c r="F201" t="s">
        <v>195</v>
      </c>
      <c r="G201">
        <v>9.505120712430001</v>
      </c>
      <c r="J201">
        <v>337.57328414099999</v>
      </c>
      <c r="K201">
        <f t="shared" si="12"/>
        <v>0</v>
      </c>
      <c r="L201">
        <f t="shared" si="13"/>
        <v>0</v>
      </c>
      <c r="M201">
        <f t="shared" si="14"/>
        <v>5.8737751440533996E-2</v>
      </c>
      <c r="N201">
        <f t="shared" si="15"/>
        <v>5.8737751440533996E-2</v>
      </c>
    </row>
    <row r="202" spans="1:14" x14ac:dyDescent="0.2">
      <c r="A202">
        <v>198</v>
      </c>
      <c r="B202" t="s">
        <v>196</v>
      </c>
      <c r="C202" t="s">
        <v>313</v>
      </c>
      <c r="D202">
        <v>0</v>
      </c>
      <c r="E202">
        <v>1</v>
      </c>
      <c r="F202" t="s">
        <v>254</v>
      </c>
      <c r="G202">
        <v>6.7111226499999999E-3</v>
      </c>
      <c r="K202">
        <f t="shared" si="12"/>
        <v>0</v>
      </c>
      <c r="L202">
        <f t="shared" si="13"/>
        <v>0</v>
      </c>
      <c r="M202">
        <f t="shared" si="14"/>
        <v>0</v>
      </c>
      <c r="N202">
        <f t="shared" si="15"/>
        <v>0</v>
      </c>
    </row>
    <row r="203" spans="1:14" x14ac:dyDescent="0.2">
      <c r="A203">
        <v>199</v>
      </c>
      <c r="B203" t="s">
        <v>197</v>
      </c>
      <c r="F203" t="s">
        <v>197</v>
      </c>
      <c r="G203">
        <v>115.820911029</v>
      </c>
      <c r="J203">
        <v>21.336476715</v>
      </c>
      <c r="K203">
        <f t="shared" si="12"/>
        <v>0</v>
      </c>
      <c r="L203">
        <f t="shared" si="13"/>
        <v>0</v>
      </c>
      <c r="M203">
        <f t="shared" si="14"/>
        <v>3.71254694841E-3</v>
      </c>
      <c r="N203">
        <f t="shared" si="15"/>
        <v>3.71254694841E-3</v>
      </c>
    </row>
    <row r="204" spans="1:14" x14ac:dyDescent="0.2">
      <c r="A204">
        <v>200</v>
      </c>
      <c r="B204" t="s">
        <v>198</v>
      </c>
      <c r="C204" t="s">
        <v>314</v>
      </c>
      <c r="D204">
        <v>1</v>
      </c>
      <c r="F204" t="s">
        <v>82</v>
      </c>
      <c r="G204">
        <v>1.45800665612</v>
      </c>
      <c r="K204">
        <f t="shared" si="12"/>
        <v>0</v>
      </c>
      <c r="L204">
        <f t="shared" si="13"/>
        <v>0</v>
      </c>
      <c r="M204">
        <f t="shared" si="14"/>
        <v>0</v>
      </c>
      <c r="N204">
        <f t="shared" si="15"/>
        <v>0</v>
      </c>
    </row>
    <row r="205" spans="1:14" x14ac:dyDescent="0.2">
      <c r="A205">
        <v>201</v>
      </c>
      <c r="B205" t="s">
        <v>199</v>
      </c>
      <c r="F205" t="s">
        <v>199</v>
      </c>
      <c r="G205">
        <v>9.8966107675899995</v>
      </c>
      <c r="K205">
        <f t="shared" si="12"/>
        <v>0</v>
      </c>
      <c r="L205">
        <f t="shared" si="13"/>
        <v>0</v>
      </c>
      <c r="M205">
        <f t="shared" si="14"/>
        <v>0</v>
      </c>
      <c r="N205">
        <f t="shared" si="15"/>
        <v>0</v>
      </c>
    </row>
    <row r="206" spans="1:14" x14ac:dyDescent="0.2">
      <c r="A206">
        <v>202</v>
      </c>
      <c r="B206" t="s">
        <v>246</v>
      </c>
      <c r="C206" t="s">
        <v>315</v>
      </c>
      <c r="D206">
        <v>0</v>
      </c>
      <c r="E206">
        <v>1</v>
      </c>
      <c r="F206" t="s">
        <v>254</v>
      </c>
      <c r="G206">
        <v>51.666614864499998</v>
      </c>
      <c r="K206">
        <f t="shared" si="12"/>
        <v>0</v>
      </c>
      <c r="L206">
        <f t="shared" si="13"/>
        <v>0</v>
      </c>
      <c r="M206">
        <f t="shared" si="14"/>
        <v>0</v>
      </c>
      <c r="N206">
        <f t="shared" si="15"/>
        <v>0</v>
      </c>
    </row>
    <row r="207" spans="1:14" x14ac:dyDescent="0.2">
      <c r="A207">
        <v>203</v>
      </c>
      <c r="B207" t="s">
        <v>200</v>
      </c>
      <c r="F207" t="s">
        <v>200</v>
      </c>
      <c r="G207">
        <v>10.710468280200001</v>
      </c>
      <c r="K207">
        <f t="shared" si="12"/>
        <v>0</v>
      </c>
      <c r="L207">
        <f t="shared" si="13"/>
        <v>0</v>
      </c>
      <c r="M207">
        <f t="shared" si="14"/>
        <v>0</v>
      </c>
      <c r="N207">
        <f t="shared" si="15"/>
        <v>0</v>
      </c>
    </row>
    <row r="208" spans="1:14" x14ac:dyDescent="0.2">
      <c r="A208">
        <v>204</v>
      </c>
      <c r="B208" t="s">
        <v>201</v>
      </c>
      <c r="F208" t="s">
        <v>201</v>
      </c>
      <c r="G208">
        <v>22.315107312599999</v>
      </c>
      <c r="J208">
        <v>747.87917786399998</v>
      </c>
      <c r="K208">
        <f t="shared" si="12"/>
        <v>0</v>
      </c>
      <c r="L208">
        <f t="shared" si="13"/>
        <v>0</v>
      </c>
      <c r="M208">
        <f t="shared" si="14"/>
        <v>0.130130976948336</v>
      </c>
      <c r="N208">
        <f t="shared" si="15"/>
        <v>0.130130976948336</v>
      </c>
    </row>
    <row r="209" spans="1:14" x14ac:dyDescent="0.2">
      <c r="A209">
        <v>205</v>
      </c>
      <c r="B209" t="s">
        <v>202</v>
      </c>
      <c r="F209" t="s">
        <v>202</v>
      </c>
      <c r="G209">
        <v>5.9780780037099994</v>
      </c>
      <c r="K209">
        <f t="shared" si="12"/>
        <v>0</v>
      </c>
      <c r="L209">
        <f t="shared" si="13"/>
        <v>0</v>
      </c>
      <c r="M209">
        <f t="shared" si="14"/>
        <v>0</v>
      </c>
      <c r="N209">
        <f t="shared" si="15"/>
        <v>0</v>
      </c>
    </row>
    <row r="210" spans="1:14" x14ac:dyDescent="0.2">
      <c r="A210">
        <v>206</v>
      </c>
      <c r="B210" t="s">
        <v>203</v>
      </c>
      <c r="F210" t="s">
        <v>203</v>
      </c>
      <c r="G210">
        <v>2.3996107274499998</v>
      </c>
      <c r="H210">
        <v>8.4986976828499997E-2</v>
      </c>
      <c r="I210">
        <v>2.0959053941699999</v>
      </c>
      <c r="K210">
        <f t="shared" si="12"/>
        <v>1.1728202802333E-5</v>
      </c>
      <c r="L210">
        <f t="shared" si="13"/>
        <v>5.1349682157165002E-4</v>
      </c>
      <c r="M210">
        <f t="shared" si="14"/>
        <v>0</v>
      </c>
      <c r="N210">
        <f t="shared" si="15"/>
        <v>5.2522502437398302E-4</v>
      </c>
    </row>
    <row r="211" spans="1:14" x14ac:dyDescent="0.2">
      <c r="A211">
        <v>207</v>
      </c>
      <c r="B211" t="s">
        <v>204</v>
      </c>
      <c r="F211" t="s">
        <v>204</v>
      </c>
      <c r="G211">
        <v>104.12154508499999</v>
      </c>
      <c r="H211">
        <v>33.673544901500001</v>
      </c>
      <c r="I211">
        <v>49.862561918399997</v>
      </c>
      <c r="K211">
        <f t="shared" si="12"/>
        <v>4.6469491964070001E-3</v>
      </c>
      <c r="L211">
        <f t="shared" si="13"/>
        <v>1.2216327670008E-2</v>
      </c>
      <c r="M211">
        <f t="shared" si="14"/>
        <v>0</v>
      </c>
      <c r="N211">
        <f t="shared" si="15"/>
        <v>1.6863276866414999E-2</v>
      </c>
    </row>
    <row r="212" spans="1:14" x14ac:dyDescent="0.2">
      <c r="A212">
        <v>208</v>
      </c>
      <c r="B212" t="s">
        <v>240</v>
      </c>
      <c r="F212" t="s">
        <v>240</v>
      </c>
      <c r="G212">
        <v>1.5499876379999999</v>
      </c>
      <c r="K212">
        <f t="shared" si="12"/>
        <v>0</v>
      </c>
      <c r="L212">
        <f t="shared" si="13"/>
        <v>0</v>
      </c>
      <c r="M212">
        <f t="shared" si="14"/>
        <v>0</v>
      </c>
      <c r="N212">
        <f t="shared" si="15"/>
        <v>0</v>
      </c>
    </row>
    <row r="213" spans="1:14" x14ac:dyDescent="0.2">
      <c r="A213">
        <v>209</v>
      </c>
      <c r="B213" t="s">
        <v>205</v>
      </c>
      <c r="C213" t="s">
        <v>316</v>
      </c>
      <c r="D213">
        <v>1</v>
      </c>
      <c r="F213" t="s">
        <v>163</v>
      </c>
      <c r="G213">
        <v>4.5601709159999997E-2</v>
      </c>
      <c r="H213">
        <v>25.988333231599999</v>
      </c>
      <c r="J213">
        <v>1.75266136021E-3</v>
      </c>
      <c r="K213">
        <f t="shared" si="12"/>
        <v>3.5863899859608001E-3</v>
      </c>
      <c r="L213">
        <f t="shared" si="13"/>
        <v>0</v>
      </c>
      <c r="M213">
        <f t="shared" si="14"/>
        <v>3.0496307667653997E-7</v>
      </c>
      <c r="N213">
        <f t="shared" si="15"/>
        <v>3.5866949490374767E-3</v>
      </c>
    </row>
    <row r="214" spans="1:14" x14ac:dyDescent="0.2">
      <c r="A214">
        <v>210</v>
      </c>
      <c r="B214" t="s">
        <v>206</v>
      </c>
      <c r="C214" t="s">
        <v>317</v>
      </c>
      <c r="D214">
        <v>0</v>
      </c>
      <c r="E214">
        <v>1</v>
      </c>
      <c r="F214" t="s">
        <v>254</v>
      </c>
      <c r="G214">
        <v>109.065238241</v>
      </c>
      <c r="J214">
        <v>10.942271409</v>
      </c>
      <c r="K214">
        <f t="shared" si="12"/>
        <v>0</v>
      </c>
      <c r="L214">
        <f t="shared" si="13"/>
        <v>0</v>
      </c>
      <c r="M214">
        <f t="shared" si="14"/>
        <v>1.9039552251659999E-3</v>
      </c>
      <c r="N214">
        <f t="shared" si="15"/>
        <v>1.9039552251659999E-3</v>
      </c>
    </row>
    <row r="215" spans="1:14" x14ac:dyDescent="0.2">
      <c r="A215">
        <v>211</v>
      </c>
      <c r="B215" t="s">
        <v>207</v>
      </c>
      <c r="F215" t="s">
        <v>207</v>
      </c>
      <c r="G215">
        <v>19.585804005</v>
      </c>
      <c r="K215">
        <f t="shared" si="12"/>
        <v>0</v>
      </c>
      <c r="L215">
        <f t="shared" si="13"/>
        <v>0</v>
      </c>
      <c r="M215">
        <f t="shared" si="14"/>
        <v>0</v>
      </c>
      <c r="N215">
        <f t="shared" si="15"/>
        <v>0</v>
      </c>
    </row>
    <row r="216" spans="1:14" x14ac:dyDescent="0.2">
      <c r="A216">
        <v>212</v>
      </c>
      <c r="B216" t="s">
        <v>208</v>
      </c>
      <c r="C216" t="s">
        <v>318</v>
      </c>
      <c r="D216">
        <v>0</v>
      </c>
      <c r="E216">
        <v>1</v>
      </c>
      <c r="F216" t="s">
        <v>254</v>
      </c>
      <c r="G216">
        <v>13.5695788811</v>
      </c>
      <c r="H216">
        <v>956.63622462599994</v>
      </c>
      <c r="J216">
        <v>171.87567052599999</v>
      </c>
      <c r="K216">
        <f t="shared" si="12"/>
        <v>0.132015798998388</v>
      </c>
      <c r="L216">
        <f t="shared" si="13"/>
        <v>0</v>
      </c>
      <c r="M216">
        <f t="shared" si="14"/>
        <v>2.9906366671524E-2</v>
      </c>
      <c r="N216">
        <f t="shared" si="15"/>
        <v>0.16192216566991199</v>
      </c>
    </row>
    <row r="217" spans="1:14" x14ac:dyDescent="0.2">
      <c r="A217">
        <v>213</v>
      </c>
      <c r="B217" t="s">
        <v>209</v>
      </c>
      <c r="F217" t="s">
        <v>209</v>
      </c>
      <c r="G217">
        <v>107.292325252</v>
      </c>
      <c r="K217">
        <f t="shared" si="12"/>
        <v>0</v>
      </c>
      <c r="L217">
        <f t="shared" si="13"/>
        <v>0</v>
      </c>
      <c r="M217">
        <f t="shared" si="14"/>
        <v>0</v>
      </c>
      <c r="N217">
        <f t="shared" si="15"/>
        <v>0</v>
      </c>
    </row>
    <row r="218" spans="1:14" x14ac:dyDescent="0.2">
      <c r="A218">
        <v>214</v>
      </c>
      <c r="B218" t="s">
        <v>210</v>
      </c>
      <c r="F218" t="s">
        <v>210</v>
      </c>
      <c r="G218">
        <v>5.9452326272700002</v>
      </c>
      <c r="H218">
        <v>188.894632132</v>
      </c>
      <c r="J218">
        <v>5.7934750068599996</v>
      </c>
      <c r="K218">
        <f t="shared" si="12"/>
        <v>2.6067459234215998E-2</v>
      </c>
      <c r="L218">
        <f t="shared" si="13"/>
        <v>0</v>
      </c>
      <c r="M218">
        <f t="shared" si="14"/>
        <v>1.0080646511936399E-3</v>
      </c>
      <c r="N218">
        <f t="shared" si="15"/>
        <v>2.7075523885409639E-2</v>
      </c>
    </row>
    <row r="219" spans="1:14" x14ac:dyDescent="0.2">
      <c r="A219">
        <v>215</v>
      </c>
      <c r="B219" t="s">
        <v>211</v>
      </c>
      <c r="F219" t="s">
        <v>211</v>
      </c>
      <c r="G219">
        <v>68.3897410111</v>
      </c>
      <c r="H219">
        <v>1831.83508611</v>
      </c>
      <c r="J219">
        <v>2454.93523246</v>
      </c>
      <c r="K219">
        <f t="shared" si="12"/>
        <v>0.25279324188318003</v>
      </c>
      <c r="L219">
        <f t="shared" si="13"/>
        <v>0</v>
      </c>
      <c r="M219">
        <f t="shared" si="14"/>
        <v>0.42715873044803998</v>
      </c>
      <c r="N219">
        <f t="shared" si="15"/>
        <v>0.67995197233121996</v>
      </c>
    </row>
    <row r="220" spans="1:14" x14ac:dyDescent="0.2">
      <c r="A220">
        <v>216</v>
      </c>
      <c r="B220" t="s">
        <v>6</v>
      </c>
      <c r="F220" t="s">
        <v>6</v>
      </c>
      <c r="G220">
        <v>14.7158593629</v>
      </c>
      <c r="K220">
        <f t="shared" si="12"/>
        <v>0</v>
      </c>
      <c r="L220">
        <f t="shared" si="13"/>
        <v>0</v>
      </c>
      <c r="M220">
        <f t="shared" si="14"/>
        <v>0</v>
      </c>
      <c r="N220">
        <f t="shared" si="15"/>
        <v>0</v>
      </c>
    </row>
    <row r="221" spans="1:14" x14ac:dyDescent="0.2">
      <c r="A221">
        <v>217</v>
      </c>
      <c r="B221" t="s">
        <v>212</v>
      </c>
      <c r="C221" t="s">
        <v>319</v>
      </c>
      <c r="D221">
        <v>1</v>
      </c>
      <c r="F221" t="s">
        <v>166</v>
      </c>
      <c r="G221">
        <v>26.213960054699999</v>
      </c>
      <c r="K221">
        <f t="shared" si="12"/>
        <v>0</v>
      </c>
      <c r="L221">
        <f t="shared" si="13"/>
        <v>0</v>
      </c>
      <c r="M221">
        <f t="shared" si="14"/>
        <v>0</v>
      </c>
      <c r="N221">
        <f t="shared" si="15"/>
        <v>0</v>
      </c>
    </row>
    <row r="222" spans="1:14" x14ac:dyDescent="0.2">
      <c r="A222">
        <v>218</v>
      </c>
      <c r="B222" t="s">
        <v>213</v>
      </c>
      <c r="F222" t="s">
        <v>213</v>
      </c>
      <c r="G222">
        <v>57.524276629699997</v>
      </c>
      <c r="K222">
        <f t="shared" si="12"/>
        <v>0</v>
      </c>
      <c r="L222">
        <f t="shared" si="13"/>
        <v>0</v>
      </c>
      <c r="M222">
        <f t="shared" si="14"/>
        <v>0</v>
      </c>
      <c r="N222">
        <f t="shared" si="15"/>
        <v>0</v>
      </c>
    </row>
    <row r="223" spans="1:14" x14ac:dyDescent="0.2">
      <c r="A223">
        <v>219</v>
      </c>
      <c r="B223" t="s">
        <v>214</v>
      </c>
      <c r="C223" t="s">
        <v>320</v>
      </c>
      <c r="D223">
        <v>0</v>
      </c>
      <c r="E223">
        <v>1</v>
      </c>
      <c r="F223" t="s">
        <v>254</v>
      </c>
      <c r="G223">
        <v>4.7063410531600001</v>
      </c>
      <c r="H223">
        <v>336.93862704999998</v>
      </c>
      <c r="J223">
        <v>9.8096438262400003</v>
      </c>
      <c r="K223">
        <f t="shared" si="12"/>
        <v>4.6497530532899997E-2</v>
      </c>
      <c r="L223">
        <f t="shared" si="13"/>
        <v>0</v>
      </c>
      <c r="M223">
        <f t="shared" si="14"/>
        <v>1.70687802576576E-3</v>
      </c>
      <c r="N223">
        <f t="shared" si="15"/>
        <v>4.8204408558665757E-2</v>
      </c>
    </row>
    <row r="224" spans="1:14" x14ac:dyDescent="0.2">
      <c r="A224">
        <v>220</v>
      </c>
      <c r="B224" t="s">
        <v>215</v>
      </c>
      <c r="C224" t="s">
        <v>321</v>
      </c>
      <c r="D224">
        <v>0</v>
      </c>
      <c r="E224">
        <v>1</v>
      </c>
      <c r="F224" t="s">
        <v>254</v>
      </c>
      <c r="G224">
        <v>57.603221754300002</v>
      </c>
      <c r="H224">
        <v>3703.36913276</v>
      </c>
      <c r="J224">
        <v>7.8333211594499996</v>
      </c>
      <c r="K224">
        <f t="shared" si="12"/>
        <v>0.51106494032088001</v>
      </c>
      <c r="L224">
        <f t="shared" si="13"/>
        <v>0</v>
      </c>
      <c r="M224">
        <f t="shared" si="14"/>
        <v>1.3629978817443001E-3</v>
      </c>
      <c r="N224">
        <f t="shared" si="15"/>
        <v>0.51242793820262433</v>
      </c>
    </row>
    <row r="225" spans="1:14" x14ac:dyDescent="0.2">
      <c r="A225">
        <v>221</v>
      </c>
      <c r="B225" t="s">
        <v>216</v>
      </c>
      <c r="F225" t="s">
        <v>216</v>
      </c>
      <c r="G225">
        <v>6.6581014426099996</v>
      </c>
      <c r="H225">
        <v>1.12414957135</v>
      </c>
      <c r="J225">
        <v>63.6801826891</v>
      </c>
      <c r="K225">
        <f t="shared" si="12"/>
        <v>1.5513264084630001E-4</v>
      </c>
      <c r="L225">
        <f t="shared" si="13"/>
        <v>0</v>
      </c>
      <c r="M225">
        <f t="shared" si="14"/>
        <v>1.1080351787903401E-2</v>
      </c>
      <c r="N225">
        <f t="shared" si="15"/>
        <v>1.1235484428749701E-2</v>
      </c>
    </row>
    <row r="226" spans="1:14" x14ac:dyDescent="0.2">
      <c r="A226">
        <v>222</v>
      </c>
      <c r="B226" t="s">
        <v>217</v>
      </c>
      <c r="F226" t="s">
        <v>217</v>
      </c>
      <c r="G226">
        <v>25.3034704425</v>
      </c>
      <c r="H226">
        <v>5000.6218382699999</v>
      </c>
      <c r="K226">
        <f t="shared" si="12"/>
        <v>0.69008581368125999</v>
      </c>
      <c r="L226">
        <f t="shared" si="13"/>
        <v>0</v>
      </c>
      <c r="M226">
        <f t="shared" si="14"/>
        <v>0</v>
      </c>
      <c r="N226">
        <f t="shared" si="15"/>
        <v>0.69008581368125999</v>
      </c>
    </row>
    <row r="227" spans="1:14" x14ac:dyDescent="0.2">
      <c r="A227">
        <v>223</v>
      </c>
      <c r="B227" t="s">
        <v>218</v>
      </c>
      <c r="F227" t="s">
        <v>218</v>
      </c>
      <c r="G227">
        <v>108.544412663</v>
      </c>
      <c r="H227">
        <v>0.53288591202699997</v>
      </c>
      <c r="I227">
        <v>256.29913217500001</v>
      </c>
      <c r="K227">
        <f t="shared" si="12"/>
        <v>7.3538255859725997E-5</v>
      </c>
      <c r="L227">
        <f t="shared" si="13"/>
        <v>6.2793287382874999E-2</v>
      </c>
      <c r="M227">
        <f t="shared" si="14"/>
        <v>0</v>
      </c>
      <c r="N227">
        <f t="shared" si="15"/>
        <v>6.2866825638734719E-2</v>
      </c>
    </row>
    <row r="228" spans="1:14" x14ac:dyDescent="0.2">
      <c r="A228">
        <v>224</v>
      </c>
      <c r="B228" t="s">
        <v>219</v>
      </c>
      <c r="C228" t="s">
        <v>322</v>
      </c>
      <c r="E228">
        <v>1</v>
      </c>
      <c r="F228" t="s">
        <v>254</v>
      </c>
      <c r="G228">
        <v>61.704200233999998</v>
      </c>
      <c r="J228">
        <v>7.7908719952200001E-2</v>
      </c>
      <c r="K228">
        <f t="shared" si="12"/>
        <v>0</v>
      </c>
      <c r="L228">
        <f t="shared" si="13"/>
        <v>0</v>
      </c>
      <c r="M228">
        <f t="shared" si="14"/>
        <v>1.3556117271682799E-5</v>
      </c>
      <c r="N228">
        <f t="shared" si="15"/>
        <v>1.3556117271682799E-5</v>
      </c>
    </row>
    <row r="229" spans="1:14" x14ac:dyDescent="0.2">
      <c r="A229">
        <v>225</v>
      </c>
      <c r="B229" t="s">
        <v>220</v>
      </c>
      <c r="C229" t="s">
        <v>323</v>
      </c>
      <c r="D229">
        <v>0</v>
      </c>
      <c r="E229">
        <v>1</v>
      </c>
      <c r="F229" t="s">
        <v>254</v>
      </c>
      <c r="G229">
        <v>32.979864507800002</v>
      </c>
      <c r="H229">
        <v>1247.91660488</v>
      </c>
      <c r="I229">
        <v>46.255090901700001</v>
      </c>
      <c r="J229">
        <v>1.3959332308800001</v>
      </c>
      <c r="K229">
        <f t="shared" si="12"/>
        <v>0.17221249147344</v>
      </c>
      <c r="L229">
        <f t="shared" si="13"/>
        <v>1.13324972709165E-2</v>
      </c>
      <c r="M229">
        <f t="shared" si="14"/>
        <v>2.4289238217312001E-4</v>
      </c>
      <c r="N229">
        <f t="shared" si="15"/>
        <v>0.18378788112652963</v>
      </c>
    </row>
    <row r="230" spans="1:14" x14ac:dyDescent="0.2">
      <c r="A230">
        <v>226</v>
      </c>
      <c r="B230" t="s">
        <v>221</v>
      </c>
      <c r="F230" t="s">
        <v>221</v>
      </c>
      <c r="G230">
        <v>96.772540190499996</v>
      </c>
      <c r="H230">
        <v>46.070410748100002</v>
      </c>
      <c r="J230">
        <v>986.39402577199996</v>
      </c>
      <c r="K230">
        <f t="shared" si="12"/>
        <v>6.3577166832378008E-3</v>
      </c>
      <c r="L230">
        <f t="shared" si="13"/>
        <v>0</v>
      </c>
      <c r="M230">
        <f t="shared" si="14"/>
        <v>0.17163256048432798</v>
      </c>
      <c r="N230">
        <f t="shared" si="15"/>
        <v>0.1779902771675658</v>
      </c>
    </row>
    <row r="231" spans="1:14" x14ac:dyDescent="0.2">
      <c r="A231">
        <v>227</v>
      </c>
      <c r="B231" t="s">
        <v>222</v>
      </c>
      <c r="F231" t="s">
        <v>222</v>
      </c>
      <c r="G231">
        <v>19.676807432899999</v>
      </c>
      <c r="K231">
        <f t="shared" si="12"/>
        <v>0</v>
      </c>
      <c r="L231">
        <f t="shared" si="13"/>
        <v>0</v>
      </c>
      <c r="M231">
        <f t="shared" si="14"/>
        <v>0</v>
      </c>
      <c r="N231">
        <f t="shared" si="15"/>
        <v>0</v>
      </c>
    </row>
    <row r="232" spans="1:14" x14ac:dyDescent="0.2">
      <c r="A232">
        <v>228</v>
      </c>
      <c r="B232" t="s">
        <v>223</v>
      </c>
      <c r="F232" t="s">
        <v>223</v>
      </c>
      <c r="G232">
        <v>89.003167904099996</v>
      </c>
      <c r="H232">
        <v>5962.6278382399996</v>
      </c>
      <c r="K232">
        <f t="shared" si="12"/>
        <v>0.82284264167711996</v>
      </c>
      <c r="L232">
        <f t="shared" si="13"/>
        <v>0</v>
      </c>
      <c r="M232">
        <f t="shared" si="14"/>
        <v>0</v>
      </c>
      <c r="N232">
        <f t="shared" si="15"/>
        <v>0.82284264167711996</v>
      </c>
    </row>
    <row r="233" spans="1:14" x14ac:dyDescent="0.2">
      <c r="A233">
        <v>229</v>
      </c>
      <c r="B233" t="s">
        <v>224</v>
      </c>
      <c r="C233" t="s">
        <v>324</v>
      </c>
      <c r="D233">
        <v>1</v>
      </c>
      <c r="F233" t="s">
        <v>226</v>
      </c>
      <c r="G233">
        <v>308.21960574299999</v>
      </c>
      <c r="H233">
        <v>499.58429015000002</v>
      </c>
      <c r="J233">
        <v>0.18031012743200001</v>
      </c>
      <c r="K233">
        <f t="shared" si="12"/>
        <v>6.8942632040700003E-2</v>
      </c>
      <c r="L233">
        <f t="shared" si="13"/>
        <v>0</v>
      </c>
      <c r="M233">
        <f t="shared" si="14"/>
        <v>3.1373962173168003E-5</v>
      </c>
      <c r="N233">
        <f t="shared" si="15"/>
        <v>6.8974006002873164E-2</v>
      </c>
    </row>
    <row r="234" spans="1:14" x14ac:dyDescent="0.2">
      <c r="A234">
        <v>230</v>
      </c>
      <c r="B234" t="s">
        <v>225</v>
      </c>
      <c r="F234" t="s">
        <v>225</v>
      </c>
      <c r="G234">
        <v>30.047147326600001</v>
      </c>
      <c r="I234">
        <v>24.875478949800002</v>
      </c>
      <c r="K234">
        <f t="shared" si="12"/>
        <v>0</v>
      </c>
      <c r="L234">
        <f t="shared" si="13"/>
        <v>6.0944923427010004E-3</v>
      </c>
      <c r="M234">
        <f t="shared" si="14"/>
        <v>0</v>
      </c>
      <c r="N234">
        <f t="shared" si="15"/>
        <v>6.0944923427010004E-3</v>
      </c>
    </row>
    <row r="235" spans="1:14" x14ac:dyDescent="0.2">
      <c r="A235">
        <v>231</v>
      </c>
      <c r="B235" t="s">
        <v>226</v>
      </c>
      <c r="F235" t="s">
        <v>226</v>
      </c>
      <c r="G235">
        <v>2166.4107495100002</v>
      </c>
      <c r="H235">
        <v>13950.816377293</v>
      </c>
      <c r="I235">
        <v>18833.809598299998</v>
      </c>
      <c r="J235">
        <v>2358.9564094799998</v>
      </c>
      <c r="K235">
        <f t="shared" si="12"/>
        <v>1.9252126600664339</v>
      </c>
      <c r="L235">
        <f t="shared" si="13"/>
        <v>4.6142833515834996</v>
      </c>
      <c r="M235">
        <f t="shared" si="14"/>
        <v>0.41045841524951998</v>
      </c>
      <c r="N235">
        <f t="shared" si="15"/>
        <v>6.9499544268994535</v>
      </c>
    </row>
    <row r="236" spans="1:14" x14ac:dyDescent="0.2">
      <c r="A236">
        <v>232</v>
      </c>
      <c r="B236" t="s">
        <v>227</v>
      </c>
      <c r="F236" t="s">
        <v>227</v>
      </c>
      <c r="G236">
        <v>48.369999322300004</v>
      </c>
      <c r="K236">
        <f t="shared" si="12"/>
        <v>0</v>
      </c>
      <c r="L236">
        <f t="shared" si="13"/>
        <v>0</v>
      </c>
      <c r="M236">
        <f t="shared" si="14"/>
        <v>0</v>
      </c>
      <c r="N236">
        <f t="shared" si="15"/>
        <v>0</v>
      </c>
    </row>
    <row r="237" spans="1:14" x14ac:dyDescent="0.2">
      <c r="A237">
        <v>233</v>
      </c>
      <c r="B237" t="s">
        <v>228</v>
      </c>
      <c r="F237" t="s">
        <v>228</v>
      </c>
      <c r="G237">
        <v>3.0599477087600002</v>
      </c>
      <c r="J237">
        <v>0.46740523953200003</v>
      </c>
      <c r="K237">
        <f t="shared" si="12"/>
        <v>0</v>
      </c>
      <c r="L237">
        <f t="shared" si="13"/>
        <v>0</v>
      </c>
      <c r="M237">
        <f t="shared" si="14"/>
        <v>8.132851167856801E-5</v>
      </c>
      <c r="N237">
        <f t="shared" si="15"/>
        <v>8.132851167856801E-5</v>
      </c>
    </row>
    <row r="238" spans="1:14" x14ac:dyDescent="0.2">
      <c r="A238">
        <v>234</v>
      </c>
      <c r="B238" t="s">
        <v>229</v>
      </c>
      <c r="F238" t="s">
        <v>229</v>
      </c>
      <c r="G238">
        <v>114.097514971</v>
      </c>
      <c r="H238">
        <v>1294.3129119800001</v>
      </c>
      <c r="J238">
        <v>3357.6163356299999</v>
      </c>
      <c r="K238">
        <f t="shared" si="12"/>
        <v>0.17861518185324002</v>
      </c>
      <c r="L238">
        <f t="shared" si="13"/>
        <v>0</v>
      </c>
      <c r="M238">
        <f t="shared" si="14"/>
        <v>0.58422524239962004</v>
      </c>
      <c r="N238">
        <f t="shared" si="15"/>
        <v>0.76284042425286003</v>
      </c>
    </row>
    <row r="239" spans="1:14" x14ac:dyDescent="0.2">
      <c r="A239">
        <v>235</v>
      </c>
      <c r="B239" t="s">
        <v>230</v>
      </c>
      <c r="C239" t="s">
        <v>325</v>
      </c>
      <c r="D239">
        <v>1</v>
      </c>
      <c r="F239" t="s">
        <v>86</v>
      </c>
      <c r="G239">
        <v>6.9470396364699996</v>
      </c>
      <c r="H239">
        <v>41.1161906452</v>
      </c>
      <c r="J239">
        <v>0.778351251754</v>
      </c>
      <c r="K239">
        <f t="shared" si="12"/>
        <v>5.6740343090375999E-3</v>
      </c>
      <c r="L239">
        <f t="shared" si="13"/>
        <v>0</v>
      </c>
      <c r="M239">
        <f t="shared" si="14"/>
        <v>1.3543311780519598E-4</v>
      </c>
      <c r="N239">
        <f t="shared" si="15"/>
        <v>5.8094674268427959E-3</v>
      </c>
    </row>
    <row r="240" spans="1:14" x14ac:dyDescent="0.2">
      <c r="A240">
        <v>236</v>
      </c>
      <c r="B240" t="s">
        <v>243</v>
      </c>
      <c r="C240" t="s">
        <v>326</v>
      </c>
      <c r="D240">
        <v>1</v>
      </c>
      <c r="F240" t="s">
        <v>226</v>
      </c>
      <c r="G240">
        <v>3.0773130217500002</v>
      </c>
      <c r="H240">
        <v>84.054368501699997</v>
      </c>
      <c r="I240">
        <v>1.27082918258</v>
      </c>
      <c r="J240">
        <v>1.85676565482</v>
      </c>
      <c r="K240">
        <f t="shared" si="12"/>
        <v>1.15995028532346E-2</v>
      </c>
      <c r="L240">
        <f t="shared" si="13"/>
        <v>3.1135314973209998E-4</v>
      </c>
      <c r="M240">
        <f t="shared" si="14"/>
        <v>3.2307722393868E-4</v>
      </c>
      <c r="N240">
        <f t="shared" si="15"/>
        <v>1.2233933226905381E-2</v>
      </c>
    </row>
    <row r="241" spans="1:14" x14ac:dyDescent="0.2">
      <c r="A241">
        <v>237</v>
      </c>
      <c r="B241" t="s">
        <v>231</v>
      </c>
      <c r="F241" t="s">
        <v>231</v>
      </c>
      <c r="G241">
        <v>81.16690331689999</v>
      </c>
      <c r="H241">
        <v>26.6188256981</v>
      </c>
      <c r="I241">
        <v>2.3918142009899999</v>
      </c>
      <c r="J241">
        <v>2153.9142384199999</v>
      </c>
      <c r="K241">
        <f t="shared" si="12"/>
        <v>3.6733979463377999E-3</v>
      </c>
      <c r="L241">
        <f t="shared" si="13"/>
        <v>5.8599447924254989E-4</v>
      </c>
      <c r="M241">
        <f t="shared" si="14"/>
        <v>0.37478107748507999</v>
      </c>
      <c r="N241">
        <f t="shared" si="15"/>
        <v>0.37904046991066032</v>
      </c>
    </row>
    <row r="242" spans="1:14" x14ac:dyDescent="0.2">
      <c r="A242">
        <v>238</v>
      </c>
      <c r="B242" t="s">
        <v>247</v>
      </c>
      <c r="C242" t="s">
        <v>327</v>
      </c>
      <c r="D242">
        <v>0</v>
      </c>
      <c r="E242">
        <v>1</v>
      </c>
      <c r="F242" t="s">
        <v>254</v>
      </c>
      <c r="G242">
        <v>6.1221640000000006E-5</v>
      </c>
      <c r="K242">
        <f t="shared" si="12"/>
        <v>0</v>
      </c>
      <c r="L242">
        <f t="shared" si="13"/>
        <v>0</v>
      </c>
      <c r="M242">
        <f t="shared" si="14"/>
        <v>0</v>
      </c>
      <c r="N242">
        <f t="shared" si="15"/>
        <v>0</v>
      </c>
    </row>
    <row r="243" spans="1:14" x14ac:dyDescent="0.2">
      <c r="A243">
        <v>239</v>
      </c>
      <c r="B243" t="s">
        <v>232</v>
      </c>
      <c r="F243" t="s">
        <v>232</v>
      </c>
      <c r="G243">
        <v>53.482131436300001</v>
      </c>
      <c r="H243">
        <v>1244.72753721</v>
      </c>
      <c r="J243">
        <v>13.653021733899999</v>
      </c>
      <c r="K243">
        <f t="shared" si="12"/>
        <v>0.17177240013498002</v>
      </c>
      <c r="L243">
        <f t="shared" si="13"/>
        <v>0</v>
      </c>
      <c r="M243">
        <f t="shared" si="14"/>
        <v>2.3756257816986001E-3</v>
      </c>
      <c r="N243">
        <f t="shared" si="15"/>
        <v>0.17414802591667861</v>
      </c>
    </row>
    <row r="244" spans="1:14" x14ac:dyDescent="0.2">
      <c r="A244">
        <v>240</v>
      </c>
      <c r="B244" t="s">
        <v>233</v>
      </c>
      <c r="C244" t="s">
        <v>328</v>
      </c>
      <c r="D244">
        <v>1</v>
      </c>
      <c r="F244" t="s">
        <v>82</v>
      </c>
      <c r="G244">
        <v>21.5232573533</v>
      </c>
      <c r="J244">
        <v>0.14038167917200001</v>
      </c>
      <c r="K244">
        <f t="shared" si="12"/>
        <v>0</v>
      </c>
      <c r="L244">
        <f t="shared" si="13"/>
        <v>0</v>
      </c>
      <c r="M244">
        <f t="shared" si="14"/>
        <v>2.4426412175928001E-5</v>
      </c>
      <c r="N244">
        <f t="shared" si="15"/>
        <v>2.4426412175928001E-5</v>
      </c>
    </row>
    <row r="245" spans="1:14" x14ac:dyDescent="0.2">
      <c r="A245">
        <v>241</v>
      </c>
      <c r="B245" t="s">
        <v>234</v>
      </c>
      <c r="F245" t="s">
        <v>234</v>
      </c>
      <c r="G245">
        <v>11.2120272924</v>
      </c>
      <c r="H245">
        <v>988.72944266599995</v>
      </c>
      <c r="J245">
        <v>3.7693271179000001</v>
      </c>
      <c r="K245">
        <f t="shared" si="12"/>
        <v>0.13644466308790801</v>
      </c>
      <c r="L245">
        <f t="shared" si="13"/>
        <v>0</v>
      </c>
      <c r="M245">
        <f t="shared" si="14"/>
        <v>6.5586291851459999E-4</v>
      </c>
      <c r="N245">
        <f t="shared" si="15"/>
        <v>0.13710052600642261</v>
      </c>
    </row>
    <row r="246" spans="1:14" x14ac:dyDescent="0.2">
      <c r="A246">
        <v>242</v>
      </c>
      <c r="B246" t="s">
        <v>235</v>
      </c>
      <c r="F246" t="s">
        <v>235</v>
      </c>
      <c r="G246">
        <v>83.695472024499992</v>
      </c>
      <c r="H246">
        <v>5485.4190552099999</v>
      </c>
      <c r="J246">
        <v>10.7070413676</v>
      </c>
      <c r="K246">
        <f t="shared" si="12"/>
        <v>0.75698782961897992</v>
      </c>
      <c r="L246">
        <f t="shared" si="13"/>
        <v>0</v>
      </c>
      <c r="M246">
        <f t="shared" si="14"/>
        <v>1.8630251979624001E-3</v>
      </c>
      <c r="N246">
        <f t="shared" si="15"/>
        <v>0.75885085481694237</v>
      </c>
    </row>
    <row r="247" spans="1:14" x14ac:dyDescent="0.2">
      <c r="A247">
        <v>243</v>
      </c>
      <c r="B247" t="s">
        <v>236</v>
      </c>
      <c r="F247" t="s">
        <v>236</v>
      </c>
      <c r="G247">
        <v>272.58553713200001</v>
      </c>
      <c r="H247">
        <v>415.888733086</v>
      </c>
      <c r="I247">
        <v>61.4731794307</v>
      </c>
      <c r="J247">
        <v>17.483421221299999</v>
      </c>
      <c r="K247">
        <f t="shared" si="12"/>
        <v>5.7392645165867999E-2</v>
      </c>
      <c r="L247">
        <f t="shared" si="13"/>
        <v>1.50609289605215E-2</v>
      </c>
      <c r="M247">
        <f t="shared" si="14"/>
        <v>3.0421152925061996E-3</v>
      </c>
      <c r="N247">
        <f t="shared" si="15"/>
        <v>7.5495689418895701E-2</v>
      </c>
    </row>
    <row r="248" spans="1:14" x14ac:dyDescent="0.2">
      <c r="A248">
        <v>244</v>
      </c>
      <c r="B248" t="s">
        <v>237</v>
      </c>
      <c r="F248" t="s">
        <v>237</v>
      </c>
      <c r="G248">
        <v>62.814021958599987</v>
      </c>
      <c r="K248">
        <f t="shared" si="12"/>
        <v>0</v>
      </c>
      <c r="L248">
        <f t="shared" si="13"/>
        <v>0</v>
      </c>
      <c r="M248">
        <f t="shared" si="14"/>
        <v>0</v>
      </c>
      <c r="N248">
        <f t="shared" si="15"/>
        <v>0</v>
      </c>
    </row>
    <row r="249" spans="1:14" x14ac:dyDescent="0.2">
      <c r="A249">
        <v>245</v>
      </c>
      <c r="B249" t="s">
        <v>238</v>
      </c>
      <c r="F249" t="s">
        <v>238</v>
      </c>
      <c r="G249">
        <v>33.463129709100002</v>
      </c>
      <c r="K249">
        <f t="shared" si="12"/>
        <v>0</v>
      </c>
      <c r="L249">
        <f t="shared" si="13"/>
        <v>0</v>
      </c>
      <c r="M249">
        <f t="shared" si="14"/>
        <v>0</v>
      </c>
      <c r="N249">
        <f t="shared" si="15"/>
        <v>0</v>
      </c>
    </row>
  </sheetData>
  <sortState xmlns:xlrd2="http://schemas.microsoft.com/office/spreadsheetml/2017/richdata2" ref="B4:J253">
    <sortCondition ref="B1"/>
  </sortState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8BF1-920C-4CBA-9ED9-9C291D92619D}">
  <dimension ref="A3:B16"/>
  <sheetViews>
    <sheetView topLeftCell="A3" workbookViewId="0">
      <selection activeCell="A16" sqref="A16"/>
    </sheetView>
  </sheetViews>
  <sheetFormatPr baseColWidth="10" defaultRowHeight="15" x14ac:dyDescent="0.2"/>
  <sheetData>
    <row r="3" spans="1:2" x14ac:dyDescent="0.2">
      <c r="A3">
        <v>1</v>
      </c>
      <c r="B3" s="17" t="s">
        <v>676</v>
      </c>
    </row>
    <row r="4" spans="1:2" x14ac:dyDescent="0.2">
      <c r="A4">
        <v>2</v>
      </c>
      <c r="B4" s="17" t="s">
        <v>677</v>
      </c>
    </row>
    <row r="5" spans="1:2" x14ac:dyDescent="0.2">
      <c r="A5">
        <v>3</v>
      </c>
      <c r="B5" s="17" t="s">
        <v>678</v>
      </c>
    </row>
    <row r="6" spans="1:2" x14ac:dyDescent="0.2">
      <c r="A6">
        <v>4</v>
      </c>
      <c r="B6" s="17" t="s">
        <v>679</v>
      </c>
    </row>
    <row r="7" spans="1:2" x14ac:dyDescent="0.2">
      <c r="A7">
        <v>5</v>
      </c>
      <c r="B7" s="17" t="s">
        <v>680</v>
      </c>
    </row>
    <row r="8" spans="1:2" x14ac:dyDescent="0.2">
      <c r="A8">
        <v>6</v>
      </c>
      <c r="B8" s="17" t="s">
        <v>681</v>
      </c>
    </row>
    <row r="9" spans="1:2" x14ac:dyDescent="0.2">
      <c r="A9">
        <v>7</v>
      </c>
      <c r="B9" s="17" t="s">
        <v>682</v>
      </c>
    </row>
    <row r="10" spans="1:2" x14ac:dyDescent="0.2">
      <c r="A10">
        <v>8</v>
      </c>
      <c r="B10" s="17" t="s">
        <v>683</v>
      </c>
    </row>
    <row r="11" spans="1:2" x14ac:dyDescent="0.2">
      <c r="A11">
        <v>9</v>
      </c>
      <c r="B11" s="17" t="s">
        <v>684</v>
      </c>
    </row>
    <row r="12" spans="1:2" x14ac:dyDescent="0.2">
      <c r="A12">
        <v>10</v>
      </c>
      <c r="B12" s="17" t="s">
        <v>685</v>
      </c>
    </row>
    <row r="13" spans="1:2" x14ac:dyDescent="0.2">
      <c r="A13">
        <v>11</v>
      </c>
      <c r="B13" s="17" t="s">
        <v>686</v>
      </c>
    </row>
    <row r="14" spans="1:2" x14ac:dyDescent="0.2">
      <c r="A14">
        <v>12</v>
      </c>
      <c r="B14" s="17" t="s">
        <v>687</v>
      </c>
    </row>
    <row r="15" spans="1:2" x14ac:dyDescent="0.2">
      <c r="A15">
        <v>13</v>
      </c>
      <c r="B15" s="17" t="s">
        <v>688</v>
      </c>
    </row>
    <row r="16" spans="1:2" x14ac:dyDescent="0.2">
      <c r="A16">
        <v>14</v>
      </c>
      <c r="B16" s="17" t="s">
        <v>689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B719-3F34-40C3-AEA9-F7D3E36E6859}">
  <dimension ref="A1:B82"/>
  <sheetViews>
    <sheetView topLeftCell="A40" workbookViewId="0">
      <selection activeCell="D35" sqref="D35"/>
    </sheetView>
  </sheetViews>
  <sheetFormatPr baseColWidth="10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8</v>
      </c>
      <c r="B2">
        <v>62.566713876800002</v>
      </c>
    </row>
    <row r="3" spans="1:2" x14ac:dyDescent="0.2">
      <c r="A3" t="s">
        <v>12</v>
      </c>
      <c r="B3">
        <v>5.5585165020000001E-2</v>
      </c>
    </row>
    <row r="4" spans="1:2" x14ac:dyDescent="0.2">
      <c r="A4" t="s">
        <v>16</v>
      </c>
      <c r="B4">
        <v>3.142290526</v>
      </c>
    </row>
    <row r="5" spans="1:2" x14ac:dyDescent="0.2">
      <c r="A5" t="s">
        <v>18</v>
      </c>
      <c r="B5">
        <v>8590.9079402400002</v>
      </c>
    </row>
    <row r="6" spans="1:2" x14ac:dyDescent="0.2">
      <c r="A6" t="s">
        <v>19</v>
      </c>
      <c r="B6">
        <v>243.613211366</v>
      </c>
    </row>
    <row r="7" spans="1:2" x14ac:dyDescent="0.2">
      <c r="A7" t="s">
        <v>22</v>
      </c>
      <c r="B7">
        <v>10.039440689599999</v>
      </c>
    </row>
    <row r="8" spans="1:2" x14ac:dyDescent="0.2">
      <c r="A8" t="s">
        <v>23</v>
      </c>
      <c r="B8">
        <v>17.608330294000002</v>
      </c>
    </row>
    <row r="9" spans="1:2" x14ac:dyDescent="0.2">
      <c r="A9" t="s">
        <v>24</v>
      </c>
      <c r="B9">
        <v>2.2123870500799998</v>
      </c>
    </row>
    <row r="10" spans="1:2" x14ac:dyDescent="0.2">
      <c r="A10" t="s">
        <v>28</v>
      </c>
      <c r="B10">
        <v>22.6341542039</v>
      </c>
    </row>
    <row r="11" spans="1:2" x14ac:dyDescent="0.2">
      <c r="A11" t="s">
        <v>33</v>
      </c>
      <c r="B11">
        <v>5.8003712260700002</v>
      </c>
    </row>
    <row r="12" spans="1:2" x14ac:dyDescent="0.2">
      <c r="A12" t="s">
        <v>34</v>
      </c>
      <c r="B12">
        <v>28.157809438299999</v>
      </c>
    </row>
    <row r="13" spans="1:2" x14ac:dyDescent="0.2">
      <c r="A13" t="s">
        <v>37</v>
      </c>
      <c r="B13">
        <v>92.190105311799996</v>
      </c>
    </row>
    <row r="14" spans="1:2" x14ac:dyDescent="0.2">
      <c r="A14" t="s">
        <v>41</v>
      </c>
      <c r="B14">
        <v>3.6355587107799998</v>
      </c>
    </row>
    <row r="15" spans="1:2" x14ac:dyDescent="0.2">
      <c r="A15" t="s">
        <v>42</v>
      </c>
      <c r="B15">
        <v>61.160341241499999</v>
      </c>
    </row>
    <row r="16" spans="1:2" x14ac:dyDescent="0.2">
      <c r="A16" t="s">
        <v>43</v>
      </c>
      <c r="B16">
        <v>50.677520686800001</v>
      </c>
    </row>
    <row r="17" spans="1:2" x14ac:dyDescent="0.2">
      <c r="A17" t="s">
        <v>44</v>
      </c>
      <c r="B17">
        <v>50.602142179200001</v>
      </c>
    </row>
    <row r="18" spans="1:2" x14ac:dyDescent="0.2">
      <c r="A18" t="s">
        <v>47</v>
      </c>
      <c r="B18">
        <v>4.8892766122400007</v>
      </c>
    </row>
    <row r="19" spans="1:2" x14ac:dyDescent="0.2">
      <c r="A19" t="s">
        <v>53</v>
      </c>
      <c r="B19">
        <v>31.203374482800001</v>
      </c>
    </row>
    <row r="20" spans="1:2" x14ac:dyDescent="0.2">
      <c r="A20" t="s">
        <v>54</v>
      </c>
      <c r="B20">
        <v>165.41003850600001</v>
      </c>
    </row>
    <row r="21" spans="1:2" x14ac:dyDescent="0.2">
      <c r="A21" t="s">
        <v>57</v>
      </c>
      <c r="B21">
        <v>35.611467360399999</v>
      </c>
    </row>
    <row r="22" spans="1:2" x14ac:dyDescent="0.2">
      <c r="A22" t="s">
        <v>58</v>
      </c>
      <c r="B22">
        <v>67.683344284399993</v>
      </c>
    </row>
    <row r="23" spans="1:2" x14ac:dyDescent="0.2">
      <c r="A23" t="s">
        <v>65</v>
      </c>
      <c r="B23">
        <v>9.8242095157900007</v>
      </c>
    </row>
    <row r="24" spans="1:2" x14ac:dyDescent="0.2">
      <c r="A24" t="s">
        <v>75</v>
      </c>
      <c r="B24">
        <v>46.256268508000012</v>
      </c>
    </row>
    <row r="25" spans="1:2" x14ac:dyDescent="0.2">
      <c r="A25" t="s">
        <v>78</v>
      </c>
      <c r="B25">
        <v>92.7227606732</v>
      </c>
    </row>
    <row r="26" spans="1:2" x14ac:dyDescent="0.2">
      <c r="A26" t="s">
        <v>81</v>
      </c>
      <c r="B26">
        <v>73.107592073000006</v>
      </c>
    </row>
    <row r="27" spans="1:2" x14ac:dyDescent="0.2">
      <c r="A27" t="s">
        <v>83</v>
      </c>
      <c r="B27">
        <v>47.068467940200001</v>
      </c>
    </row>
    <row r="28" spans="1:2" x14ac:dyDescent="0.2">
      <c r="A28" t="s">
        <v>87</v>
      </c>
      <c r="B28">
        <v>10.1188045941</v>
      </c>
    </row>
    <row r="29" spans="1:2" x14ac:dyDescent="0.2">
      <c r="A29" t="s">
        <v>88</v>
      </c>
      <c r="B29">
        <v>1.0915243722900001</v>
      </c>
    </row>
    <row r="30" spans="1:2" x14ac:dyDescent="0.2">
      <c r="A30" t="s">
        <v>90</v>
      </c>
      <c r="B30">
        <v>4.3378505159999997E-2</v>
      </c>
    </row>
    <row r="31" spans="1:2" x14ac:dyDescent="0.2">
      <c r="A31" t="s">
        <v>98</v>
      </c>
      <c r="B31">
        <v>1404.8341110900001</v>
      </c>
    </row>
    <row r="32" spans="1:2" x14ac:dyDescent="0.2">
      <c r="A32" t="s">
        <v>102</v>
      </c>
      <c r="B32">
        <v>56.525687494499998</v>
      </c>
    </row>
    <row r="33" spans="1:2" x14ac:dyDescent="0.2">
      <c r="A33" t="s">
        <v>5</v>
      </c>
      <c r="B33">
        <v>11.033288972399999</v>
      </c>
    </row>
    <row r="34" spans="1:2" x14ac:dyDescent="0.2">
      <c r="A34" t="s">
        <v>107</v>
      </c>
      <c r="B34">
        <v>52.252415423000002</v>
      </c>
    </row>
    <row r="35" spans="1:2" x14ac:dyDescent="0.2">
      <c r="A35" t="s">
        <v>114</v>
      </c>
      <c r="B35">
        <v>0.38046963622000002</v>
      </c>
    </row>
    <row r="36" spans="1:2" x14ac:dyDescent="0.2">
      <c r="A36" t="s">
        <v>117</v>
      </c>
      <c r="B36">
        <v>342.97007656099998</v>
      </c>
    </row>
    <row r="37" spans="1:2" x14ac:dyDescent="0.2">
      <c r="A37" t="s">
        <v>119</v>
      </c>
      <c r="B37">
        <v>21.511828291400001</v>
      </c>
    </row>
    <row r="38" spans="1:2" x14ac:dyDescent="0.2">
      <c r="A38" t="s">
        <v>249</v>
      </c>
      <c r="B38">
        <v>134.684943742</v>
      </c>
    </row>
    <row r="39" spans="1:2" x14ac:dyDescent="0.2">
      <c r="A39" t="s">
        <v>122</v>
      </c>
      <c r="B39">
        <v>42.197244813700003</v>
      </c>
    </row>
    <row r="40" spans="1:2" x14ac:dyDescent="0.2">
      <c r="A40" t="s">
        <v>124</v>
      </c>
      <c r="B40">
        <v>19.680373714800002</v>
      </c>
    </row>
    <row r="41" spans="1:2" x14ac:dyDescent="0.2">
      <c r="A41" t="s">
        <v>125</v>
      </c>
      <c r="B41">
        <v>2.8703243035699999</v>
      </c>
    </row>
    <row r="42" spans="1:2" x14ac:dyDescent="0.2">
      <c r="A42" t="s">
        <v>129</v>
      </c>
      <c r="B42">
        <v>2.0920516739999999E-2</v>
      </c>
    </row>
    <row r="43" spans="1:2" x14ac:dyDescent="0.2">
      <c r="A43" t="s">
        <v>239</v>
      </c>
      <c r="B43">
        <v>2.8415081379</v>
      </c>
    </row>
    <row r="44" spans="1:2" x14ac:dyDescent="0.2">
      <c r="A44" t="s">
        <v>131</v>
      </c>
      <c r="B44">
        <v>10.0783608176</v>
      </c>
    </row>
    <row r="45" spans="1:2" x14ac:dyDescent="0.2">
      <c r="A45" t="s">
        <v>132</v>
      </c>
      <c r="B45">
        <v>0.32209345010000001</v>
      </c>
    </row>
    <row r="46" spans="1:2" x14ac:dyDescent="0.2">
      <c r="A46" t="s">
        <v>137</v>
      </c>
      <c r="B46">
        <v>3.9989423876600001</v>
      </c>
    </row>
    <row r="47" spans="1:2" x14ac:dyDescent="0.2">
      <c r="A47" t="s">
        <v>142</v>
      </c>
      <c r="B47">
        <v>2.75000363386</v>
      </c>
    </row>
    <row r="48" spans="1:2" x14ac:dyDescent="0.2">
      <c r="A48" t="s">
        <v>143</v>
      </c>
      <c r="B48">
        <v>106.649580927</v>
      </c>
    </row>
    <row r="49" spans="1:2" x14ac:dyDescent="0.2">
      <c r="A49" t="s">
        <v>147</v>
      </c>
      <c r="B49">
        <v>184.43204686199999</v>
      </c>
    </row>
    <row r="50" spans="1:2" x14ac:dyDescent="0.2">
      <c r="A50" t="s">
        <v>153</v>
      </c>
      <c r="B50">
        <v>9.886248773010001</v>
      </c>
    </row>
    <row r="51" spans="1:2" x14ac:dyDescent="0.2">
      <c r="A51" t="s">
        <v>156</v>
      </c>
      <c r="B51">
        <v>121.948678074</v>
      </c>
    </row>
    <row r="52" spans="1:2" x14ac:dyDescent="0.2">
      <c r="A52" t="s">
        <v>158</v>
      </c>
      <c r="B52">
        <v>100.637811382</v>
      </c>
    </row>
    <row r="53" spans="1:2" x14ac:dyDescent="0.2">
      <c r="A53" t="s">
        <v>159</v>
      </c>
      <c r="B53">
        <v>39.977956280299999</v>
      </c>
    </row>
    <row r="54" spans="1:2" x14ac:dyDescent="0.2">
      <c r="A54" t="s">
        <v>162</v>
      </c>
      <c r="B54">
        <v>27.2780319367</v>
      </c>
    </row>
    <row r="55" spans="1:2" x14ac:dyDescent="0.2">
      <c r="A55" t="s">
        <v>164</v>
      </c>
      <c r="B55">
        <v>13.533720453500001</v>
      </c>
    </row>
    <row r="56" spans="1:2" x14ac:dyDescent="0.2">
      <c r="A56" t="s">
        <v>170</v>
      </c>
      <c r="B56">
        <v>74.579628808899997</v>
      </c>
    </row>
    <row r="57" spans="1:2" x14ac:dyDescent="0.2">
      <c r="A57" t="s">
        <v>177</v>
      </c>
      <c r="B57">
        <v>25.129752333700001</v>
      </c>
    </row>
    <row r="58" spans="1:2" x14ac:dyDescent="0.2">
      <c r="A58" t="s">
        <v>179</v>
      </c>
      <c r="B58">
        <v>35.208738514299988</v>
      </c>
    </row>
    <row r="59" spans="1:2" x14ac:dyDescent="0.2">
      <c r="A59" t="s">
        <v>180</v>
      </c>
      <c r="B59">
        <v>3.5219832280000002E-2</v>
      </c>
    </row>
    <row r="60" spans="1:2" x14ac:dyDescent="0.2">
      <c r="A60" t="s">
        <v>183</v>
      </c>
      <c r="B60">
        <v>27.737002862099999</v>
      </c>
    </row>
    <row r="61" spans="1:2" x14ac:dyDescent="0.2">
      <c r="A61" t="s">
        <v>185</v>
      </c>
      <c r="B61">
        <v>2.0433824012500001</v>
      </c>
    </row>
    <row r="62" spans="1:2" x14ac:dyDescent="0.2">
      <c r="A62" t="s">
        <v>190</v>
      </c>
      <c r="B62">
        <v>209.99267279599999</v>
      </c>
    </row>
    <row r="63" spans="1:2" x14ac:dyDescent="0.2">
      <c r="A63" t="s">
        <v>191</v>
      </c>
      <c r="B63">
        <v>152.149955745</v>
      </c>
    </row>
    <row r="64" spans="1:2" x14ac:dyDescent="0.2">
      <c r="A64" t="s">
        <v>192</v>
      </c>
      <c r="B64">
        <v>72.661616581899992</v>
      </c>
    </row>
    <row r="65" spans="1:2" x14ac:dyDescent="0.2">
      <c r="A65" t="s">
        <v>192</v>
      </c>
      <c r="B65">
        <v>352.51153193499999</v>
      </c>
    </row>
    <row r="66" spans="1:2" x14ac:dyDescent="0.2">
      <c r="A66" t="s">
        <v>196</v>
      </c>
      <c r="B66">
        <v>6.7111226499999999E-3</v>
      </c>
    </row>
    <row r="67" spans="1:2" x14ac:dyDescent="0.2">
      <c r="A67" t="s">
        <v>198</v>
      </c>
      <c r="B67">
        <v>1.45800665612</v>
      </c>
    </row>
    <row r="68" spans="1:2" x14ac:dyDescent="0.2">
      <c r="A68" t="s">
        <v>199</v>
      </c>
      <c r="B68">
        <v>9.8966107675899995</v>
      </c>
    </row>
    <row r="69" spans="1:2" x14ac:dyDescent="0.2">
      <c r="A69" t="s">
        <v>246</v>
      </c>
      <c r="B69">
        <v>51.666614864499998</v>
      </c>
    </row>
    <row r="70" spans="1:2" x14ac:dyDescent="0.2">
      <c r="A70" t="s">
        <v>200</v>
      </c>
      <c r="B70">
        <v>10.710468280200001</v>
      </c>
    </row>
    <row r="71" spans="1:2" x14ac:dyDescent="0.2">
      <c r="A71" t="s">
        <v>202</v>
      </c>
      <c r="B71">
        <v>5.9780780037099994</v>
      </c>
    </row>
    <row r="72" spans="1:2" x14ac:dyDescent="0.2">
      <c r="A72" t="s">
        <v>240</v>
      </c>
      <c r="B72">
        <v>1.5499876379999999</v>
      </c>
    </row>
    <row r="73" spans="1:2" x14ac:dyDescent="0.2">
      <c r="A73" t="s">
        <v>207</v>
      </c>
      <c r="B73">
        <v>19.585804005</v>
      </c>
    </row>
    <row r="74" spans="1:2" x14ac:dyDescent="0.2">
      <c r="A74" t="s">
        <v>209</v>
      </c>
      <c r="B74">
        <v>107.292325252</v>
      </c>
    </row>
    <row r="75" spans="1:2" x14ac:dyDescent="0.2">
      <c r="A75" t="s">
        <v>6</v>
      </c>
      <c r="B75">
        <v>14.7158593629</v>
      </c>
    </row>
    <row r="76" spans="1:2" x14ac:dyDescent="0.2">
      <c r="A76" t="s">
        <v>212</v>
      </c>
      <c r="B76">
        <v>26.213960054699999</v>
      </c>
    </row>
    <row r="77" spans="1:2" x14ac:dyDescent="0.2">
      <c r="A77" t="s">
        <v>213</v>
      </c>
      <c r="B77">
        <v>57.524276629699997</v>
      </c>
    </row>
    <row r="78" spans="1:2" x14ac:dyDescent="0.2">
      <c r="A78" t="s">
        <v>222</v>
      </c>
      <c r="B78">
        <v>19.676807432899999</v>
      </c>
    </row>
    <row r="79" spans="1:2" x14ac:dyDescent="0.2">
      <c r="A79" t="s">
        <v>227</v>
      </c>
      <c r="B79">
        <v>48.369999322300004</v>
      </c>
    </row>
    <row r="80" spans="1:2" x14ac:dyDescent="0.2">
      <c r="A80" t="s">
        <v>247</v>
      </c>
      <c r="B80">
        <v>6.1221640000000006E-5</v>
      </c>
    </row>
    <row r="81" spans="1:2" x14ac:dyDescent="0.2">
      <c r="A81" t="s">
        <v>237</v>
      </c>
      <c r="B81">
        <v>62.814021958599987</v>
      </c>
    </row>
    <row r="82" spans="1:2" x14ac:dyDescent="0.2">
      <c r="A82" t="s">
        <v>238</v>
      </c>
      <c r="B82">
        <v>33.463129709100002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2AEC-78CD-4001-8590-B55D87050EB7}">
  <dimension ref="A1:F166"/>
  <sheetViews>
    <sheetView workbookViewId="0"/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1</v>
      </c>
      <c r="B2" t="s">
        <v>7</v>
      </c>
      <c r="C2">
        <v>2.12017075264</v>
      </c>
      <c r="D2">
        <v>33.288886327999997</v>
      </c>
      <c r="F2">
        <v>0.99171774728999995</v>
      </c>
    </row>
    <row r="3" spans="1:6" x14ac:dyDescent="0.2">
      <c r="A3">
        <v>2</v>
      </c>
      <c r="B3" t="s">
        <v>9</v>
      </c>
      <c r="C3">
        <v>144.50415617100001</v>
      </c>
      <c r="D3">
        <v>596.66949714899999</v>
      </c>
      <c r="F3">
        <v>295.69645183799997</v>
      </c>
    </row>
    <row r="4" spans="1:6" x14ac:dyDescent="0.2">
      <c r="A4">
        <v>3</v>
      </c>
      <c r="B4" t="s">
        <v>10</v>
      </c>
      <c r="C4">
        <v>7.9657979012200002</v>
      </c>
      <c r="D4">
        <v>15.091716528999999</v>
      </c>
      <c r="F4">
        <v>4.5529377388699999E-2</v>
      </c>
    </row>
    <row r="5" spans="1:6" x14ac:dyDescent="0.2">
      <c r="A5">
        <v>4</v>
      </c>
      <c r="B5" t="s">
        <v>11</v>
      </c>
      <c r="C5">
        <v>4.2791499767000003</v>
      </c>
      <c r="D5">
        <v>44.061977341999999</v>
      </c>
      <c r="E5">
        <v>46.620617748299999</v>
      </c>
    </row>
    <row r="6" spans="1:6" x14ac:dyDescent="0.2">
      <c r="A6">
        <v>5</v>
      </c>
      <c r="B6" t="s">
        <v>13</v>
      </c>
      <c r="C6">
        <v>0.19129137867000001</v>
      </c>
      <c r="D6">
        <v>1.2959988661499999</v>
      </c>
    </row>
    <row r="7" spans="1:6" x14ac:dyDescent="0.2">
      <c r="A7">
        <v>6</v>
      </c>
      <c r="B7" t="s">
        <v>14</v>
      </c>
      <c r="C7">
        <v>11.167410005000001</v>
      </c>
      <c r="D7">
        <v>4587.1307263199997</v>
      </c>
      <c r="E7">
        <v>47.974972668299998</v>
      </c>
      <c r="F7">
        <v>111.070768867</v>
      </c>
    </row>
    <row r="8" spans="1:6" x14ac:dyDescent="0.2">
      <c r="A8">
        <v>7</v>
      </c>
      <c r="B8" t="s">
        <v>15</v>
      </c>
      <c r="C8">
        <v>407.49328011799997</v>
      </c>
      <c r="E8">
        <v>1188.69965495</v>
      </c>
    </row>
    <row r="9" spans="1:6" x14ac:dyDescent="0.2">
      <c r="A9">
        <v>8</v>
      </c>
      <c r="B9" t="s">
        <v>17</v>
      </c>
      <c r="C9">
        <v>33.846340863499996</v>
      </c>
      <c r="D9">
        <v>463.80421037799999</v>
      </c>
      <c r="E9">
        <v>1.2434613316299999E-3</v>
      </c>
    </row>
    <row r="10" spans="1:6" x14ac:dyDescent="0.2">
      <c r="A10">
        <v>9</v>
      </c>
      <c r="B10" t="s">
        <v>20</v>
      </c>
      <c r="C10">
        <v>9.2845841699600005</v>
      </c>
      <c r="D10">
        <v>251.01086205799999</v>
      </c>
      <c r="F10">
        <v>9.2480813690100003</v>
      </c>
    </row>
    <row r="11" spans="1:6" x14ac:dyDescent="0.2">
      <c r="A11">
        <v>10</v>
      </c>
      <c r="B11" t="s">
        <v>21</v>
      </c>
      <c r="C11">
        <v>1404.6584832000001</v>
      </c>
      <c r="D11">
        <v>41185.655767199998</v>
      </c>
      <c r="E11">
        <v>13258.542315500001</v>
      </c>
      <c r="F11">
        <v>9513.1376055399996</v>
      </c>
    </row>
    <row r="12" spans="1:6" x14ac:dyDescent="0.2">
      <c r="A12">
        <v>11</v>
      </c>
      <c r="B12" t="s">
        <v>25</v>
      </c>
      <c r="C12">
        <v>4.3424412488800002</v>
      </c>
      <c r="E12">
        <v>3.6767600064699999</v>
      </c>
    </row>
    <row r="13" spans="1:6" x14ac:dyDescent="0.2">
      <c r="A13">
        <v>12</v>
      </c>
      <c r="B13" t="s">
        <v>26</v>
      </c>
      <c r="C13">
        <v>12.023764592699999</v>
      </c>
      <c r="D13">
        <v>1363.9716864899999</v>
      </c>
      <c r="F13">
        <v>40.965091698099997</v>
      </c>
    </row>
    <row r="14" spans="1:6" x14ac:dyDescent="0.2">
      <c r="A14">
        <v>13</v>
      </c>
      <c r="B14" t="s">
        <v>27</v>
      </c>
      <c r="C14">
        <v>1.92700660688</v>
      </c>
      <c r="D14">
        <v>3.2428306706900001</v>
      </c>
      <c r="F14">
        <v>2.1989325062099998</v>
      </c>
    </row>
    <row r="15" spans="1:6" x14ac:dyDescent="0.2">
      <c r="A15">
        <v>14</v>
      </c>
      <c r="B15" t="s">
        <v>29</v>
      </c>
      <c r="C15">
        <v>19.646429486199999</v>
      </c>
      <c r="F15">
        <v>4417.7756953600001</v>
      </c>
    </row>
    <row r="16" spans="1:6" x14ac:dyDescent="0.2">
      <c r="A16">
        <v>15</v>
      </c>
      <c r="B16" t="s">
        <v>30</v>
      </c>
      <c r="C16">
        <v>16.096746733300002</v>
      </c>
      <c r="E16">
        <v>0.31570565651600002</v>
      </c>
    </row>
    <row r="17" spans="1:6" x14ac:dyDescent="0.2">
      <c r="A17">
        <v>16</v>
      </c>
      <c r="B17" t="s">
        <v>31</v>
      </c>
      <c r="C17">
        <v>0.74893718480000004</v>
      </c>
      <c r="D17">
        <v>537.97139587300001</v>
      </c>
      <c r="F17">
        <v>0.84913172195800002</v>
      </c>
    </row>
    <row r="18" spans="1:6" x14ac:dyDescent="0.2">
      <c r="A18">
        <v>17</v>
      </c>
      <c r="B18" t="s">
        <v>32</v>
      </c>
      <c r="C18">
        <v>54.534554381600003</v>
      </c>
      <c r="D18">
        <v>2266.5802883900001</v>
      </c>
      <c r="F18">
        <v>809.88406853200001</v>
      </c>
    </row>
    <row r="19" spans="1:6" x14ac:dyDescent="0.2">
      <c r="A19">
        <v>18</v>
      </c>
      <c r="B19" t="s">
        <v>35</v>
      </c>
      <c r="C19">
        <v>4.9346302280699996</v>
      </c>
      <c r="D19">
        <v>4928.6730825000004</v>
      </c>
      <c r="F19">
        <v>569.29463395200003</v>
      </c>
    </row>
    <row r="20" spans="1:6" x14ac:dyDescent="0.2">
      <c r="A20">
        <v>19</v>
      </c>
      <c r="B20" t="s">
        <v>36</v>
      </c>
      <c r="C20">
        <v>43.160312141499993</v>
      </c>
      <c r="F20">
        <v>0.101174658928</v>
      </c>
    </row>
    <row r="21" spans="1:6" x14ac:dyDescent="0.2">
      <c r="A21">
        <v>20</v>
      </c>
      <c r="B21" t="s">
        <v>38</v>
      </c>
      <c r="C21">
        <v>1017.22467647</v>
      </c>
      <c r="D21">
        <v>429.34390221000001</v>
      </c>
      <c r="E21">
        <v>59.8651067415</v>
      </c>
      <c r="F21">
        <v>10587.5180542</v>
      </c>
    </row>
    <row r="22" spans="1:6" x14ac:dyDescent="0.2">
      <c r="A22">
        <v>21</v>
      </c>
      <c r="B22" t="s">
        <v>39</v>
      </c>
      <c r="C22">
        <v>15.383380135499999</v>
      </c>
      <c r="D22">
        <v>90.168509364399995</v>
      </c>
      <c r="F22">
        <v>0.34926570234400001</v>
      </c>
    </row>
    <row r="23" spans="1:6" x14ac:dyDescent="0.2">
      <c r="A23">
        <v>22</v>
      </c>
      <c r="B23" t="s">
        <v>40</v>
      </c>
      <c r="C23">
        <v>2.5579016537900001</v>
      </c>
      <c r="F23">
        <v>109.414756219</v>
      </c>
    </row>
    <row r="24" spans="1:6" x14ac:dyDescent="0.2">
      <c r="A24">
        <v>23</v>
      </c>
      <c r="B24" t="s">
        <v>45</v>
      </c>
      <c r="C24">
        <v>2991.8716836899998</v>
      </c>
      <c r="D24">
        <v>337.71327378900003</v>
      </c>
      <c r="E24">
        <v>1111.6118637320001</v>
      </c>
    </row>
    <row r="25" spans="1:6" x14ac:dyDescent="0.2">
      <c r="A25">
        <v>24</v>
      </c>
      <c r="B25" t="s">
        <v>46</v>
      </c>
      <c r="C25">
        <v>38.809306600399999</v>
      </c>
      <c r="D25">
        <v>216.50493801600001</v>
      </c>
    </row>
    <row r="26" spans="1:6" x14ac:dyDescent="0.2">
      <c r="A26">
        <v>25</v>
      </c>
      <c r="B26" t="s">
        <v>48</v>
      </c>
      <c r="C26">
        <v>455.76271250100001</v>
      </c>
      <c r="E26">
        <v>9.2434118924799993</v>
      </c>
    </row>
    <row r="27" spans="1:6" x14ac:dyDescent="0.2">
      <c r="A27">
        <v>26</v>
      </c>
      <c r="B27" t="s">
        <v>49</v>
      </c>
      <c r="C27">
        <v>1032.59298586</v>
      </c>
      <c r="D27">
        <v>7621.9885475000001</v>
      </c>
      <c r="E27">
        <v>5446.4108353199999</v>
      </c>
      <c r="F27">
        <v>179.56372080099999</v>
      </c>
    </row>
    <row r="28" spans="1:6" x14ac:dyDescent="0.2">
      <c r="A28">
        <v>27</v>
      </c>
      <c r="B28" t="s">
        <v>50</v>
      </c>
      <c r="C28">
        <v>40.548047608099999</v>
      </c>
      <c r="F28">
        <v>43.141546566499997</v>
      </c>
    </row>
    <row r="29" spans="1:6" x14ac:dyDescent="0.2">
      <c r="A29">
        <v>28</v>
      </c>
      <c r="B29" t="s">
        <v>51</v>
      </c>
      <c r="C29">
        <v>39.146612581900001</v>
      </c>
      <c r="F29">
        <v>2147.5873253599998</v>
      </c>
    </row>
    <row r="30" spans="1:6" x14ac:dyDescent="0.2">
      <c r="A30">
        <v>29</v>
      </c>
      <c r="B30" t="s">
        <v>52</v>
      </c>
      <c r="C30">
        <v>190.91862999099999</v>
      </c>
      <c r="F30">
        <v>225.240502937</v>
      </c>
    </row>
    <row r="31" spans="1:6" x14ac:dyDescent="0.2">
      <c r="A31">
        <v>30</v>
      </c>
      <c r="B31" t="s">
        <v>55</v>
      </c>
      <c r="C31">
        <v>152.56519399699999</v>
      </c>
      <c r="D31">
        <v>433.518208082</v>
      </c>
      <c r="F31">
        <v>2134.6917518800001</v>
      </c>
    </row>
    <row r="32" spans="1:6" x14ac:dyDescent="0.2">
      <c r="A32">
        <v>31</v>
      </c>
      <c r="B32" t="s">
        <v>56</v>
      </c>
      <c r="C32">
        <v>13.780434439</v>
      </c>
      <c r="D32">
        <v>1272.90678658</v>
      </c>
      <c r="F32">
        <v>1.0873751596800001</v>
      </c>
    </row>
    <row r="33" spans="1:6" x14ac:dyDescent="0.2">
      <c r="A33">
        <v>32</v>
      </c>
      <c r="B33" t="s">
        <v>59</v>
      </c>
      <c r="C33">
        <v>51.0450890587</v>
      </c>
      <c r="F33">
        <v>390.34801071700002</v>
      </c>
    </row>
    <row r="34" spans="1:6" x14ac:dyDescent="0.2">
      <c r="A34">
        <v>33</v>
      </c>
      <c r="B34" t="s">
        <v>60</v>
      </c>
      <c r="C34">
        <v>41.467323434299999</v>
      </c>
      <c r="D34">
        <v>13950.1294812</v>
      </c>
      <c r="F34">
        <v>4282.0678046700004</v>
      </c>
    </row>
    <row r="35" spans="1:6" x14ac:dyDescent="0.2">
      <c r="A35">
        <v>34</v>
      </c>
      <c r="B35" t="s">
        <v>61</v>
      </c>
      <c r="C35">
        <v>2.5757303832799998</v>
      </c>
      <c r="F35">
        <v>0.76780001519899999</v>
      </c>
    </row>
    <row r="36" spans="1:6" x14ac:dyDescent="0.2">
      <c r="A36">
        <v>35</v>
      </c>
      <c r="B36" t="s">
        <v>62</v>
      </c>
      <c r="C36">
        <v>27.173268780299999</v>
      </c>
      <c r="D36">
        <v>159.46431271700001</v>
      </c>
    </row>
    <row r="37" spans="1:6" x14ac:dyDescent="0.2">
      <c r="A37">
        <v>36</v>
      </c>
      <c r="B37" t="s">
        <v>63</v>
      </c>
      <c r="C37">
        <v>10.253208282999999</v>
      </c>
      <c r="D37">
        <v>45.218848214200001</v>
      </c>
      <c r="F37">
        <v>75.867280278899997</v>
      </c>
    </row>
    <row r="38" spans="1:6" x14ac:dyDescent="0.2">
      <c r="A38">
        <v>37</v>
      </c>
      <c r="B38" t="s">
        <v>64</v>
      </c>
      <c r="C38">
        <v>10.543309365500001</v>
      </c>
      <c r="D38">
        <v>70.039329505500007</v>
      </c>
      <c r="E38">
        <v>19.613687905700001</v>
      </c>
    </row>
    <row r="39" spans="1:6" x14ac:dyDescent="0.2">
      <c r="A39">
        <v>38</v>
      </c>
      <c r="B39" t="s">
        <v>66</v>
      </c>
      <c r="C39">
        <v>53.7912596229</v>
      </c>
      <c r="D39">
        <v>315.402606343</v>
      </c>
      <c r="E39">
        <v>203.075190824</v>
      </c>
    </row>
    <row r="40" spans="1:6" x14ac:dyDescent="0.2">
      <c r="A40">
        <v>39</v>
      </c>
      <c r="B40" t="s">
        <v>67</v>
      </c>
      <c r="C40">
        <v>2.3599392036800002</v>
      </c>
      <c r="F40">
        <v>5.5148405403799998</v>
      </c>
    </row>
    <row r="41" spans="1:6" x14ac:dyDescent="0.2">
      <c r="A41">
        <v>40</v>
      </c>
      <c r="B41" t="s">
        <v>68</v>
      </c>
      <c r="C41">
        <v>2.4718095939100002</v>
      </c>
      <c r="D41">
        <v>516.90265009899997</v>
      </c>
    </row>
    <row r="42" spans="1:6" x14ac:dyDescent="0.2">
      <c r="A42">
        <v>41</v>
      </c>
      <c r="B42" t="s">
        <v>69</v>
      </c>
      <c r="C42">
        <v>21.0651041745</v>
      </c>
      <c r="D42">
        <v>1178.8395450600001</v>
      </c>
      <c r="E42">
        <v>303.56531561899999</v>
      </c>
    </row>
    <row r="43" spans="1:6" x14ac:dyDescent="0.2">
      <c r="A43">
        <v>42</v>
      </c>
      <c r="B43" t="s">
        <v>70</v>
      </c>
      <c r="C43">
        <v>27.143793460099999</v>
      </c>
      <c r="D43">
        <v>348.56921297100001</v>
      </c>
      <c r="F43">
        <v>179.678818396</v>
      </c>
    </row>
    <row r="44" spans="1:6" x14ac:dyDescent="0.2">
      <c r="A44">
        <v>43</v>
      </c>
      <c r="B44" t="s">
        <v>71</v>
      </c>
      <c r="C44">
        <v>226.60563431</v>
      </c>
      <c r="D44">
        <v>40.561626706399998</v>
      </c>
    </row>
    <row r="45" spans="1:6" x14ac:dyDescent="0.2">
      <c r="A45">
        <v>44</v>
      </c>
      <c r="B45" t="s">
        <v>72</v>
      </c>
      <c r="C45">
        <v>107.97316182100001</v>
      </c>
      <c r="E45">
        <v>9.3572254222400009</v>
      </c>
      <c r="F45">
        <v>1380.5947727600001</v>
      </c>
    </row>
    <row r="46" spans="1:6" x14ac:dyDescent="0.2">
      <c r="A46">
        <v>45</v>
      </c>
      <c r="B46" t="s">
        <v>73</v>
      </c>
      <c r="C46">
        <v>115.031553391</v>
      </c>
      <c r="D46">
        <v>2453.7889150999999</v>
      </c>
      <c r="F46">
        <v>0.35714427828299999</v>
      </c>
    </row>
    <row r="47" spans="1:6" x14ac:dyDescent="0.2">
      <c r="A47">
        <v>46</v>
      </c>
      <c r="B47" t="s">
        <v>74</v>
      </c>
      <c r="C47">
        <v>16.859125511199998</v>
      </c>
      <c r="D47">
        <v>19.237665389899998</v>
      </c>
      <c r="F47">
        <v>49.692383287299997</v>
      </c>
    </row>
    <row r="48" spans="1:6" x14ac:dyDescent="0.2">
      <c r="A48">
        <v>47</v>
      </c>
      <c r="B48" t="s">
        <v>76</v>
      </c>
      <c r="C48">
        <v>154.975257462</v>
      </c>
      <c r="D48">
        <v>3973.2634494499998</v>
      </c>
      <c r="E48">
        <v>883.74944141599997</v>
      </c>
    </row>
    <row r="49" spans="1:6" x14ac:dyDescent="0.2">
      <c r="A49">
        <v>48</v>
      </c>
      <c r="B49" t="s">
        <v>77</v>
      </c>
      <c r="C49">
        <v>12.688851553299999</v>
      </c>
      <c r="E49">
        <v>3.8892402217900002</v>
      </c>
    </row>
    <row r="50" spans="1:6" x14ac:dyDescent="0.2">
      <c r="A50">
        <v>49</v>
      </c>
      <c r="B50" t="s">
        <v>79</v>
      </c>
      <c r="C50">
        <v>76.9285934185</v>
      </c>
      <c r="E50">
        <v>132.753070111</v>
      </c>
    </row>
    <row r="51" spans="1:6" x14ac:dyDescent="0.2">
      <c r="A51">
        <v>50</v>
      </c>
      <c r="B51" t="s">
        <v>80</v>
      </c>
      <c r="C51">
        <v>111.1428911</v>
      </c>
      <c r="D51">
        <v>1745.63635118</v>
      </c>
      <c r="F51">
        <v>1102.3596781000001</v>
      </c>
    </row>
    <row r="52" spans="1:6" x14ac:dyDescent="0.2">
      <c r="A52">
        <v>51</v>
      </c>
      <c r="B52" t="s">
        <v>82</v>
      </c>
      <c r="C52">
        <v>104.459093303</v>
      </c>
      <c r="D52">
        <v>1038.54104947</v>
      </c>
      <c r="E52">
        <v>800.795175599</v>
      </c>
    </row>
    <row r="53" spans="1:6" x14ac:dyDescent="0.2">
      <c r="A53">
        <v>52</v>
      </c>
      <c r="B53" t="s">
        <v>84</v>
      </c>
      <c r="C53">
        <v>245.18222700199999</v>
      </c>
      <c r="D53">
        <v>1594.5503782999999</v>
      </c>
      <c r="F53">
        <v>98.854402583999999</v>
      </c>
    </row>
    <row r="54" spans="1:6" x14ac:dyDescent="0.2">
      <c r="A54">
        <v>53</v>
      </c>
      <c r="B54" t="s">
        <v>85</v>
      </c>
      <c r="C54">
        <v>36.932691173800002</v>
      </c>
      <c r="F54">
        <v>1589.30137799</v>
      </c>
    </row>
    <row r="55" spans="1:6" x14ac:dyDescent="0.2">
      <c r="A55">
        <v>54</v>
      </c>
      <c r="B55" t="s">
        <v>86</v>
      </c>
      <c r="C55">
        <v>140.80256677400001</v>
      </c>
      <c r="D55">
        <v>131.57779117999999</v>
      </c>
      <c r="E55">
        <v>561.15229317230001</v>
      </c>
    </row>
    <row r="56" spans="1:6" x14ac:dyDescent="0.2">
      <c r="A56">
        <v>55</v>
      </c>
      <c r="B56" t="s">
        <v>89</v>
      </c>
      <c r="C56">
        <v>37.919592116600001</v>
      </c>
      <c r="D56">
        <v>2732.5859231300001</v>
      </c>
      <c r="F56">
        <v>114.173828109</v>
      </c>
    </row>
    <row r="57" spans="1:6" x14ac:dyDescent="0.2">
      <c r="A57">
        <v>56</v>
      </c>
      <c r="B57" t="s">
        <v>91</v>
      </c>
      <c r="C57">
        <v>29.216950165</v>
      </c>
      <c r="D57">
        <v>12900.6595757</v>
      </c>
      <c r="F57">
        <v>2395.57944275</v>
      </c>
    </row>
    <row r="58" spans="1:6" x14ac:dyDescent="0.2">
      <c r="A58">
        <v>57</v>
      </c>
      <c r="B58" t="s">
        <v>95</v>
      </c>
      <c r="C58">
        <v>7.8156844639399994</v>
      </c>
      <c r="D58">
        <v>762.705635433</v>
      </c>
      <c r="F58">
        <v>30.140181072200001</v>
      </c>
    </row>
    <row r="59" spans="1:6" x14ac:dyDescent="0.2">
      <c r="A59">
        <v>58</v>
      </c>
      <c r="B59" t="s">
        <v>92</v>
      </c>
      <c r="C59">
        <v>2.7876281001700001</v>
      </c>
      <c r="F59">
        <v>679.96159872199996</v>
      </c>
    </row>
    <row r="60" spans="1:6" x14ac:dyDescent="0.2">
      <c r="A60">
        <v>59</v>
      </c>
      <c r="B60" t="s">
        <v>93</v>
      </c>
      <c r="C60">
        <v>11.554771901600001</v>
      </c>
      <c r="D60">
        <v>15397.1387287</v>
      </c>
      <c r="F60">
        <v>2732.0497517200001</v>
      </c>
    </row>
    <row r="61" spans="1:6" x14ac:dyDescent="0.2">
      <c r="A61">
        <v>60</v>
      </c>
      <c r="B61" t="s">
        <v>94</v>
      </c>
      <c r="C61">
        <v>27.264953049599999</v>
      </c>
      <c r="F61">
        <v>219.35454796600001</v>
      </c>
    </row>
    <row r="62" spans="1:6" x14ac:dyDescent="0.2">
      <c r="A62">
        <v>61</v>
      </c>
      <c r="B62" t="s">
        <v>96</v>
      </c>
      <c r="C62">
        <v>63.4772150684</v>
      </c>
      <c r="D62">
        <v>413.18253666700002</v>
      </c>
    </row>
    <row r="63" spans="1:6" x14ac:dyDescent="0.2">
      <c r="A63">
        <v>62</v>
      </c>
      <c r="B63" t="s">
        <v>97</v>
      </c>
      <c r="C63">
        <v>2.2008613151800001</v>
      </c>
      <c r="D63">
        <v>10.292029421000001</v>
      </c>
      <c r="F63">
        <v>2.11993568815</v>
      </c>
    </row>
    <row r="64" spans="1:6" x14ac:dyDescent="0.2">
      <c r="A64">
        <v>63</v>
      </c>
      <c r="B64" t="s">
        <v>99</v>
      </c>
      <c r="C64">
        <v>18.991608336399999</v>
      </c>
      <c r="F64">
        <v>349.344583161</v>
      </c>
    </row>
    <row r="65" spans="1:6" x14ac:dyDescent="0.2">
      <c r="A65">
        <v>64</v>
      </c>
      <c r="B65" t="s">
        <v>100</v>
      </c>
      <c r="C65">
        <v>17.833739484300001</v>
      </c>
      <c r="F65">
        <v>882.49933712699999</v>
      </c>
    </row>
    <row r="66" spans="1:6" x14ac:dyDescent="0.2">
      <c r="A66">
        <v>65</v>
      </c>
      <c r="B66" t="s">
        <v>101</v>
      </c>
      <c r="C66">
        <v>28.361437573700002</v>
      </c>
      <c r="F66">
        <v>222.92330630199999</v>
      </c>
    </row>
    <row r="67" spans="1:6" x14ac:dyDescent="0.2">
      <c r="A67">
        <v>66</v>
      </c>
      <c r="B67" t="s">
        <v>103</v>
      </c>
      <c r="C67">
        <v>28.013882906599999</v>
      </c>
      <c r="D67">
        <v>2755.6109914600002</v>
      </c>
      <c r="F67">
        <v>666.93991974599999</v>
      </c>
    </row>
    <row r="68" spans="1:6" x14ac:dyDescent="0.2">
      <c r="A68">
        <v>67</v>
      </c>
      <c r="B68" t="s">
        <v>104</v>
      </c>
      <c r="C68">
        <v>12.6378223867</v>
      </c>
      <c r="D68">
        <v>299.65727522100002</v>
      </c>
      <c r="E68">
        <v>5.4965745216700004</v>
      </c>
    </row>
    <row r="69" spans="1:6" x14ac:dyDescent="0.2">
      <c r="A69">
        <v>68</v>
      </c>
      <c r="B69" t="s">
        <v>241</v>
      </c>
      <c r="C69">
        <v>12.8579018974</v>
      </c>
      <c r="D69">
        <v>752.59822707800004</v>
      </c>
      <c r="F69">
        <v>147.499036039</v>
      </c>
    </row>
    <row r="70" spans="1:6" x14ac:dyDescent="0.2">
      <c r="A70">
        <v>69</v>
      </c>
      <c r="B70" t="s">
        <v>105</v>
      </c>
      <c r="C70">
        <v>636.61737899800005</v>
      </c>
      <c r="D70">
        <v>17713.922357799998</v>
      </c>
      <c r="F70">
        <v>27073.681722400001</v>
      </c>
    </row>
    <row r="71" spans="1:6" x14ac:dyDescent="0.2">
      <c r="A71">
        <v>70</v>
      </c>
      <c r="B71" t="s">
        <v>106</v>
      </c>
      <c r="C71">
        <v>470.32758819800011</v>
      </c>
      <c r="D71">
        <v>4255.7055886799999</v>
      </c>
      <c r="F71">
        <v>3908.04979422</v>
      </c>
    </row>
    <row r="72" spans="1:6" x14ac:dyDescent="0.2">
      <c r="A72">
        <v>71</v>
      </c>
      <c r="B72" t="s">
        <v>108</v>
      </c>
      <c r="C72">
        <v>66.191001767700001</v>
      </c>
      <c r="E72">
        <v>98.863318673799995</v>
      </c>
    </row>
    <row r="73" spans="1:6" x14ac:dyDescent="0.2">
      <c r="A73">
        <v>72</v>
      </c>
      <c r="B73" t="s">
        <v>109</v>
      </c>
      <c r="C73">
        <v>176.84892698600001</v>
      </c>
      <c r="D73">
        <v>2714.3423484700002</v>
      </c>
      <c r="F73">
        <v>120.99175968999999</v>
      </c>
    </row>
    <row r="74" spans="1:6" x14ac:dyDescent="0.2">
      <c r="A74">
        <v>73</v>
      </c>
      <c r="B74" t="s">
        <v>110</v>
      </c>
      <c r="C74">
        <v>42.199768840300003</v>
      </c>
      <c r="D74">
        <v>75.047314143400001</v>
      </c>
    </row>
    <row r="75" spans="1:6" x14ac:dyDescent="0.2">
      <c r="A75">
        <v>74</v>
      </c>
      <c r="B75" t="s">
        <v>111</v>
      </c>
      <c r="C75">
        <v>161.90453959499999</v>
      </c>
      <c r="E75">
        <v>26.173780857499999</v>
      </c>
    </row>
    <row r="76" spans="1:6" x14ac:dyDescent="0.2">
      <c r="A76">
        <v>75</v>
      </c>
      <c r="B76" t="s">
        <v>112</v>
      </c>
      <c r="C76">
        <v>4.6287248786199999</v>
      </c>
      <c r="D76">
        <v>17.450543603300002</v>
      </c>
    </row>
    <row r="77" spans="1:6" x14ac:dyDescent="0.2">
      <c r="A77">
        <v>76</v>
      </c>
      <c r="B77" t="s">
        <v>248</v>
      </c>
      <c r="C77">
        <v>89.698864306700003</v>
      </c>
      <c r="D77">
        <v>7987.3991394900004</v>
      </c>
      <c r="E77">
        <v>439.42080490000001</v>
      </c>
    </row>
    <row r="78" spans="1:6" x14ac:dyDescent="0.2">
      <c r="A78">
        <v>77</v>
      </c>
      <c r="B78" t="s">
        <v>113</v>
      </c>
      <c r="C78">
        <v>21.703221168700001</v>
      </c>
      <c r="D78">
        <v>796.01730372600002</v>
      </c>
      <c r="F78">
        <v>95.981028702900005</v>
      </c>
    </row>
    <row r="79" spans="1:6" x14ac:dyDescent="0.2">
      <c r="A79">
        <v>78</v>
      </c>
      <c r="B79" t="s">
        <v>115</v>
      </c>
      <c r="C79">
        <v>9.017299533580001</v>
      </c>
      <c r="D79">
        <v>1.3712183572900001</v>
      </c>
    </row>
    <row r="80" spans="1:6" x14ac:dyDescent="0.2">
      <c r="A80">
        <v>79</v>
      </c>
      <c r="B80" t="s">
        <v>116</v>
      </c>
      <c r="C80">
        <v>415.46535311999997</v>
      </c>
      <c r="D80">
        <v>474.56825539200003</v>
      </c>
      <c r="F80">
        <v>9.9958338584700002</v>
      </c>
    </row>
    <row r="81" spans="1:6" x14ac:dyDescent="0.2">
      <c r="A81">
        <v>80</v>
      </c>
      <c r="B81" t="s">
        <v>118</v>
      </c>
      <c r="C81">
        <v>56.4020685355</v>
      </c>
      <c r="D81">
        <v>113.222214608</v>
      </c>
      <c r="F81">
        <v>399.72513768800002</v>
      </c>
    </row>
    <row r="82" spans="1:6" x14ac:dyDescent="0.2">
      <c r="A82">
        <v>81</v>
      </c>
      <c r="B82" t="s">
        <v>120</v>
      </c>
      <c r="C82">
        <v>19.0900865883</v>
      </c>
      <c r="F82">
        <v>475.378356478</v>
      </c>
    </row>
    <row r="83" spans="1:6" x14ac:dyDescent="0.2">
      <c r="A83">
        <v>82</v>
      </c>
      <c r="B83" t="s">
        <v>121</v>
      </c>
      <c r="C83">
        <v>0.88908900093999998</v>
      </c>
      <c r="D83">
        <v>60.421245902199999</v>
      </c>
      <c r="F83">
        <v>0.52724909698699995</v>
      </c>
    </row>
    <row r="84" spans="1:6" x14ac:dyDescent="0.2">
      <c r="A84">
        <v>83</v>
      </c>
      <c r="B84" t="s">
        <v>123</v>
      </c>
      <c r="C84">
        <v>2.7127444173000002</v>
      </c>
      <c r="D84">
        <v>1589.9157351399999</v>
      </c>
    </row>
    <row r="85" spans="1:6" x14ac:dyDescent="0.2">
      <c r="A85">
        <v>84</v>
      </c>
      <c r="B85" t="s">
        <v>126</v>
      </c>
      <c r="C85">
        <v>27.896740895600001</v>
      </c>
      <c r="F85">
        <v>101.464190066</v>
      </c>
    </row>
    <row r="86" spans="1:6" x14ac:dyDescent="0.2">
      <c r="A86">
        <v>85</v>
      </c>
      <c r="B86" t="s">
        <v>127</v>
      </c>
      <c r="C86">
        <v>181.80285207599999</v>
      </c>
      <c r="D86">
        <v>11.548868260500001</v>
      </c>
    </row>
    <row r="87" spans="1:6" x14ac:dyDescent="0.2">
      <c r="A87">
        <v>86</v>
      </c>
      <c r="B87" t="s">
        <v>128</v>
      </c>
      <c r="C87">
        <v>1.3451574905499999</v>
      </c>
      <c r="D87">
        <v>6.6530147175399996</v>
      </c>
      <c r="F87">
        <v>1.4008178734600001</v>
      </c>
    </row>
    <row r="88" spans="1:6" x14ac:dyDescent="0.2">
      <c r="A88">
        <v>87</v>
      </c>
      <c r="B88" t="s">
        <v>130</v>
      </c>
      <c r="C88">
        <v>48.841117630299998</v>
      </c>
      <c r="D88">
        <v>2886.63212088</v>
      </c>
      <c r="F88">
        <v>215.63858510399999</v>
      </c>
    </row>
    <row r="89" spans="1:6" x14ac:dyDescent="0.2">
      <c r="A89">
        <v>88</v>
      </c>
      <c r="B89" t="s">
        <v>133</v>
      </c>
      <c r="C89">
        <v>13.7966772711</v>
      </c>
      <c r="E89">
        <v>0.71092373723000002</v>
      </c>
    </row>
    <row r="90" spans="1:6" x14ac:dyDescent="0.2">
      <c r="A90">
        <v>89</v>
      </c>
      <c r="B90" t="s">
        <v>134</v>
      </c>
      <c r="C90">
        <v>0.46380839936000012</v>
      </c>
      <c r="D90">
        <v>64.174977509800001</v>
      </c>
      <c r="F90">
        <v>0.18053320467699999</v>
      </c>
    </row>
    <row r="91" spans="1:6" x14ac:dyDescent="0.2">
      <c r="A91">
        <v>90</v>
      </c>
      <c r="B91" t="s">
        <v>135</v>
      </c>
      <c r="C91">
        <v>64.986478176800006</v>
      </c>
      <c r="F91">
        <v>10.287825766899999</v>
      </c>
    </row>
    <row r="92" spans="1:6" x14ac:dyDescent="0.2">
      <c r="A92">
        <v>91</v>
      </c>
      <c r="B92" t="s">
        <v>136</v>
      </c>
      <c r="C92">
        <v>3.2807612860000002E-2</v>
      </c>
      <c r="D92">
        <v>0.423422010475</v>
      </c>
    </row>
    <row r="93" spans="1:6" x14ac:dyDescent="0.2">
      <c r="A93">
        <v>92</v>
      </c>
      <c r="B93" t="s">
        <v>138</v>
      </c>
      <c r="C93">
        <v>155.503983465</v>
      </c>
      <c r="D93">
        <v>5795.6296687599997</v>
      </c>
      <c r="E93">
        <v>58.104065143200003</v>
      </c>
      <c r="F93">
        <v>2377.4370536299998</v>
      </c>
    </row>
    <row r="94" spans="1:6" x14ac:dyDescent="0.2">
      <c r="A94">
        <v>93</v>
      </c>
      <c r="B94" t="s">
        <v>139</v>
      </c>
      <c r="C94">
        <v>74.6087383598</v>
      </c>
      <c r="D94">
        <v>2416.9747125099998</v>
      </c>
      <c r="F94">
        <v>0.85164244642300002</v>
      </c>
    </row>
    <row r="95" spans="1:6" x14ac:dyDescent="0.2">
      <c r="A95">
        <v>94</v>
      </c>
      <c r="B95" t="s">
        <v>140</v>
      </c>
      <c r="C95">
        <v>460.05698247700002</v>
      </c>
      <c r="D95">
        <v>9807.9749229000008</v>
      </c>
      <c r="E95">
        <v>2720.27377187</v>
      </c>
      <c r="F95">
        <v>7296.4635921199997</v>
      </c>
    </row>
    <row r="96" spans="1:6" x14ac:dyDescent="0.2">
      <c r="A96">
        <v>95</v>
      </c>
      <c r="B96" t="s">
        <v>141</v>
      </c>
      <c r="C96">
        <v>164.659701431</v>
      </c>
      <c r="D96">
        <v>529.26962650099995</v>
      </c>
      <c r="F96">
        <v>9.9659537877000003E-3</v>
      </c>
    </row>
    <row r="97" spans="1:6" x14ac:dyDescent="0.2">
      <c r="A97">
        <v>96</v>
      </c>
      <c r="B97" t="s">
        <v>144</v>
      </c>
      <c r="C97">
        <v>5.539195434909999</v>
      </c>
      <c r="D97">
        <v>357.78248167599997</v>
      </c>
    </row>
    <row r="98" spans="1:6" x14ac:dyDescent="0.2">
      <c r="A98">
        <v>97</v>
      </c>
      <c r="B98" t="s">
        <v>145</v>
      </c>
      <c r="C98">
        <v>101.45006768899999</v>
      </c>
      <c r="D98">
        <v>2951.4265819699999</v>
      </c>
      <c r="F98">
        <v>5071.6040282499998</v>
      </c>
    </row>
    <row r="99" spans="1:6" x14ac:dyDescent="0.2">
      <c r="A99">
        <v>98</v>
      </c>
      <c r="B99" t="s">
        <v>146</v>
      </c>
      <c r="C99">
        <v>2.3301632792800002</v>
      </c>
      <c r="E99">
        <v>1.05091476111</v>
      </c>
    </row>
    <row r="100" spans="1:6" x14ac:dyDescent="0.2">
      <c r="A100">
        <v>99</v>
      </c>
      <c r="B100" t="s">
        <v>148</v>
      </c>
      <c r="C100">
        <v>82.665135352799993</v>
      </c>
      <c r="D100">
        <v>476.16937528099999</v>
      </c>
      <c r="E100">
        <v>8.2074188803199999E-2</v>
      </c>
      <c r="F100">
        <v>0.58684192290199999</v>
      </c>
    </row>
    <row r="101" spans="1:6" x14ac:dyDescent="0.2">
      <c r="A101">
        <v>100</v>
      </c>
      <c r="B101" t="s">
        <v>149</v>
      </c>
      <c r="C101">
        <v>116.610905851</v>
      </c>
      <c r="D101">
        <v>683.98256740700003</v>
      </c>
      <c r="F101">
        <v>2957.0239215199999</v>
      </c>
    </row>
    <row r="102" spans="1:6" x14ac:dyDescent="0.2">
      <c r="A102">
        <v>101</v>
      </c>
      <c r="B102" t="s">
        <v>150</v>
      </c>
      <c r="C102">
        <v>103.177427712</v>
      </c>
      <c r="F102">
        <v>1.3929060557599999E-2</v>
      </c>
    </row>
    <row r="103" spans="1:6" x14ac:dyDescent="0.2">
      <c r="A103">
        <v>102</v>
      </c>
      <c r="B103" t="s">
        <v>151</v>
      </c>
      <c r="C103">
        <v>0.65043346069999997</v>
      </c>
      <c r="D103">
        <v>13.072934743899999</v>
      </c>
    </row>
    <row r="104" spans="1:6" x14ac:dyDescent="0.2">
      <c r="A104">
        <v>103</v>
      </c>
      <c r="B104" t="s">
        <v>242</v>
      </c>
      <c r="C104">
        <v>4.0758865378800007</v>
      </c>
      <c r="D104">
        <v>552.00218759699999</v>
      </c>
      <c r="F104">
        <v>10.821431596</v>
      </c>
    </row>
    <row r="105" spans="1:6" x14ac:dyDescent="0.2">
      <c r="A105">
        <v>104</v>
      </c>
      <c r="B105" t="s">
        <v>152</v>
      </c>
      <c r="C105">
        <v>108.318264192</v>
      </c>
      <c r="D105">
        <v>88.099527079300003</v>
      </c>
    </row>
    <row r="106" spans="1:6" x14ac:dyDescent="0.2">
      <c r="A106">
        <v>105</v>
      </c>
      <c r="B106" t="s">
        <v>154</v>
      </c>
      <c r="C106">
        <v>63.440587461899987</v>
      </c>
      <c r="D106">
        <v>543.22318649199997</v>
      </c>
      <c r="F106">
        <v>5589.0586427500002</v>
      </c>
    </row>
    <row r="107" spans="1:6" x14ac:dyDescent="0.2">
      <c r="A107">
        <v>106</v>
      </c>
      <c r="B107" t="s">
        <v>155</v>
      </c>
      <c r="C107">
        <v>5.2853964920699994</v>
      </c>
      <c r="D107">
        <v>1493.4258440599999</v>
      </c>
      <c r="F107">
        <v>5.1558336820199999</v>
      </c>
    </row>
    <row r="108" spans="1:6" x14ac:dyDescent="0.2">
      <c r="A108">
        <v>107</v>
      </c>
      <c r="B108" t="s">
        <v>157</v>
      </c>
      <c r="C108">
        <v>121.04618332299999</v>
      </c>
      <c r="D108">
        <v>1476.5118860699999</v>
      </c>
      <c r="F108">
        <v>247.66833911099999</v>
      </c>
    </row>
    <row r="109" spans="1:6" x14ac:dyDescent="0.2">
      <c r="A109">
        <v>108</v>
      </c>
      <c r="B109" t="s">
        <v>160</v>
      </c>
      <c r="C109">
        <v>89.724520064899991</v>
      </c>
      <c r="D109">
        <v>8876.8657638500008</v>
      </c>
      <c r="F109">
        <v>6278.4049430499999</v>
      </c>
    </row>
    <row r="110" spans="1:6" x14ac:dyDescent="0.2">
      <c r="A110">
        <v>109</v>
      </c>
      <c r="B110" t="s">
        <v>161</v>
      </c>
      <c r="C110">
        <v>29.210001865700001</v>
      </c>
      <c r="D110">
        <v>5564.8449581599998</v>
      </c>
      <c r="F110">
        <v>740.73226451599999</v>
      </c>
    </row>
    <row r="111" spans="1:6" x14ac:dyDescent="0.2">
      <c r="A111">
        <v>110</v>
      </c>
      <c r="B111" t="s">
        <v>163</v>
      </c>
      <c r="C111">
        <v>13.3639997316</v>
      </c>
      <c r="D111">
        <v>2.7609850983099999</v>
      </c>
      <c r="E111">
        <v>151.55311006100001</v>
      </c>
    </row>
    <row r="112" spans="1:6" x14ac:dyDescent="0.2">
      <c r="A112">
        <v>111</v>
      </c>
      <c r="B112" t="s">
        <v>245</v>
      </c>
      <c r="C112">
        <v>262.91791906499998</v>
      </c>
      <c r="D112">
        <v>57.286824405499999</v>
      </c>
    </row>
    <row r="113" spans="1:6" x14ac:dyDescent="0.2">
      <c r="A113">
        <v>112</v>
      </c>
      <c r="B113" t="s">
        <v>165</v>
      </c>
      <c r="C113">
        <v>25.076725419199999</v>
      </c>
      <c r="F113">
        <v>2.8087984399899998E-2</v>
      </c>
    </row>
    <row r="114" spans="1:6" x14ac:dyDescent="0.2">
      <c r="A114">
        <v>113</v>
      </c>
      <c r="B114" t="s">
        <v>166</v>
      </c>
      <c r="C114">
        <v>484.63785739999997</v>
      </c>
      <c r="E114">
        <v>196.503957649</v>
      </c>
      <c r="F114">
        <v>271.45250675</v>
      </c>
    </row>
    <row r="115" spans="1:6" x14ac:dyDescent="0.2">
      <c r="A115">
        <v>114</v>
      </c>
      <c r="B115" t="s">
        <v>167</v>
      </c>
      <c r="C115">
        <v>72.827446606899997</v>
      </c>
      <c r="F115">
        <v>2.2899666033799999</v>
      </c>
    </row>
    <row r="116" spans="1:6" x14ac:dyDescent="0.2">
      <c r="A116">
        <v>115</v>
      </c>
      <c r="B116" t="s">
        <v>168</v>
      </c>
      <c r="C116">
        <v>101.646867433</v>
      </c>
      <c r="F116">
        <v>507.71724446299999</v>
      </c>
    </row>
    <row r="117" spans="1:6" x14ac:dyDescent="0.2">
      <c r="A117">
        <v>116</v>
      </c>
      <c r="B117" t="s">
        <v>169</v>
      </c>
      <c r="C117">
        <v>33.327962083499997</v>
      </c>
      <c r="D117">
        <v>1802.7625009000001</v>
      </c>
      <c r="F117">
        <v>1537.4752645999999</v>
      </c>
    </row>
    <row r="118" spans="1:6" x14ac:dyDescent="0.2">
      <c r="A118">
        <v>117</v>
      </c>
      <c r="B118" t="s">
        <v>171</v>
      </c>
      <c r="C118">
        <v>175.71124377199999</v>
      </c>
      <c r="E118">
        <v>275.23924150599998</v>
      </c>
      <c r="F118">
        <v>34.714344173400001</v>
      </c>
    </row>
    <row r="119" spans="1:6" x14ac:dyDescent="0.2">
      <c r="A119">
        <v>118</v>
      </c>
      <c r="B119" t="s">
        <v>172</v>
      </c>
      <c r="C119">
        <v>176.796195063</v>
      </c>
      <c r="D119">
        <v>15037.782592899999</v>
      </c>
      <c r="F119">
        <v>2590.3731351900001</v>
      </c>
    </row>
    <row r="120" spans="1:6" x14ac:dyDescent="0.2">
      <c r="A120">
        <v>119</v>
      </c>
      <c r="B120" t="s">
        <v>173</v>
      </c>
      <c r="C120">
        <v>49.4690104361</v>
      </c>
      <c r="D120">
        <v>732.14541109300001</v>
      </c>
      <c r="F120">
        <v>56.809152574400002</v>
      </c>
    </row>
    <row r="121" spans="1:6" x14ac:dyDescent="0.2">
      <c r="A121">
        <v>120</v>
      </c>
      <c r="B121" t="s">
        <v>174</v>
      </c>
      <c r="C121">
        <v>233.7785351</v>
      </c>
      <c r="D121">
        <v>9286.2045863900003</v>
      </c>
      <c r="F121">
        <v>4763.8159465400004</v>
      </c>
    </row>
    <row r="122" spans="1:6" x14ac:dyDescent="0.2">
      <c r="A122">
        <v>121</v>
      </c>
      <c r="B122" t="s">
        <v>175</v>
      </c>
      <c r="C122">
        <v>45.393741433999999</v>
      </c>
      <c r="D122">
        <v>2.6535771203</v>
      </c>
    </row>
    <row r="123" spans="1:6" x14ac:dyDescent="0.2">
      <c r="A123">
        <v>122</v>
      </c>
      <c r="B123" t="s">
        <v>176</v>
      </c>
      <c r="C123">
        <v>15.7325746462</v>
      </c>
      <c r="D123">
        <v>603.92221108900003</v>
      </c>
      <c r="E123">
        <v>58.755598153800001</v>
      </c>
      <c r="F123">
        <v>83.219112497500006</v>
      </c>
    </row>
    <row r="124" spans="1:6" x14ac:dyDescent="0.2">
      <c r="A124">
        <v>123</v>
      </c>
      <c r="B124" t="s">
        <v>178</v>
      </c>
      <c r="C124">
        <v>184.377050723</v>
      </c>
      <c r="E124">
        <v>198.56749175499999</v>
      </c>
    </row>
    <row r="125" spans="1:6" x14ac:dyDescent="0.2">
      <c r="A125">
        <v>124</v>
      </c>
      <c r="B125" t="s">
        <v>181</v>
      </c>
      <c r="C125">
        <v>411.18966248599997</v>
      </c>
      <c r="D125">
        <v>789.50829138200004</v>
      </c>
      <c r="F125">
        <v>1.1771191448799999E-2</v>
      </c>
    </row>
    <row r="126" spans="1:6" x14ac:dyDescent="0.2">
      <c r="A126">
        <v>125</v>
      </c>
      <c r="B126" t="s">
        <v>182</v>
      </c>
      <c r="C126">
        <v>3.8646085382700002</v>
      </c>
      <c r="D126">
        <v>1151.7553515100001</v>
      </c>
      <c r="F126">
        <v>3.8469216121900001</v>
      </c>
    </row>
    <row r="127" spans="1:6" x14ac:dyDescent="0.2">
      <c r="A127">
        <v>126</v>
      </c>
      <c r="B127" t="s">
        <v>184</v>
      </c>
      <c r="C127">
        <v>30.854314139700001</v>
      </c>
      <c r="E127">
        <v>54.728304801</v>
      </c>
    </row>
    <row r="128" spans="1:6" x14ac:dyDescent="0.2">
      <c r="A128">
        <v>127</v>
      </c>
      <c r="B128" t="s">
        <v>244</v>
      </c>
      <c r="C128">
        <v>4898.1302647499997</v>
      </c>
      <c r="D128">
        <v>680.11870068099995</v>
      </c>
      <c r="E128">
        <v>7007.1921122499998</v>
      </c>
    </row>
    <row r="129" spans="1:6" x14ac:dyDescent="0.2">
      <c r="A129">
        <v>128</v>
      </c>
      <c r="B129" t="s">
        <v>186</v>
      </c>
      <c r="C129">
        <v>190.69634423799999</v>
      </c>
      <c r="D129">
        <v>21076.822964999999</v>
      </c>
      <c r="F129">
        <v>81.169239594100006</v>
      </c>
    </row>
    <row r="130" spans="1:6" x14ac:dyDescent="0.2">
      <c r="A130">
        <v>129</v>
      </c>
      <c r="B130" t="s">
        <v>187</v>
      </c>
      <c r="C130">
        <v>162.759177744</v>
      </c>
      <c r="D130">
        <v>4463.6248079999996</v>
      </c>
      <c r="F130">
        <v>2.80473012173</v>
      </c>
    </row>
    <row r="131" spans="1:6" x14ac:dyDescent="0.2">
      <c r="A131">
        <v>130</v>
      </c>
      <c r="B131" t="s">
        <v>188</v>
      </c>
      <c r="C131">
        <v>29.614452844799999</v>
      </c>
      <c r="D131">
        <v>1490.7832163800001</v>
      </c>
      <c r="F131">
        <v>1230.5142380299999</v>
      </c>
    </row>
    <row r="132" spans="1:6" x14ac:dyDescent="0.2">
      <c r="A132">
        <v>131</v>
      </c>
      <c r="B132" t="s">
        <v>189</v>
      </c>
      <c r="C132">
        <v>0.11028290046</v>
      </c>
      <c r="D132">
        <v>128.87037109100001</v>
      </c>
      <c r="F132">
        <v>5.8313595318500004</v>
      </c>
    </row>
    <row r="133" spans="1:6" x14ac:dyDescent="0.2">
      <c r="A133">
        <v>132</v>
      </c>
      <c r="B133" t="s">
        <v>193</v>
      </c>
      <c r="C133">
        <v>134.31668497800001</v>
      </c>
      <c r="D133">
        <v>1261.7072937200001</v>
      </c>
      <c r="F133">
        <v>465.847925858</v>
      </c>
    </row>
    <row r="134" spans="1:6" x14ac:dyDescent="0.2">
      <c r="A134">
        <v>133</v>
      </c>
      <c r="B134" t="s">
        <v>194</v>
      </c>
      <c r="C134">
        <v>18.987160902300001</v>
      </c>
      <c r="D134">
        <v>4445.6204114100001</v>
      </c>
      <c r="F134">
        <v>1412.6876539699999</v>
      </c>
    </row>
    <row r="135" spans="1:6" x14ac:dyDescent="0.2">
      <c r="A135">
        <v>134</v>
      </c>
      <c r="B135" t="s">
        <v>195</v>
      </c>
      <c r="C135">
        <v>9.505120712430001</v>
      </c>
      <c r="F135">
        <v>337.57328414099999</v>
      </c>
    </row>
    <row r="136" spans="1:6" x14ac:dyDescent="0.2">
      <c r="A136">
        <v>135</v>
      </c>
      <c r="B136" t="s">
        <v>197</v>
      </c>
      <c r="C136">
        <v>115.820911029</v>
      </c>
      <c r="F136">
        <v>21.336476715</v>
      </c>
    </row>
    <row r="137" spans="1:6" x14ac:dyDescent="0.2">
      <c r="A137">
        <v>136</v>
      </c>
      <c r="B137" t="s">
        <v>201</v>
      </c>
      <c r="C137">
        <v>22.315107312599999</v>
      </c>
      <c r="F137">
        <v>747.87917786399998</v>
      </c>
    </row>
    <row r="138" spans="1:6" x14ac:dyDescent="0.2">
      <c r="A138">
        <v>137</v>
      </c>
      <c r="B138" t="s">
        <v>203</v>
      </c>
      <c r="C138">
        <v>2.3996107274499998</v>
      </c>
      <c r="D138">
        <v>8.4986976828499997E-2</v>
      </c>
      <c r="E138">
        <v>2.0959053941699999</v>
      </c>
    </row>
    <row r="139" spans="1:6" x14ac:dyDescent="0.2">
      <c r="A139">
        <v>138</v>
      </c>
      <c r="B139" t="s">
        <v>204</v>
      </c>
      <c r="C139">
        <v>104.12154508499999</v>
      </c>
      <c r="D139">
        <v>33.673544901500001</v>
      </c>
      <c r="E139">
        <v>49.862561918399997</v>
      </c>
    </row>
    <row r="140" spans="1:6" x14ac:dyDescent="0.2">
      <c r="A140">
        <v>139</v>
      </c>
      <c r="B140" t="s">
        <v>205</v>
      </c>
      <c r="C140">
        <v>4.5601709159999997E-2</v>
      </c>
      <c r="D140">
        <v>25.988333231599999</v>
      </c>
      <c r="F140">
        <v>1.75266136021E-3</v>
      </c>
    </row>
    <row r="141" spans="1:6" x14ac:dyDescent="0.2">
      <c r="A141">
        <v>140</v>
      </c>
      <c r="B141" t="s">
        <v>206</v>
      </c>
      <c r="C141">
        <v>109.065238241</v>
      </c>
      <c r="F141">
        <v>10.942271409</v>
      </c>
    </row>
    <row r="142" spans="1:6" x14ac:dyDescent="0.2">
      <c r="A142">
        <v>141</v>
      </c>
      <c r="B142" t="s">
        <v>208</v>
      </c>
      <c r="C142">
        <v>13.5695788811</v>
      </c>
      <c r="D142">
        <v>956.63622462599994</v>
      </c>
      <c r="F142">
        <v>171.87567052599999</v>
      </c>
    </row>
    <row r="143" spans="1:6" x14ac:dyDescent="0.2">
      <c r="A143">
        <v>142</v>
      </c>
      <c r="B143" t="s">
        <v>210</v>
      </c>
      <c r="C143">
        <v>5.9452326272700002</v>
      </c>
      <c r="D143">
        <v>188.894632132</v>
      </c>
      <c r="F143">
        <v>5.7934750068599996</v>
      </c>
    </row>
    <row r="144" spans="1:6" x14ac:dyDescent="0.2">
      <c r="A144">
        <v>143</v>
      </c>
      <c r="B144" t="s">
        <v>211</v>
      </c>
      <c r="C144">
        <v>68.3897410111</v>
      </c>
      <c r="D144">
        <v>1831.83508611</v>
      </c>
      <c r="F144">
        <v>2454.93523246</v>
      </c>
    </row>
    <row r="145" spans="1:6" x14ac:dyDescent="0.2">
      <c r="A145">
        <v>144</v>
      </c>
      <c r="B145" t="s">
        <v>214</v>
      </c>
      <c r="C145">
        <v>4.7063410531600001</v>
      </c>
      <c r="D145">
        <v>336.93862704999998</v>
      </c>
      <c r="F145">
        <v>9.8096438262400003</v>
      </c>
    </row>
    <row r="146" spans="1:6" x14ac:dyDescent="0.2">
      <c r="A146">
        <v>145</v>
      </c>
      <c r="B146" t="s">
        <v>215</v>
      </c>
      <c r="C146">
        <v>57.603221754300002</v>
      </c>
      <c r="D146">
        <v>3703.36913276</v>
      </c>
      <c r="F146">
        <v>7.8333211594499996</v>
      </c>
    </row>
    <row r="147" spans="1:6" x14ac:dyDescent="0.2">
      <c r="A147">
        <v>146</v>
      </c>
      <c r="B147" t="s">
        <v>216</v>
      </c>
      <c r="C147">
        <v>6.6581014426099996</v>
      </c>
      <c r="D147">
        <v>1.12414957135</v>
      </c>
      <c r="F147">
        <v>63.6801826891</v>
      </c>
    </row>
    <row r="148" spans="1:6" x14ac:dyDescent="0.2">
      <c r="A148">
        <v>147</v>
      </c>
      <c r="B148" t="s">
        <v>217</v>
      </c>
      <c r="C148">
        <v>25.3034704425</v>
      </c>
      <c r="D148">
        <v>5000.6218382699999</v>
      </c>
    </row>
    <row r="149" spans="1:6" x14ac:dyDescent="0.2">
      <c r="A149">
        <v>148</v>
      </c>
      <c r="B149" t="s">
        <v>218</v>
      </c>
      <c r="C149">
        <v>108.544412663</v>
      </c>
      <c r="D149">
        <v>0.53288591202699997</v>
      </c>
      <c r="E149">
        <v>256.29913217500001</v>
      </c>
    </row>
    <row r="150" spans="1:6" x14ac:dyDescent="0.2">
      <c r="A150">
        <v>149</v>
      </c>
      <c r="B150" t="s">
        <v>219</v>
      </c>
      <c r="C150">
        <v>61.704200233999998</v>
      </c>
      <c r="F150">
        <v>7.7908719952200001E-2</v>
      </c>
    </row>
    <row r="151" spans="1:6" x14ac:dyDescent="0.2">
      <c r="A151">
        <v>150</v>
      </c>
      <c r="B151" t="s">
        <v>220</v>
      </c>
      <c r="C151">
        <v>32.979864507800002</v>
      </c>
      <c r="D151">
        <v>1247.91660488</v>
      </c>
      <c r="E151">
        <v>46.255090901700001</v>
      </c>
      <c r="F151">
        <v>1.3959332308800001</v>
      </c>
    </row>
    <row r="152" spans="1:6" x14ac:dyDescent="0.2">
      <c r="A152">
        <v>151</v>
      </c>
      <c r="B152" t="s">
        <v>221</v>
      </c>
      <c r="C152">
        <v>96.772540190499996</v>
      </c>
      <c r="D152">
        <v>46.070410748100002</v>
      </c>
      <c r="F152">
        <v>986.39402577199996</v>
      </c>
    </row>
    <row r="153" spans="1:6" x14ac:dyDescent="0.2">
      <c r="A153">
        <v>152</v>
      </c>
      <c r="B153" t="s">
        <v>223</v>
      </c>
      <c r="C153">
        <v>89.003167904099996</v>
      </c>
      <c r="D153">
        <v>5962.6278382399996</v>
      </c>
    </row>
    <row r="154" spans="1:6" x14ac:dyDescent="0.2">
      <c r="A154">
        <v>153</v>
      </c>
      <c r="B154" t="s">
        <v>224</v>
      </c>
      <c r="C154">
        <v>308.21960574299999</v>
      </c>
      <c r="D154">
        <v>499.58429015000002</v>
      </c>
      <c r="F154">
        <v>0.18031012743200001</v>
      </c>
    </row>
    <row r="155" spans="1:6" x14ac:dyDescent="0.2">
      <c r="A155">
        <v>154</v>
      </c>
      <c r="B155" t="s">
        <v>225</v>
      </c>
      <c r="C155">
        <v>30.047147326600001</v>
      </c>
      <c r="E155">
        <v>24.875478949800002</v>
      </c>
    </row>
    <row r="156" spans="1:6" x14ac:dyDescent="0.2">
      <c r="A156">
        <v>155</v>
      </c>
      <c r="B156" t="s">
        <v>226</v>
      </c>
      <c r="C156">
        <v>2166.4107495100002</v>
      </c>
      <c r="D156">
        <v>13950.816377293</v>
      </c>
      <c r="E156">
        <v>18833.809598299998</v>
      </c>
      <c r="F156">
        <v>2358.9564094799998</v>
      </c>
    </row>
    <row r="157" spans="1:6" x14ac:dyDescent="0.2">
      <c r="A157">
        <v>156</v>
      </c>
      <c r="B157" t="s">
        <v>228</v>
      </c>
      <c r="C157">
        <v>3.0599477087600002</v>
      </c>
      <c r="F157">
        <v>0.46740523953200003</v>
      </c>
    </row>
    <row r="158" spans="1:6" x14ac:dyDescent="0.2">
      <c r="A158">
        <v>157</v>
      </c>
      <c r="B158" t="s">
        <v>229</v>
      </c>
      <c r="C158">
        <v>114.097514971</v>
      </c>
      <c r="D158">
        <v>1294.3129119800001</v>
      </c>
      <c r="F158">
        <v>3357.6163356299999</v>
      </c>
    </row>
    <row r="159" spans="1:6" x14ac:dyDescent="0.2">
      <c r="A159">
        <v>158</v>
      </c>
      <c r="B159" t="s">
        <v>230</v>
      </c>
      <c r="C159">
        <v>6.9470396364699996</v>
      </c>
      <c r="D159">
        <v>41.1161906452</v>
      </c>
      <c r="F159">
        <v>0.778351251754</v>
      </c>
    </row>
    <row r="160" spans="1:6" x14ac:dyDescent="0.2">
      <c r="A160">
        <v>159</v>
      </c>
      <c r="B160" t="s">
        <v>243</v>
      </c>
      <c r="C160">
        <v>3.0773130217500002</v>
      </c>
      <c r="D160">
        <v>84.054368501699997</v>
      </c>
      <c r="E160">
        <v>1.27082918258</v>
      </c>
      <c r="F160">
        <v>1.85676565482</v>
      </c>
    </row>
    <row r="161" spans="1:6" x14ac:dyDescent="0.2">
      <c r="A161">
        <v>160</v>
      </c>
      <c r="B161" t="s">
        <v>231</v>
      </c>
      <c r="C161">
        <v>81.16690331689999</v>
      </c>
      <c r="D161">
        <v>26.6188256981</v>
      </c>
      <c r="E161">
        <v>2.3918142009899999</v>
      </c>
      <c r="F161">
        <v>2153.9142384199999</v>
      </c>
    </row>
    <row r="162" spans="1:6" x14ac:dyDescent="0.2">
      <c r="A162">
        <v>161</v>
      </c>
      <c r="B162" t="s">
        <v>232</v>
      </c>
      <c r="C162">
        <v>53.482131436300001</v>
      </c>
      <c r="D162">
        <v>1244.72753721</v>
      </c>
      <c r="F162">
        <v>13.653021733899999</v>
      </c>
    </row>
    <row r="163" spans="1:6" x14ac:dyDescent="0.2">
      <c r="A163">
        <v>162</v>
      </c>
      <c r="B163" t="s">
        <v>233</v>
      </c>
      <c r="C163">
        <v>21.5232573533</v>
      </c>
      <c r="F163">
        <v>0.14038167917200001</v>
      </c>
    </row>
    <row r="164" spans="1:6" x14ac:dyDescent="0.2">
      <c r="A164">
        <v>163</v>
      </c>
      <c r="B164" t="s">
        <v>234</v>
      </c>
      <c r="C164">
        <v>11.2120272924</v>
      </c>
      <c r="D164">
        <v>988.72944266599995</v>
      </c>
      <c r="F164">
        <v>3.7693271179000001</v>
      </c>
    </row>
    <row r="165" spans="1:6" x14ac:dyDescent="0.2">
      <c r="A165">
        <v>164</v>
      </c>
      <c r="B165" t="s">
        <v>235</v>
      </c>
      <c r="C165">
        <v>83.695472024499992</v>
      </c>
      <c r="D165">
        <v>5485.4190552099999</v>
      </c>
      <c r="F165">
        <v>10.7070413676</v>
      </c>
    </row>
    <row r="166" spans="1:6" x14ac:dyDescent="0.2">
      <c r="A166">
        <v>165</v>
      </c>
      <c r="B166" t="s">
        <v>236</v>
      </c>
      <c r="C166">
        <v>272.58553713200001</v>
      </c>
      <c r="D166">
        <v>415.888733086</v>
      </c>
      <c r="E166">
        <v>61.4731794307</v>
      </c>
      <c r="F166">
        <v>17.483421221299999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0D1E-6E6A-4930-ABCB-16D35684683B}">
  <dimension ref="B1:U47"/>
  <sheetViews>
    <sheetView topLeftCell="E1" workbookViewId="0">
      <selection activeCell="F9" sqref="F9"/>
    </sheetView>
  </sheetViews>
  <sheetFormatPr baseColWidth="10" defaultRowHeight="15" x14ac:dyDescent="0.2"/>
  <cols>
    <col min="10" max="12" width="12" bestFit="1" customWidth="1"/>
    <col min="14" max="14" width="12" bestFit="1" customWidth="1"/>
    <col min="21" max="21" width="12" bestFit="1" customWidth="1"/>
  </cols>
  <sheetData>
    <row r="1" spans="2:21" x14ac:dyDescent="0.2">
      <c r="N1">
        <f>SUM(N3:N47)</f>
        <v>8545.2579191066397</v>
      </c>
      <c r="O1">
        <f t="shared" ref="O1:P1" si="0">SUM(O3:O47)</f>
        <v>60.109744986514833</v>
      </c>
      <c r="P1">
        <f t="shared" si="0"/>
        <v>1194.7487065385455</v>
      </c>
      <c r="T1">
        <v>81.209160028372125</v>
      </c>
    </row>
    <row r="2" spans="2:21" ht="48" x14ac:dyDescent="0.2">
      <c r="B2" t="s">
        <v>690</v>
      </c>
      <c r="C2" t="s">
        <v>691</v>
      </c>
      <c r="M2" s="2" t="s">
        <v>1</v>
      </c>
      <c r="N2" s="2" t="s">
        <v>2</v>
      </c>
      <c r="O2" s="2" t="s">
        <v>3</v>
      </c>
      <c r="P2" s="2" t="s">
        <v>4</v>
      </c>
      <c r="Q2" s="15" t="s">
        <v>639</v>
      </c>
      <c r="R2" s="15" t="s">
        <v>641</v>
      </c>
      <c r="S2" s="15" t="s">
        <v>642</v>
      </c>
      <c r="T2" s="15" t="s">
        <v>643</v>
      </c>
    </row>
    <row r="3" spans="2:21" x14ac:dyDescent="0.2">
      <c r="B3" t="s">
        <v>163</v>
      </c>
      <c r="C3">
        <f>SUMIF($L$3:$L$47,B3,$T$3:$T$47)</f>
        <v>9.4956900851390219E-3</v>
      </c>
      <c r="H3" t="s">
        <v>7</v>
      </c>
      <c r="I3" t="s">
        <v>250</v>
      </c>
      <c r="J3">
        <v>1</v>
      </c>
      <c r="K3">
        <v>0</v>
      </c>
      <c r="L3" t="s">
        <v>163</v>
      </c>
      <c r="M3">
        <v>2.12017075264</v>
      </c>
      <c r="N3">
        <v>33.288886327999997</v>
      </c>
      <c r="P3">
        <v>0.99171774728999995</v>
      </c>
      <c r="Q3">
        <v>4.5938663132639992E-3</v>
      </c>
      <c r="R3">
        <v>0</v>
      </c>
      <c r="S3">
        <v>1.7255888802845999E-4</v>
      </c>
      <c r="T3">
        <v>4.7664252012924596E-3</v>
      </c>
      <c r="U3">
        <f>SUM(T3:T47)</f>
        <v>1.4018587552961197</v>
      </c>
    </row>
    <row r="4" spans="2:21" x14ac:dyDescent="0.2">
      <c r="B4" t="s">
        <v>86</v>
      </c>
      <c r="C4">
        <f t="shared" ref="C4:C10" si="1">SUMIF($L$3:$L$47,B4,$T$3:$T$47)</f>
        <v>0.11299941586506736</v>
      </c>
      <c r="H4" t="s">
        <v>10</v>
      </c>
      <c r="I4" t="s">
        <v>251</v>
      </c>
      <c r="J4">
        <v>1</v>
      </c>
      <c r="K4">
        <v>0</v>
      </c>
      <c r="L4" t="s">
        <v>86</v>
      </c>
      <c r="M4">
        <v>7.9657979012200002</v>
      </c>
      <c r="N4">
        <v>15.091716528999999</v>
      </c>
      <c r="P4">
        <v>4.5529377388699999E-2</v>
      </c>
      <c r="Q4">
        <v>2.0826568810019997E-3</v>
      </c>
      <c r="R4">
        <v>0</v>
      </c>
      <c r="S4">
        <v>7.9221116656337994E-6</v>
      </c>
      <c r="T4">
        <v>2.0905789926676335E-3</v>
      </c>
    </row>
    <row r="5" spans="2:21" x14ac:dyDescent="0.2">
      <c r="B5" t="s">
        <v>226</v>
      </c>
      <c r="C5">
        <f t="shared" si="1"/>
        <v>0.56051194787713243</v>
      </c>
      <c r="H5" t="s">
        <v>13</v>
      </c>
      <c r="I5" t="s">
        <v>256</v>
      </c>
      <c r="J5">
        <v>1</v>
      </c>
      <c r="K5">
        <v>0</v>
      </c>
      <c r="L5" t="s">
        <v>163</v>
      </c>
      <c r="M5">
        <v>0.19129137867000001</v>
      </c>
      <c r="N5">
        <v>1.2959988661499999</v>
      </c>
      <c r="Q5">
        <v>1.7884784352870001E-4</v>
      </c>
      <c r="R5">
        <v>0</v>
      </c>
      <c r="S5">
        <v>0</v>
      </c>
      <c r="T5">
        <v>1.7884784352870001E-4</v>
      </c>
    </row>
    <row r="6" spans="2:21" x14ac:dyDescent="0.2">
      <c r="B6" t="s">
        <v>82</v>
      </c>
      <c r="C6">
        <f t="shared" si="1"/>
        <v>0.66696794486762645</v>
      </c>
      <c r="H6" t="s">
        <v>17</v>
      </c>
      <c r="I6" t="s">
        <v>257</v>
      </c>
      <c r="J6">
        <v>1</v>
      </c>
      <c r="K6">
        <v>0</v>
      </c>
      <c r="L6" t="s">
        <v>226</v>
      </c>
      <c r="M6">
        <v>33.846340863499996</v>
      </c>
      <c r="N6">
        <v>463.80421037799999</v>
      </c>
      <c r="O6">
        <v>1.2434613316299999E-3</v>
      </c>
      <c r="Q6">
        <v>6.4004981032163996E-2</v>
      </c>
      <c r="R6">
        <v>3.0464802624934999E-7</v>
      </c>
      <c r="S6">
        <v>0</v>
      </c>
      <c r="T6">
        <v>6.4005285680190246E-2</v>
      </c>
    </row>
    <row r="7" spans="2:21" x14ac:dyDescent="0.2">
      <c r="B7" t="s">
        <v>21</v>
      </c>
      <c r="C7">
        <f t="shared" si="1"/>
        <v>5.1883756601154005E-2</v>
      </c>
      <c r="H7" t="s">
        <v>19</v>
      </c>
      <c r="I7" t="s">
        <v>260</v>
      </c>
      <c r="J7">
        <v>1</v>
      </c>
      <c r="K7">
        <v>0</v>
      </c>
      <c r="L7" t="s">
        <v>82</v>
      </c>
      <c r="M7">
        <v>243.613211366</v>
      </c>
      <c r="Q7">
        <v>0</v>
      </c>
      <c r="R7">
        <v>0</v>
      </c>
      <c r="S7">
        <v>0</v>
      </c>
      <c r="T7">
        <v>0</v>
      </c>
    </row>
    <row r="8" spans="2:21" x14ac:dyDescent="0.2">
      <c r="B8" t="s">
        <v>69</v>
      </c>
      <c r="C8">
        <f t="shared" si="1"/>
        <v>0</v>
      </c>
      <c r="H8" t="s">
        <v>27</v>
      </c>
      <c r="I8" t="s">
        <v>262</v>
      </c>
      <c r="J8">
        <v>1</v>
      </c>
      <c r="K8">
        <v>0</v>
      </c>
      <c r="L8" t="s">
        <v>163</v>
      </c>
      <c r="M8">
        <v>1.92700660688</v>
      </c>
      <c r="N8">
        <v>3.2428306706900001</v>
      </c>
      <c r="P8">
        <v>2.1989325062099998</v>
      </c>
      <c r="Q8">
        <v>4.4751063255522004E-4</v>
      </c>
      <c r="R8">
        <v>0</v>
      </c>
      <c r="S8">
        <v>3.8261425608054E-4</v>
      </c>
      <c r="T8">
        <v>8.3012488863576004E-4</v>
      </c>
    </row>
    <row r="9" spans="2:21" x14ac:dyDescent="0.2">
      <c r="B9" t="s">
        <v>245</v>
      </c>
      <c r="C9">
        <f t="shared" si="1"/>
        <v>0</v>
      </c>
      <c r="H9" t="s">
        <v>36</v>
      </c>
      <c r="I9" t="s">
        <v>264</v>
      </c>
      <c r="J9">
        <v>1</v>
      </c>
      <c r="K9">
        <v>0</v>
      </c>
      <c r="L9" t="s">
        <v>86</v>
      </c>
      <c r="M9">
        <v>43.160312141499993</v>
      </c>
      <c r="P9">
        <v>0.101174658928</v>
      </c>
      <c r="Q9">
        <v>0</v>
      </c>
      <c r="R9">
        <v>0</v>
      </c>
      <c r="S9">
        <v>1.7604390653472E-5</v>
      </c>
      <c r="T9">
        <v>1.7604390653472E-5</v>
      </c>
    </row>
    <row r="10" spans="2:21" x14ac:dyDescent="0.2">
      <c r="B10" t="s">
        <v>166</v>
      </c>
      <c r="C10">
        <f t="shared" si="1"/>
        <v>0</v>
      </c>
      <c r="H10" t="s">
        <v>39</v>
      </c>
      <c r="I10" t="s">
        <v>265</v>
      </c>
      <c r="J10">
        <v>1</v>
      </c>
      <c r="K10">
        <v>0</v>
      </c>
      <c r="L10" t="s">
        <v>86</v>
      </c>
      <c r="M10">
        <v>15.383380135499999</v>
      </c>
      <c r="N10">
        <v>90.168509364399995</v>
      </c>
      <c r="P10">
        <v>0.34926570234400001</v>
      </c>
      <c r="Q10">
        <v>1.24432542922872E-2</v>
      </c>
      <c r="R10">
        <v>0</v>
      </c>
      <c r="S10">
        <v>6.0772232207855998E-5</v>
      </c>
      <c r="T10">
        <v>1.2504026524495056E-2</v>
      </c>
    </row>
    <row r="11" spans="2:21" x14ac:dyDescent="0.2">
      <c r="H11" t="s">
        <v>46</v>
      </c>
      <c r="I11" t="s">
        <v>267</v>
      </c>
      <c r="J11">
        <v>1</v>
      </c>
      <c r="L11" t="s">
        <v>21</v>
      </c>
      <c r="M11">
        <v>38.809306600399999</v>
      </c>
      <c r="N11">
        <v>216.50493801600001</v>
      </c>
      <c r="Q11">
        <v>2.9877681446208001E-2</v>
      </c>
      <c r="R11">
        <v>0</v>
      </c>
      <c r="S11">
        <v>0</v>
      </c>
      <c r="T11">
        <v>2.9877681446208001E-2</v>
      </c>
    </row>
    <row r="12" spans="2:21" x14ac:dyDescent="0.2">
      <c r="H12" t="s">
        <v>57</v>
      </c>
      <c r="I12" t="s">
        <v>269</v>
      </c>
      <c r="J12">
        <v>1</v>
      </c>
      <c r="K12">
        <v>0</v>
      </c>
      <c r="L12" t="s">
        <v>82</v>
      </c>
      <c r="M12">
        <v>35.611467360399999</v>
      </c>
      <c r="Q12">
        <v>0</v>
      </c>
      <c r="R12">
        <v>0</v>
      </c>
      <c r="S12">
        <v>0</v>
      </c>
      <c r="T12">
        <v>0</v>
      </c>
    </row>
    <row r="13" spans="2:21" x14ac:dyDescent="0.2">
      <c r="H13" t="s">
        <v>270</v>
      </c>
      <c r="I13" t="s">
        <v>271</v>
      </c>
      <c r="J13">
        <v>1</v>
      </c>
      <c r="L13" t="s">
        <v>163</v>
      </c>
      <c r="M13">
        <v>2.5757303832799998</v>
      </c>
      <c r="P13">
        <v>0.76780001519899999</v>
      </c>
      <c r="Q13">
        <v>0</v>
      </c>
      <c r="R13">
        <v>0</v>
      </c>
      <c r="S13">
        <v>1.3359720264462602E-4</v>
      </c>
      <c r="T13">
        <v>1.3359720264462602E-4</v>
      </c>
    </row>
    <row r="14" spans="2:21" x14ac:dyDescent="0.2">
      <c r="H14" t="s">
        <v>62</v>
      </c>
      <c r="I14" t="s">
        <v>272</v>
      </c>
      <c r="J14">
        <v>1</v>
      </c>
      <c r="L14" t="s">
        <v>21</v>
      </c>
      <c r="M14">
        <v>27.173268780299999</v>
      </c>
      <c r="N14">
        <v>159.46431271700001</v>
      </c>
      <c r="Q14">
        <v>2.2006075154946E-2</v>
      </c>
      <c r="R14">
        <v>0</v>
      </c>
      <c r="S14">
        <v>0</v>
      </c>
      <c r="T14">
        <v>2.2006075154946E-2</v>
      </c>
    </row>
    <row r="15" spans="2:21" x14ac:dyDescent="0.2">
      <c r="H15" t="s">
        <v>63</v>
      </c>
      <c r="I15" t="s">
        <v>273</v>
      </c>
      <c r="J15">
        <v>1</v>
      </c>
      <c r="L15" t="s">
        <v>86</v>
      </c>
      <c r="M15">
        <v>10.253208282999999</v>
      </c>
      <c r="N15">
        <v>45.218848214200001</v>
      </c>
      <c r="P15">
        <v>75.867280278899997</v>
      </c>
      <c r="Q15">
        <v>6.2402010535596002E-3</v>
      </c>
      <c r="R15">
        <v>0</v>
      </c>
      <c r="S15">
        <v>1.3200906768528598E-2</v>
      </c>
      <c r="T15">
        <v>1.9441107822088199E-2</v>
      </c>
    </row>
    <row r="16" spans="2:21" x14ac:dyDescent="0.2">
      <c r="H16" t="s">
        <v>68</v>
      </c>
      <c r="I16" t="s">
        <v>274</v>
      </c>
      <c r="J16">
        <v>1</v>
      </c>
      <c r="K16">
        <v>0</v>
      </c>
      <c r="L16" t="s">
        <v>86</v>
      </c>
      <c r="M16">
        <v>2.4718095939100002</v>
      </c>
      <c r="N16">
        <v>516.90265009899997</v>
      </c>
      <c r="Q16">
        <v>7.1332565713662005E-2</v>
      </c>
      <c r="R16">
        <v>0</v>
      </c>
      <c r="S16">
        <v>0</v>
      </c>
      <c r="T16">
        <v>7.1332565713662005E-2</v>
      </c>
    </row>
    <row r="17" spans="8:20" x14ac:dyDescent="0.2">
      <c r="H17" t="s">
        <v>81</v>
      </c>
      <c r="I17" t="s">
        <v>276</v>
      </c>
      <c r="J17">
        <v>1</v>
      </c>
      <c r="L17" t="s">
        <v>86</v>
      </c>
      <c r="M17">
        <v>73.107592073000006</v>
      </c>
      <c r="Q17">
        <v>0</v>
      </c>
      <c r="R17">
        <v>0</v>
      </c>
      <c r="S17">
        <v>0</v>
      </c>
      <c r="T17">
        <v>0</v>
      </c>
    </row>
    <row r="18" spans="8:20" x14ac:dyDescent="0.2">
      <c r="H18" t="s">
        <v>83</v>
      </c>
      <c r="I18" t="s">
        <v>277</v>
      </c>
      <c r="J18">
        <v>1</v>
      </c>
      <c r="L18" t="s">
        <v>69</v>
      </c>
      <c r="M18">
        <v>47.068467940200001</v>
      </c>
      <c r="Q18">
        <v>0</v>
      </c>
      <c r="R18">
        <v>0</v>
      </c>
      <c r="S18">
        <v>0</v>
      </c>
      <c r="T18">
        <v>0</v>
      </c>
    </row>
    <row r="19" spans="8:20" x14ac:dyDescent="0.2">
      <c r="H19" t="s">
        <v>84</v>
      </c>
      <c r="I19" t="s">
        <v>278</v>
      </c>
      <c r="J19">
        <v>1</v>
      </c>
      <c r="L19" t="s">
        <v>226</v>
      </c>
      <c r="M19">
        <v>245.18222700199999</v>
      </c>
      <c r="N19">
        <v>1594.5503782999999</v>
      </c>
      <c r="P19">
        <v>98.854402583999999</v>
      </c>
      <c r="Q19">
        <v>0.22004795220539999</v>
      </c>
      <c r="R19">
        <v>0</v>
      </c>
      <c r="S19">
        <v>1.7200666049615999E-2</v>
      </c>
      <c r="T19">
        <v>0.237248618255016</v>
      </c>
    </row>
    <row r="20" spans="8:20" x14ac:dyDescent="0.2">
      <c r="H20" t="s">
        <v>88</v>
      </c>
      <c r="I20" t="s">
        <v>279</v>
      </c>
      <c r="J20">
        <v>1</v>
      </c>
      <c r="L20" t="s">
        <v>86</v>
      </c>
      <c r="M20">
        <v>1.0915243722900001</v>
      </c>
      <c r="Q20">
        <v>0</v>
      </c>
      <c r="R20">
        <v>0</v>
      </c>
      <c r="S20">
        <v>0</v>
      </c>
      <c r="T20">
        <v>0</v>
      </c>
    </row>
    <row r="21" spans="8:20" x14ac:dyDescent="0.2">
      <c r="H21" t="s">
        <v>90</v>
      </c>
      <c r="I21" t="s">
        <v>280</v>
      </c>
      <c r="J21">
        <v>1</v>
      </c>
      <c r="L21" t="s">
        <v>86</v>
      </c>
      <c r="M21">
        <v>4.3378505159999997E-2</v>
      </c>
      <c r="Q21">
        <v>0</v>
      </c>
      <c r="R21">
        <v>0</v>
      </c>
      <c r="S21">
        <v>0</v>
      </c>
      <c r="T21">
        <v>0</v>
      </c>
    </row>
    <row r="22" spans="8:20" x14ac:dyDescent="0.2">
      <c r="H22" t="s">
        <v>95</v>
      </c>
      <c r="I22" t="s">
        <v>281</v>
      </c>
      <c r="J22">
        <v>1</v>
      </c>
      <c r="L22" t="s">
        <v>82</v>
      </c>
      <c r="M22">
        <v>7.8156844639399994</v>
      </c>
      <c r="N22">
        <v>762.705635433</v>
      </c>
      <c r="P22">
        <v>30.140181072200001</v>
      </c>
      <c r="Q22">
        <v>0.105253377689754</v>
      </c>
      <c r="R22">
        <v>0</v>
      </c>
      <c r="S22">
        <v>5.2443915065627997E-3</v>
      </c>
      <c r="T22">
        <v>0.11049776919631679</v>
      </c>
    </row>
    <row r="23" spans="8:20" x14ac:dyDescent="0.2">
      <c r="H23" t="s">
        <v>98</v>
      </c>
      <c r="I23" t="s">
        <v>283</v>
      </c>
      <c r="J23">
        <v>1</v>
      </c>
      <c r="L23" t="s">
        <v>69</v>
      </c>
      <c r="M23">
        <v>1404.8341110900001</v>
      </c>
      <c r="Q23">
        <v>0</v>
      </c>
      <c r="R23">
        <v>0</v>
      </c>
      <c r="S23">
        <v>0</v>
      </c>
      <c r="T23">
        <v>0</v>
      </c>
    </row>
    <row r="24" spans="8:20" x14ac:dyDescent="0.2">
      <c r="H24" t="s">
        <v>100</v>
      </c>
      <c r="I24" t="s">
        <v>284</v>
      </c>
      <c r="J24">
        <v>1</v>
      </c>
      <c r="L24" t="s">
        <v>82</v>
      </c>
      <c r="M24">
        <v>17.833739484300001</v>
      </c>
      <c r="P24">
        <v>882.49933712699999</v>
      </c>
      <c r="Q24">
        <v>0</v>
      </c>
      <c r="R24">
        <v>0</v>
      </c>
      <c r="S24">
        <v>0.15355488466009801</v>
      </c>
      <c r="T24">
        <v>0.15355488466009801</v>
      </c>
    </row>
    <row r="25" spans="8:20" x14ac:dyDescent="0.2">
      <c r="H25" t="s">
        <v>102</v>
      </c>
      <c r="I25" t="s">
        <v>285</v>
      </c>
      <c r="J25">
        <v>1</v>
      </c>
      <c r="L25" t="s">
        <v>21</v>
      </c>
      <c r="M25">
        <v>56.525687494499998</v>
      </c>
      <c r="Q25">
        <v>0</v>
      </c>
      <c r="R25">
        <v>0</v>
      </c>
      <c r="S25">
        <v>0</v>
      </c>
      <c r="T25">
        <v>0</v>
      </c>
    </row>
    <row r="26" spans="8:20" x14ac:dyDescent="0.2">
      <c r="H26" t="s">
        <v>107</v>
      </c>
      <c r="I26" t="s">
        <v>286</v>
      </c>
      <c r="J26">
        <v>1</v>
      </c>
      <c r="L26" t="s">
        <v>86</v>
      </c>
      <c r="M26">
        <v>52.252415423000002</v>
      </c>
      <c r="Q26">
        <v>0</v>
      </c>
      <c r="R26">
        <v>0</v>
      </c>
      <c r="S26">
        <v>0</v>
      </c>
      <c r="T26">
        <v>0</v>
      </c>
    </row>
    <row r="27" spans="8:20" x14ac:dyDescent="0.2">
      <c r="H27" t="s">
        <v>114</v>
      </c>
      <c r="I27" t="s">
        <v>287</v>
      </c>
      <c r="J27">
        <v>1</v>
      </c>
      <c r="L27" t="s">
        <v>86</v>
      </c>
      <c r="M27">
        <v>0.38046963622000002</v>
      </c>
      <c r="Q27">
        <v>0</v>
      </c>
      <c r="R27">
        <v>0</v>
      </c>
      <c r="S27">
        <v>0</v>
      </c>
      <c r="T27">
        <v>0</v>
      </c>
    </row>
    <row r="28" spans="8:20" x14ac:dyDescent="0.2">
      <c r="H28" t="s">
        <v>134</v>
      </c>
      <c r="I28" t="s">
        <v>291</v>
      </c>
      <c r="J28">
        <v>1</v>
      </c>
      <c r="L28" t="s">
        <v>82</v>
      </c>
      <c r="M28">
        <v>0.46380839936000012</v>
      </c>
      <c r="N28">
        <v>64.174977509800001</v>
      </c>
      <c r="P28">
        <v>0.18053320467699999</v>
      </c>
      <c r="Q28">
        <v>8.8561468963524008E-3</v>
      </c>
      <c r="R28">
        <v>0</v>
      </c>
      <c r="S28">
        <v>3.1412777613798003E-5</v>
      </c>
      <c r="T28">
        <v>8.8875596739661986E-3</v>
      </c>
    </row>
    <row r="29" spans="8:20" x14ac:dyDescent="0.2">
      <c r="H29" t="s">
        <v>148</v>
      </c>
      <c r="I29" t="s">
        <v>296</v>
      </c>
      <c r="J29">
        <v>1</v>
      </c>
      <c r="L29" t="s">
        <v>226</v>
      </c>
      <c r="M29">
        <v>82.665135352799993</v>
      </c>
      <c r="N29">
        <v>476.16937528099999</v>
      </c>
      <c r="O29">
        <v>8.2074188803199999E-2</v>
      </c>
      <c r="P29">
        <v>0.58684192290199999</v>
      </c>
      <c r="Q29">
        <v>6.5711373788778005E-2</v>
      </c>
      <c r="R29">
        <v>2.0108176256784E-5</v>
      </c>
      <c r="S29">
        <v>1.02110494584948E-4</v>
      </c>
      <c r="T29">
        <v>6.5833592459619727E-2</v>
      </c>
    </row>
    <row r="30" spans="8:20" x14ac:dyDescent="0.2">
      <c r="H30" t="s">
        <v>151</v>
      </c>
      <c r="I30" t="s">
        <v>297</v>
      </c>
      <c r="J30">
        <v>1</v>
      </c>
      <c r="L30" t="s">
        <v>86</v>
      </c>
      <c r="M30">
        <v>0.65043346069999997</v>
      </c>
      <c r="N30">
        <v>13.072934743899999</v>
      </c>
      <c r="Q30">
        <v>1.8040649946582E-3</v>
      </c>
      <c r="R30">
        <v>0</v>
      </c>
      <c r="S30">
        <v>0</v>
      </c>
      <c r="T30">
        <v>1.8040649946582E-3</v>
      </c>
    </row>
    <row r="31" spans="8:20" x14ac:dyDescent="0.2">
      <c r="H31" t="s">
        <v>242</v>
      </c>
      <c r="I31" t="s">
        <v>298</v>
      </c>
      <c r="J31">
        <v>1</v>
      </c>
      <c r="L31" t="s">
        <v>82</v>
      </c>
      <c r="M31">
        <v>4.0758865378800007</v>
      </c>
      <c r="N31">
        <v>552.00218759699999</v>
      </c>
      <c r="P31">
        <v>10.821431596</v>
      </c>
      <c r="Q31">
        <v>7.6176301888385992E-2</v>
      </c>
      <c r="R31">
        <v>0</v>
      </c>
      <c r="S31">
        <v>1.882929097704E-3</v>
      </c>
      <c r="T31">
        <v>7.8059230986089995E-2</v>
      </c>
    </row>
    <row r="32" spans="8:20" x14ac:dyDescent="0.2">
      <c r="H32" t="s">
        <v>155</v>
      </c>
      <c r="I32" t="s">
        <v>299</v>
      </c>
      <c r="J32">
        <v>1</v>
      </c>
      <c r="L32" t="s">
        <v>82</v>
      </c>
      <c r="M32">
        <v>5.2853964920699994</v>
      </c>
      <c r="N32">
        <v>1493.4258440599999</v>
      </c>
      <c r="P32">
        <v>5.1558336820199999</v>
      </c>
      <c r="Q32">
        <v>0.20609276648027999</v>
      </c>
      <c r="R32">
        <v>0</v>
      </c>
      <c r="S32">
        <v>8.9711506067147997E-4</v>
      </c>
      <c r="T32">
        <v>0.20698988154095146</v>
      </c>
    </row>
    <row r="33" spans="8:20" x14ac:dyDescent="0.2">
      <c r="H33" t="s">
        <v>159</v>
      </c>
      <c r="I33" t="s">
        <v>300</v>
      </c>
      <c r="J33">
        <v>1</v>
      </c>
      <c r="L33" t="s">
        <v>21</v>
      </c>
      <c r="M33">
        <v>39.977956280299999</v>
      </c>
      <c r="Q33">
        <v>0</v>
      </c>
      <c r="R33">
        <v>0</v>
      </c>
      <c r="S33">
        <v>0</v>
      </c>
      <c r="T33">
        <v>0</v>
      </c>
    </row>
    <row r="34" spans="8:20" x14ac:dyDescent="0.2">
      <c r="H34" t="s">
        <v>176</v>
      </c>
      <c r="I34" t="s">
        <v>304</v>
      </c>
      <c r="J34">
        <v>1</v>
      </c>
      <c r="L34" t="s">
        <v>226</v>
      </c>
      <c r="M34">
        <v>15.7325746462</v>
      </c>
      <c r="N34">
        <v>603.92221108900003</v>
      </c>
      <c r="O34">
        <v>58.755598153800001</v>
      </c>
      <c r="P34">
        <v>83.219112497500006</v>
      </c>
      <c r="Q34">
        <v>8.3341265130282005E-2</v>
      </c>
      <c r="R34">
        <v>1.4395121547681002E-2</v>
      </c>
      <c r="S34">
        <v>1.4480125574565001E-2</v>
      </c>
      <c r="T34">
        <v>0.112216512252528</v>
      </c>
    </row>
    <row r="35" spans="8:20" x14ac:dyDescent="0.2">
      <c r="H35" t="s">
        <v>181</v>
      </c>
      <c r="I35" t="s">
        <v>307</v>
      </c>
      <c r="J35">
        <v>1</v>
      </c>
      <c r="L35" t="s">
        <v>82</v>
      </c>
      <c r="M35">
        <v>411.18966248599997</v>
      </c>
      <c r="N35">
        <v>789.50829138200004</v>
      </c>
      <c r="P35">
        <v>1.1771191448799999E-2</v>
      </c>
      <c r="Q35">
        <v>0.10895214421071601</v>
      </c>
      <c r="R35">
        <v>0</v>
      </c>
      <c r="S35">
        <v>2.0481873120911999E-6</v>
      </c>
      <c r="T35">
        <v>0.1089541923980281</v>
      </c>
    </row>
    <row r="36" spans="8:20" x14ac:dyDescent="0.2">
      <c r="H36" t="s">
        <v>183</v>
      </c>
      <c r="I36" t="s">
        <v>308</v>
      </c>
      <c r="J36">
        <v>1</v>
      </c>
      <c r="L36" t="s">
        <v>82</v>
      </c>
      <c r="M36">
        <v>27.737002862099999</v>
      </c>
      <c r="Q36">
        <v>0</v>
      </c>
      <c r="R36">
        <v>0</v>
      </c>
      <c r="S36">
        <v>0</v>
      </c>
      <c r="T36">
        <v>0</v>
      </c>
    </row>
    <row r="37" spans="8:20" x14ac:dyDescent="0.2">
      <c r="H37" t="s">
        <v>190</v>
      </c>
      <c r="I37" t="s">
        <v>310</v>
      </c>
      <c r="J37">
        <v>1</v>
      </c>
      <c r="K37">
        <v>0</v>
      </c>
      <c r="L37" t="s">
        <v>86</v>
      </c>
      <c r="M37">
        <v>209.99267279599999</v>
      </c>
      <c r="Q37">
        <v>0</v>
      </c>
      <c r="R37">
        <v>0</v>
      </c>
      <c r="S37">
        <v>0</v>
      </c>
      <c r="T37">
        <v>0</v>
      </c>
    </row>
    <row r="38" spans="8:20" x14ac:dyDescent="0.2">
      <c r="H38" t="s">
        <v>191</v>
      </c>
      <c r="I38" t="s">
        <v>311</v>
      </c>
      <c r="J38">
        <v>1</v>
      </c>
      <c r="K38">
        <v>0</v>
      </c>
      <c r="L38" t="s">
        <v>86</v>
      </c>
      <c r="M38">
        <v>152.149955745</v>
      </c>
      <c r="Q38">
        <v>0</v>
      </c>
      <c r="R38">
        <v>0</v>
      </c>
      <c r="S38">
        <v>0</v>
      </c>
      <c r="T38">
        <v>0</v>
      </c>
    </row>
    <row r="39" spans="8:20" x14ac:dyDescent="0.2">
      <c r="H39" t="s">
        <v>192</v>
      </c>
      <c r="I39" t="s">
        <v>312</v>
      </c>
      <c r="J39">
        <v>1</v>
      </c>
      <c r="L39" t="s">
        <v>245</v>
      </c>
      <c r="M39">
        <v>72.661616581899992</v>
      </c>
      <c r="Q39">
        <v>0</v>
      </c>
      <c r="R39">
        <v>0</v>
      </c>
      <c r="S39">
        <v>0</v>
      </c>
      <c r="T39">
        <v>0</v>
      </c>
    </row>
    <row r="40" spans="8:20" x14ac:dyDescent="0.2">
      <c r="H40" t="s">
        <v>192</v>
      </c>
      <c r="I40" t="s">
        <v>312</v>
      </c>
      <c r="J40">
        <v>1</v>
      </c>
      <c r="L40" t="s">
        <v>245</v>
      </c>
      <c r="M40">
        <v>352.51153193499999</v>
      </c>
      <c r="Q40">
        <v>0</v>
      </c>
      <c r="R40">
        <v>0</v>
      </c>
      <c r="S40">
        <v>0</v>
      </c>
      <c r="T40">
        <v>0</v>
      </c>
    </row>
    <row r="41" spans="8:20" x14ac:dyDescent="0.2">
      <c r="H41" t="s">
        <v>198</v>
      </c>
      <c r="I41" t="s">
        <v>314</v>
      </c>
      <c r="J41">
        <v>1</v>
      </c>
      <c r="L41" t="s">
        <v>82</v>
      </c>
      <c r="M41">
        <v>1.45800665612</v>
      </c>
      <c r="Q41">
        <v>0</v>
      </c>
      <c r="R41">
        <v>0</v>
      </c>
      <c r="S41">
        <v>0</v>
      </c>
      <c r="T41">
        <v>0</v>
      </c>
    </row>
    <row r="42" spans="8:20" x14ac:dyDescent="0.2">
      <c r="H42" t="s">
        <v>205</v>
      </c>
      <c r="I42" t="s">
        <v>316</v>
      </c>
      <c r="J42">
        <v>1</v>
      </c>
      <c r="L42" t="s">
        <v>163</v>
      </c>
      <c r="M42">
        <v>4.5601709159999997E-2</v>
      </c>
      <c r="N42">
        <v>25.988333231599999</v>
      </c>
      <c r="P42">
        <v>1.75266136021E-3</v>
      </c>
      <c r="Q42">
        <v>3.5863899859608001E-3</v>
      </c>
      <c r="R42">
        <v>0</v>
      </c>
      <c r="S42">
        <v>3.0496307667653997E-7</v>
      </c>
      <c r="T42">
        <v>3.5866949490374767E-3</v>
      </c>
    </row>
    <row r="43" spans="8:20" x14ac:dyDescent="0.2">
      <c r="H43" t="s">
        <v>212</v>
      </c>
      <c r="I43" t="s">
        <v>319</v>
      </c>
      <c r="J43">
        <v>1</v>
      </c>
      <c r="L43" t="s">
        <v>166</v>
      </c>
      <c r="M43">
        <v>26.213960054699999</v>
      </c>
      <c r="Q43">
        <v>0</v>
      </c>
      <c r="R43">
        <v>0</v>
      </c>
      <c r="S43">
        <v>0</v>
      </c>
      <c r="T43">
        <v>0</v>
      </c>
    </row>
    <row r="44" spans="8:20" x14ac:dyDescent="0.2">
      <c r="H44" t="s">
        <v>224</v>
      </c>
      <c r="I44" t="s">
        <v>324</v>
      </c>
      <c r="J44">
        <v>1</v>
      </c>
      <c r="L44" t="s">
        <v>226</v>
      </c>
      <c r="M44">
        <v>308.21960574299999</v>
      </c>
      <c r="N44">
        <v>499.58429015000002</v>
      </c>
      <c r="P44">
        <v>0.18031012743200001</v>
      </c>
      <c r="Q44">
        <v>6.8942632040700003E-2</v>
      </c>
      <c r="R44">
        <v>0</v>
      </c>
      <c r="S44">
        <v>3.1373962173168003E-5</v>
      </c>
      <c r="T44">
        <v>6.8974006002873164E-2</v>
      </c>
    </row>
    <row r="45" spans="8:20" x14ac:dyDescent="0.2">
      <c r="H45" t="s">
        <v>230</v>
      </c>
      <c r="I45" t="s">
        <v>325</v>
      </c>
      <c r="J45">
        <v>1</v>
      </c>
      <c r="L45" t="s">
        <v>86</v>
      </c>
      <c r="M45">
        <v>6.9470396364699996</v>
      </c>
      <c r="N45">
        <v>41.1161906452</v>
      </c>
      <c r="P45">
        <v>0.778351251754</v>
      </c>
      <c r="Q45">
        <v>5.6740343090375999E-3</v>
      </c>
      <c r="R45">
        <v>0</v>
      </c>
      <c r="S45">
        <v>1.3543311780519598E-4</v>
      </c>
      <c r="T45">
        <v>5.8094674268427959E-3</v>
      </c>
    </row>
    <row r="46" spans="8:20" x14ac:dyDescent="0.2">
      <c r="H46" t="s">
        <v>243</v>
      </c>
      <c r="I46" t="s">
        <v>326</v>
      </c>
      <c r="J46">
        <v>1</v>
      </c>
      <c r="L46" t="s">
        <v>226</v>
      </c>
      <c r="M46">
        <v>3.0773130217500002</v>
      </c>
      <c r="N46">
        <v>84.054368501699997</v>
      </c>
      <c r="O46">
        <v>1.27082918258</v>
      </c>
      <c r="P46">
        <v>1.85676565482</v>
      </c>
      <c r="Q46">
        <v>1.15995028532346E-2</v>
      </c>
      <c r="R46">
        <v>3.1135314973209998E-4</v>
      </c>
      <c r="S46">
        <v>3.2307722393868E-4</v>
      </c>
      <c r="T46">
        <v>1.2233933226905381E-2</v>
      </c>
    </row>
    <row r="47" spans="8:20" x14ac:dyDescent="0.2">
      <c r="H47" t="s">
        <v>233</v>
      </c>
      <c r="I47" t="s">
        <v>328</v>
      </c>
      <c r="J47">
        <v>1</v>
      </c>
      <c r="L47" t="s">
        <v>82</v>
      </c>
      <c r="M47">
        <v>21.5232573533</v>
      </c>
      <c r="P47">
        <v>0.14038167917200001</v>
      </c>
      <c r="Q47">
        <v>0</v>
      </c>
      <c r="R47">
        <v>0</v>
      </c>
      <c r="S47">
        <v>2.4426412175928001E-5</v>
      </c>
      <c r="T47">
        <v>2.4426412175928001E-5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065-9897-4E77-9E93-78A241FFF16B}">
  <dimension ref="A1:BN181"/>
  <sheetViews>
    <sheetView tabSelected="1" topLeftCell="P1" workbookViewId="0">
      <selection activeCell="AB11" sqref="AB11"/>
    </sheetView>
  </sheetViews>
  <sheetFormatPr baseColWidth="10" defaultRowHeight="15" x14ac:dyDescent="0.2"/>
  <cols>
    <col min="4" max="4" width="12" bestFit="1" customWidth="1"/>
    <col min="5" max="5" width="16.5" bestFit="1" customWidth="1"/>
    <col min="6" max="6" width="12" bestFit="1" customWidth="1"/>
    <col min="7" max="7" width="16.5" bestFit="1" customWidth="1"/>
    <col min="15" max="15" width="12" bestFit="1" customWidth="1"/>
    <col min="17" max="17" width="12" bestFit="1" customWidth="1"/>
    <col min="20" max="21" width="12" bestFit="1" customWidth="1"/>
    <col min="26" max="28" width="12" bestFit="1" customWidth="1"/>
    <col min="33" max="33" width="12" bestFit="1" customWidth="1"/>
    <col min="34" max="34" width="12" customWidth="1"/>
    <col min="35" max="44" width="12" bestFit="1" customWidth="1"/>
    <col min="45" max="45" width="12" customWidth="1"/>
    <col min="46" max="47" width="12" bestFit="1" customWidth="1"/>
    <col min="48" max="48" width="12" customWidth="1"/>
    <col min="49" max="54" width="12" bestFit="1" customWidth="1"/>
    <col min="56" max="56" width="12" bestFit="1" customWidth="1"/>
    <col min="60" max="60" width="12.6640625" bestFit="1" customWidth="1"/>
    <col min="61" max="61" width="12" bestFit="1" customWidth="1"/>
  </cols>
  <sheetData>
    <row r="1" spans="1:66" x14ac:dyDescent="0.2">
      <c r="A1" t="s">
        <v>646</v>
      </c>
      <c r="E1">
        <f>SUM(E5:E175)</f>
        <v>317828.04164358845</v>
      </c>
      <c r="F1">
        <f t="shared" ref="F1:G1" si="0">SUM(F5:F175)</f>
        <v>54661.962763250383</v>
      </c>
      <c r="G1">
        <f t="shared" si="0"/>
        <v>137682.23795724456</v>
      </c>
      <c r="H1">
        <f>E2*138/10^6</f>
        <v>43.860269746815206</v>
      </c>
      <c r="I1">
        <f>E2*38/10^6</f>
        <v>12.077465582456362</v>
      </c>
      <c r="J1">
        <f>F2*245/10^6</f>
        <v>13.392180876996344</v>
      </c>
      <c r="K1">
        <f>F2*26/10^6</f>
        <v>1.4212110318445099</v>
      </c>
      <c r="L1">
        <f>G2*174/10^6</f>
        <v>23.956709404560556</v>
      </c>
      <c r="M1">
        <f>G2*23/10^6</f>
        <v>3.1666914730166247</v>
      </c>
      <c r="N1">
        <f>(E2*138+F2*245+G2*174)/10^6</f>
        <v>81.209160028372111</v>
      </c>
      <c r="O1">
        <f>((E2^2*38^2+F2^2*26^2+G2^2*23^2)/10^12)^0.5</f>
        <v>12.566341972814948</v>
      </c>
      <c r="Q1">
        <f>SUM(Q5:Q175)</f>
        <v>9476.4801984380065</v>
      </c>
      <c r="S1">
        <f>SUM(S5:S175)</f>
        <v>640.25928697400013</v>
      </c>
      <c r="T1">
        <f>SQRT(U1)</f>
        <v>4.9312381326767367</v>
      </c>
      <c r="U1">
        <f>SUM(U5:U175)</f>
        <v>24.31710952116515</v>
      </c>
      <c r="X1">
        <f>SQRT(Y1)</f>
        <v>188.44932503861369</v>
      </c>
      <c r="Y1">
        <f>SUM(Y5:Y175)</f>
        <v>35513.148107509071</v>
      </c>
      <c r="Z1">
        <f>SUM(Z5:Z175)</f>
        <v>358.64357214900019</v>
      </c>
      <c r="AA1">
        <f>SQRT(AB1)</f>
        <v>21.563411732239917</v>
      </c>
      <c r="AB1">
        <f>SUM(AB5:AB175)</f>
        <v>464.98072553410213</v>
      </c>
      <c r="AE1">
        <f>SQRT(AF1)</f>
        <v>92.874725253923543</v>
      </c>
      <c r="AF1">
        <f>SUM(AF5:AF175)</f>
        <v>8625.7145909917836</v>
      </c>
      <c r="AG1" s="12">
        <f>SUM(AG5:AG175)</f>
        <v>190665.36758988287</v>
      </c>
      <c r="AH1">
        <f>SQRT((T1/S1)^2+(O1/N1)^2)*AG2</f>
        <v>29540.16804385768</v>
      </c>
      <c r="AI1">
        <f>SUM(AI5:AI175)</f>
        <v>106801.90027499685</v>
      </c>
      <c r="AJ1">
        <f>SQRT((AA1/Z1)^2+(O1/N1)^2)*AI2</f>
        <v>17730.277178908978</v>
      </c>
      <c r="AK1">
        <f>SUM(AK5:AK175)</f>
        <v>5952.951095146479</v>
      </c>
      <c r="AL1">
        <f>SQRT(AM1)</f>
        <v>380.24113565765788</v>
      </c>
      <c r="AM1">
        <f>SUM(AM4:AM175)</f>
        <v>144583.32124622539</v>
      </c>
      <c r="AN1">
        <f>SUM(AN5:AN175)</f>
        <v>3850.7957743607667</v>
      </c>
      <c r="AO1">
        <f>SQRT(AP1)</f>
        <v>568.85853242074472</v>
      </c>
      <c r="AP1">
        <f>SUM(AP5:AP175)</f>
        <v>323600.02990788349</v>
      </c>
      <c r="AQ1">
        <f>SUM(AQ5:AQ175)</f>
        <v>184712.41649473627</v>
      </c>
      <c r="AR1">
        <f>SQRT(AS1)</f>
        <v>6290.8025308148581</v>
      </c>
      <c r="AS1">
        <f>SUM(AS5:AS175)</f>
        <v>39574196.481706627</v>
      </c>
      <c r="AT1">
        <f>SUM(AT5:AT175)</f>
        <v>102951.10450063615</v>
      </c>
      <c r="AU1">
        <f>SQRT(AV1)</f>
        <v>3798.1191212719073</v>
      </c>
      <c r="AV1">
        <f>SUM(AV5:AV175)</f>
        <v>14425708.859371286</v>
      </c>
      <c r="AW1">
        <f>SUM(AW5:AW175)</f>
        <v>184712.41649473642</v>
      </c>
      <c r="AX1">
        <f>SQRT(AY1)</f>
        <v>8094.6455717496974</v>
      </c>
      <c r="AY1">
        <f>SUM(AY5:AY175)</f>
        <v>65523286.932246991</v>
      </c>
      <c r="AZ1">
        <f>SUM(AZ5:AZ175)</f>
        <v>102951.10450063612</v>
      </c>
      <c r="BA1">
        <f>SQRT(BB1)</f>
        <v>7571.6791641105738</v>
      </c>
      <c r="BB1">
        <f>SUM(BB5:BB175)</f>
        <v>57330325.364226192</v>
      </c>
      <c r="BH1">
        <f>SUM(BH5:BH175)</f>
        <v>9395.2710384096317</v>
      </c>
      <c r="BJ1">
        <f>SUM(BJ5:BJ175)</f>
        <v>640.25928697400013</v>
      </c>
    </row>
    <row r="2" spans="1:66" x14ac:dyDescent="0.2">
      <c r="A2" t="s">
        <v>341</v>
      </c>
      <c r="E2">
        <f t="shared" ref="E2:G2" si="1">SUBTOTAL(9,E5:E175)</f>
        <v>317828.04164358845</v>
      </c>
      <c r="F2">
        <f t="shared" si="1"/>
        <v>54661.962763250383</v>
      </c>
      <c r="G2">
        <f t="shared" si="1"/>
        <v>137682.23795724456</v>
      </c>
      <c r="H2">
        <f>SUBTOTAL(9,H5:H175)</f>
        <v>43.860269746815199</v>
      </c>
      <c r="I2">
        <f t="shared" ref="I2:N2" si="2">SUBTOTAL(9,I5:I175)</f>
        <v>12.077465582456361</v>
      </c>
      <c r="J2">
        <f t="shared" si="2"/>
        <v>13.392180876996347</v>
      </c>
      <c r="K2">
        <f t="shared" si="2"/>
        <v>1.4212110318445099</v>
      </c>
      <c r="L2">
        <f t="shared" si="2"/>
        <v>23.956709404560556</v>
      </c>
      <c r="M2">
        <f t="shared" si="2"/>
        <v>3.1666914730166251</v>
      </c>
      <c r="N2">
        <f t="shared" si="2"/>
        <v>81.209160028372125</v>
      </c>
      <c r="Q2">
        <f>SUBTOTAL(9,Q5:Q175)</f>
        <v>9476.4801984380065</v>
      </c>
      <c r="S2">
        <f>SUBTOTAL(9,S5:S175)</f>
        <v>640.25928697400013</v>
      </c>
      <c r="T2">
        <f>SQRT(U2)</f>
        <v>4.9312381326767367</v>
      </c>
      <c r="U2">
        <f>SUBTOTAL(9,U5:U175)</f>
        <v>24.31710952116515</v>
      </c>
      <c r="X2">
        <f>SQRT(Y2)</f>
        <v>188.44932503861369</v>
      </c>
      <c r="Y2">
        <f>SUBTOTAL(9,Y5:Y175)</f>
        <v>35513.148107509071</v>
      </c>
      <c r="Z2">
        <f>SUBTOTAL(9,Z5:Z175)</f>
        <v>358.64357214900019</v>
      </c>
      <c r="AA2">
        <f>SQRT(AB2)</f>
        <v>21.563411732239917</v>
      </c>
      <c r="AB2">
        <f>SUBTOTAL(9,AB5:AB175)</f>
        <v>464.98072553410213</v>
      </c>
      <c r="AE2">
        <f>SQRT(AF2)</f>
        <v>92.874725253923543</v>
      </c>
      <c r="AF2">
        <f>SUBTOTAL(9,AF5:AF175)</f>
        <v>8625.7145909917836</v>
      </c>
      <c r="AG2">
        <f>SUBTOTAL(9,AG5:AG175)</f>
        <v>190665.36758988287</v>
      </c>
      <c r="AI2">
        <f t="shared" ref="AI2" si="3">SUBTOTAL(9,AI5:AI175)</f>
        <v>106801.90027499685</v>
      </c>
      <c r="AJ2">
        <f>SQRT((AA2/Z2)^2+(O1/N1)^2)*AI2</f>
        <v>17730.277178908978</v>
      </c>
      <c r="AK2">
        <f t="shared" ref="AK2:BE2" si="4">SUBTOTAL(9,AK5:AK175)</f>
        <v>5952.951095146479</v>
      </c>
      <c r="AL2">
        <f>SQRT(AM2)</f>
        <v>380.24113565765788</v>
      </c>
      <c r="AM2">
        <f>SUBTOTAL(9,AM5:AM175)</f>
        <v>144583.32124622539</v>
      </c>
      <c r="AN2">
        <f t="shared" si="4"/>
        <v>3850.7957743607667</v>
      </c>
      <c r="AO2">
        <f>SQRT(AP2)</f>
        <v>568.85853242074472</v>
      </c>
      <c r="AP2">
        <f>SUBTOTAL(9,AP5:AP175)</f>
        <v>323600.02990788349</v>
      </c>
      <c r="AQ2">
        <f t="shared" si="4"/>
        <v>184712.41649473627</v>
      </c>
      <c r="AR2">
        <f>SQRT(AS2)</f>
        <v>6290.8025308148581</v>
      </c>
      <c r="AS2">
        <f>SUBTOTAL(9,AS5:AS175)</f>
        <v>39574196.481706627</v>
      </c>
      <c r="AT2">
        <f t="shared" si="4"/>
        <v>102951.10450063615</v>
      </c>
      <c r="AU2">
        <f>SQRT(AV2)</f>
        <v>3798.1191212719073</v>
      </c>
      <c r="AV2">
        <f>SUBTOTAL(9,AV5:AV175)</f>
        <v>14425708.859371286</v>
      </c>
      <c r="AW2">
        <f t="shared" si="4"/>
        <v>184712.41649473642</v>
      </c>
      <c r="AX2">
        <f>SQRT(AY2)</f>
        <v>8094.6455717496974</v>
      </c>
      <c r="AY2">
        <f>SUBTOTAL(9,AY5:AY175)</f>
        <v>65523286.932246991</v>
      </c>
      <c r="AZ2">
        <f t="shared" si="4"/>
        <v>102951.10450063612</v>
      </c>
      <c r="BA2">
        <f>SQRT(BB2)</f>
        <v>7571.6791641105738</v>
      </c>
      <c r="BB2">
        <f t="shared" si="4"/>
        <v>57330325.364226192</v>
      </c>
      <c r="BC2">
        <f t="shared" si="4"/>
        <v>-2.3646862246096134E-11</v>
      </c>
      <c r="BE2">
        <f t="shared" si="4"/>
        <v>3.9563019527122378E-11</v>
      </c>
      <c r="BH2">
        <f>SUBTOTAL(9,BH5:BH175)</f>
        <v>9395.2710384096317</v>
      </c>
    </row>
    <row r="3" spans="1:66" ht="80" x14ac:dyDescent="0.2">
      <c r="A3" t="s">
        <v>330</v>
      </c>
      <c r="B3" s="9" t="s">
        <v>343</v>
      </c>
      <c r="C3" s="9" t="s">
        <v>344</v>
      </c>
      <c r="D3" s="2" t="s">
        <v>1</v>
      </c>
      <c r="E3" s="3" t="s">
        <v>331</v>
      </c>
      <c r="F3" s="3" t="s">
        <v>332</v>
      </c>
      <c r="G3" s="3" t="s">
        <v>333</v>
      </c>
      <c r="H3" s="16" t="s">
        <v>644</v>
      </c>
      <c r="I3" s="16" t="s">
        <v>729</v>
      </c>
      <c r="J3" s="16" t="s">
        <v>647</v>
      </c>
      <c r="K3" s="16" t="s">
        <v>730</v>
      </c>
      <c r="L3" s="7" t="s">
        <v>338</v>
      </c>
      <c r="M3" s="16" t="s">
        <v>731</v>
      </c>
      <c r="N3" s="7" t="s">
        <v>339</v>
      </c>
      <c r="O3" s="16" t="s">
        <v>732</v>
      </c>
      <c r="P3" s="7" t="s">
        <v>340</v>
      </c>
      <c r="Q3" s="7" t="s">
        <v>635</v>
      </c>
      <c r="R3" s="7" t="s">
        <v>634</v>
      </c>
      <c r="S3" s="16" t="s">
        <v>650</v>
      </c>
      <c r="T3" s="16" t="s">
        <v>748</v>
      </c>
      <c r="U3" s="16" t="s">
        <v>749</v>
      </c>
      <c r="V3" s="16" t="s">
        <v>746</v>
      </c>
      <c r="W3" s="16" t="s">
        <v>747</v>
      </c>
      <c r="X3" s="16" t="s">
        <v>745</v>
      </c>
      <c r="Y3" s="16" t="s">
        <v>750</v>
      </c>
      <c r="Z3" s="16" t="s">
        <v>651</v>
      </c>
      <c r="AA3" s="16" t="s">
        <v>751</v>
      </c>
      <c r="AB3" s="16" t="s">
        <v>752</v>
      </c>
      <c r="AC3" s="16" t="s">
        <v>753</v>
      </c>
      <c r="AD3" s="16" t="s">
        <v>754</v>
      </c>
      <c r="AE3" s="16" t="s">
        <v>755</v>
      </c>
      <c r="AF3" s="16" t="s">
        <v>756</v>
      </c>
      <c r="AG3" s="16" t="s">
        <v>652</v>
      </c>
      <c r="AH3" s="16" t="s">
        <v>734</v>
      </c>
      <c r="AI3" s="16" t="s">
        <v>653</v>
      </c>
      <c r="AJ3" s="16" t="s">
        <v>735</v>
      </c>
      <c r="AK3" s="16" t="s">
        <v>654</v>
      </c>
      <c r="AL3" s="16" t="s">
        <v>736</v>
      </c>
      <c r="AM3" s="16" t="s">
        <v>697</v>
      </c>
      <c r="AN3" s="16" t="s">
        <v>655</v>
      </c>
      <c r="AO3" s="16" t="s">
        <v>737</v>
      </c>
      <c r="AP3" s="16" t="s">
        <v>696</v>
      </c>
      <c r="AQ3" s="16" t="s">
        <v>656</v>
      </c>
      <c r="AR3" s="16" t="s">
        <v>738</v>
      </c>
      <c r="AS3" s="16" t="s">
        <v>659</v>
      </c>
      <c r="AT3" s="16" t="s">
        <v>657</v>
      </c>
      <c r="AU3" s="16" t="s">
        <v>739</v>
      </c>
      <c r="AV3" s="16" t="s">
        <v>660</v>
      </c>
      <c r="AW3" s="16" t="s">
        <v>658</v>
      </c>
      <c r="AX3" s="16" t="s">
        <v>740</v>
      </c>
      <c r="AY3" s="16" t="s">
        <v>660</v>
      </c>
      <c r="AZ3" s="16" t="s">
        <v>661</v>
      </c>
      <c r="BA3" s="16" t="s">
        <v>741</v>
      </c>
      <c r="BB3" s="16" t="s">
        <v>662</v>
      </c>
      <c r="BC3" s="16" t="s">
        <v>663</v>
      </c>
      <c r="BD3" s="16" t="s">
        <v>742</v>
      </c>
      <c r="BE3" s="16" t="s">
        <v>664</v>
      </c>
      <c r="BF3" s="16" t="s">
        <v>743</v>
      </c>
      <c r="BG3" s="7"/>
      <c r="BH3" s="16" t="s">
        <v>719</v>
      </c>
      <c r="BI3" s="16" t="s">
        <v>744</v>
      </c>
      <c r="BJ3" s="16" t="s">
        <v>650</v>
      </c>
      <c r="BK3" s="16" t="s">
        <v>733</v>
      </c>
      <c r="BL3" s="16" t="s">
        <v>721</v>
      </c>
      <c r="BM3" s="16" t="s">
        <v>722</v>
      </c>
    </row>
    <row r="4" spans="1:66" ht="32" x14ac:dyDescent="0.2">
      <c r="D4" s="5"/>
      <c r="E4" s="6">
        <f>E5/E2*100</f>
        <v>0.24016458476812888</v>
      </c>
      <c r="F4" s="6"/>
      <c r="G4" s="6">
        <f>100*G5/G2</f>
        <v>7.669817447098197E-2</v>
      </c>
      <c r="H4" s="8" t="s">
        <v>335</v>
      </c>
      <c r="I4" s="8" t="s">
        <v>645</v>
      </c>
      <c r="J4" s="8" t="s">
        <v>336</v>
      </c>
      <c r="K4" s="8" t="s">
        <v>648</v>
      </c>
      <c r="L4" s="8" t="s">
        <v>337</v>
      </c>
      <c r="M4" s="8" t="s">
        <v>649</v>
      </c>
      <c r="S4" t="s">
        <v>636</v>
      </c>
      <c r="T4" t="s">
        <v>636</v>
      </c>
      <c r="V4" t="s">
        <v>636</v>
      </c>
      <c r="W4" t="s">
        <v>636</v>
      </c>
      <c r="Z4" t="s">
        <v>636</v>
      </c>
      <c r="AA4" t="s">
        <v>636</v>
      </c>
      <c r="AC4" t="s">
        <v>636</v>
      </c>
      <c r="AD4" t="s">
        <v>636</v>
      </c>
      <c r="AG4" t="s">
        <v>637</v>
      </c>
      <c r="AI4" t="s">
        <v>637</v>
      </c>
      <c r="AJ4" t="s">
        <v>637</v>
      </c>
      <c r="AK4" t="s">
        <v>637</v>
      </c>
      <c r="AL4" t="s">
        <v>637</v>
      </c>
      <c r="AN4" t="s">
        <v>637</v>
      </c>
      <c r="AO4" t="s">
        <v>637</v>
      </c>
      <c r="AQ4" t="s">
        <v>637</v>
      </c>
      <c r="AR4" t="s">
        <v>637</v>
      </c>
      <c r="AT4" t="s">
        <v>637</v>
      </c>
      <c r="AU4" t="s">
        <v>637</v>
      </c>
      <c r="AW4" t="s">
        <v>637</v>
      </c>
      <c r="AX4" t="s">
        <v>637</v>
      </c>
      <c r="AZ4" t="s">
        <v>637</v>
      </c>
      <c r="BA4" t="s">
        <v>637</v>
      </c>
      <c r="BB4" t="s">
        <v>637</v>
      </c>
      <c r="BC4" t="s">
        <v>637</v>
      </c>
      <c r="BD4" t="s">
        <v>637</v>
      </c>
      <c r="BE4" t="s">
        <v>637</v>
      </c>
      <c r="BF4" t="s">
        <v>637</v>
      </c>
      <c r="BH4" t="s">
        <v>720</v>
      </c>
    </row>
    <row r="5" spans="1:66" x14ac:dyDescent="0.2">
      <c r="A5" t="s">
        <v>334</v>
      </c>
      <c r="B5" t="s">
        <v>345</v>
      </c>
      <c r="C5" t="s">
        <v>345</v>
      </c>
      <c r="D5">
        <v>127.13830994915</v>
      </c>
      <c r="E5">
        <v>763.31039649000002</v>
      </c>
      <c r="G5">
        <v>105.599763084</v>
      </c>
      <c r="H5">
        <f>E5*138/10^6</f>
        <v>0.10533683471562</v>
      </c>
      <c r="I5">
        <f>E5*38/10^6</f>
        <v>2.9005795066620002E-2</v>
      </c>
      <c r="J5">
        <f t="shared" ref="J5:J36" si="5">F5*245/10^6</f>
        <v>0</v>
      </c>
      <c r="K5">
        <f>F5*26/10^6</f>
        <v>0</v>
      </c>
      <c r="L5">
        <f t="shared" ref="L5:L36" si="6">G5*174/10^6</f>
        <v>1.8374358776616001E-2</v>
      </c>
      <c r="M5">
        <f>G5*23/10^6</f>
        <v>2.4287945509320003E-3</v>
      </c>
      <c r="N5">
        <f t="shared" ref="N5:N36" si="7">H5+J5+L5</f>
        <v>0.123711193492236</v>
      </c>
      <c r="O5">
        <f>SQRT((E5^2*38^2+F5^2*26^2+G5^2*23^2)/10^12)</f>
        <v>2.9107304760444486E-2</v>
      </c>
      <c r="P5">
        <f t="shared" ref="P5:P36" si="8">IF(N5&gt;0,0,1)</f>
        <v>0</v>
      </c>
      <c r="Q5">
        <v>0</v>
      </c>
      <c r="R5" t="s">
        <v>345</v>
      </c>
      <c r="S5">
        <v>0</v>
      </c>
      <c r="T5">
        <v>0</v>
      </c>
      <c r="U5">
        <f>T5^2</f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AA5^2</f>
        <v>0</v>
      </c>
      <c r="AC5">
        <v>0</v>
      </c>
      <c r="AD5">
        <v>0</v>
      </c>
      <c r="AE5">
        <v>0</v>
      </c>
      <c r="AF5">
        <f>AE5^2</f>
        <v>0</v>
      </c>
      <c r="AG5" s="12">
        <f t="shared" ref="AG5:AG36" si="9">(N5*10^6*3.667*$S$2)/10^6</f>
        <v>290.45295104566441</v>
      </c>
      <c r="AH5" s="12">
        <f>IF(AG5&gt;0,SQRT(($T$2/$S$2)^2+(O5/N5)^2)*AG5,0)</f>
        <v>68.375631462576891</v>
      </c>
      <c r="AI5">
        <f t="shared" ref="AI5:AI36" si="10">(N5*10^6*3.667*$Z$2)/10^6</f>
        <v>162.69827868731235</v>
      </c>
      <c r="AJ5">
        <f>IF(AI5&gt;0,SQRT(($AA$2/$Z$2)^2+(O5/N5)^2)*AI5,0)</f>
        <v>39.510471698202849</v>
      </c>
      <c r="AK5">
        <v>0</v>
      </c>
      <c r="AL5">
        <f>IF(AK5=0,0, ABS(SQRT((O5/N5)^2+(T5/S5)^2)*AK5))</f>
        <v>0</v>
      </c>
      <c r="AM5">
        <f>AL5^2</f>
        <v>0</v>
      </c>
      <c r="AN5">
        <f t="shared" ref="AN5:AN36" si="11">(N5*10^6*3.667)*Z5/10^6</f>
        <v>0</v>
      </c>
      <c r="AO5">
        <f>IF(AN5=0,0, ABS(SQRT((O5/N5)^2+(AA5/Z5)^2)*AN5))</f>
        <v>0</v>
      </c>
      <c r="AP5">
        <f>AO5^2</f>
        <v>0</v>
      </c>
      <c r="AQ5">
        <f t="shared" ref="AQ5:AQ36" si="12">(N5*10^6*3.667)*($S$2-S5)/10^6</f>
        <v>290.45295104566441</v>
      </c>
      <c r="AR5">
        <f>IF(AQ5&gt;0,SQRT((SQRT($T$2^2+T5^2)/($S$2-T5))^2+(O5/N5)^2)*AQ5,0)</f>
        <v>68.375631462576891</v>
      </c>
      <c r="AS5">
        <f>AR5^2</f>
        <v>4675.2269779061344</v>
      </c>
      <c r="AT5">
        <f t="shared" ref="AT5:AT36" si="13">(N5*10^6*3.667)*($Z$2-Z5)/10^6</f>
        <v>162.69827868731235</v>
      </c>
      <c r="AU5">
        <f>IF(AT5&gt;0,SQRT((SQRT($AA$2^2+AA5^2)/($Z$2-Z5))^2+(O5/N5)^2)*AT5,0)</f>
        <v>39.510471698202849</v>
      </c>
      <c r="AV5">
        <f>AU5^2</f>
        <v>1561.0773738144883</v>
      </c>
      <c r="AW5">
        <f t="shared" ref="AW5:AW36" si="14">($N$2-N5)*10^6*3.667*S5/10^6</f>
        <v>0</v>
      </c>
      <c r="AX5">
        <f>IF(AW5=0,0,ABS(SQRT((SQRT($O$1^2+O4^2)/($N$1-N4))^2+(T5/S5)^2)*AW5))</f>
        <v>0</v>
      </c>
      <c r="AY5">
        <f>AX5^2</f>
        <v>0</v>
      </c>
      <c r="AZ5">
        <f t="shared" ref="AZ5:AZ36" si="15">($N$2-N5)*10^6*3.667*Z5/10^6</f>
        <v>0</v>
      </c>
      <c r="BA5">
        <f>IF(AZ5=0,0,ABS(SQRT((SQRT($O$1^2+O4^2)/($N$1-N4))^2+(AA5/Z5)^2)*AZ5))</f>
        <v>0</v>
      </c>
      <c r="BB5">
        <f>BA5^2</f>
        <v>0</v>
      </c>
      <c r="BC5">
        <f>AQ5-AW5</f>
        <v>290.45295104566441</v>
      </c>
      <c r="BD5">
        <f>SQRT(AR5^2+AX5^2)</f>
        <v>68.375631462576891</v>
      </c>
      <c r="BE5">
        <f>AT5-AZ5</f>
        <v>162.69827868731235</v>
      </c>
      <c r="BF5">
        <f>AU5-BA5</f>
        <v>39.510471698202849</v>
      </c>
      <c r="BH5">
        <f>Q5-N5</f>
        <v>-0.123711193492236</v>
      </c>
      <c r="BI5">
        <f>O5</f>
        <v>2.9107304760444486E-2</v>
      </c>
      <c r="BJ5">
        <f>S5</f>
        <v>0</v>
      </c>
      <c r="BK5">
        <f>T5</f>
        <v>0</v>
      </c>
      <c r="BL5">
        <f>-BH5*3.667*($BJ$1-BJ5)</f>
        <v>290.45295104566446</v>
      </c>
      <c r="BM5">
        <f>-($BH$1-BH5)*3.667*BJ5</f>
        <v>0</v>
      </c>
      <c r="BN5">
        <f>BM5-BL5</f>
        <v>-290.45295104566446</v>
      </c>
    </row>
    <row r="6" spans="1:66" x14ac:dyDescent="0.2">
      <c r="A6" t="s">
        <v>163</v>
      </c>
      <c r="B6" t="str">
        <f>VLOOKUP(A6,ISO3_Country!$A$3:$B$248,2,FALSE)</f>
        <v>Netherlands</v>
      </c>
      <c r="C6" t="s">
        <v>665</v>
      </c>
      <c r="D6">
        <f>SUMIF(All_countries!$F$5:$F$249,Aggregation!A6,All_countries!$G$5:$G$249)</f>
        <v>20.22380056223</v>
      </c>
      <c r="E6">
        <f>SUMIF(All_countries!$F$5:$F$249,Aggregation!A6,All_countries!$H$5:$H$249)</f>
        <v>66.577034194749999</v>
      </c>
      <c r="F6">
        <f>SUMIF(All_countries!$F$5:$F$249,Aggregation!A6,All_countries!$I$5:$I$249)</f>
        <v>151.55311006100001</v>
      </c>
      <c r="G6">
        <f>SUMIF(All_countries!$F$5:$F$249,Aggregation!A6,All_countries!$J$5:$J$249)</f>
        <v>3.9602029300592099</v>
      </c>
      <c r="H6">
        <f t="shared" ref="H6:H69" si="16">E6*138/10^6</f>
        <v>9.1876307188754995E-3</v>
      </c>
      <c r="I6">
        <f t="shared" ref="I6:I69" si="17">E6*38/10^6</f>
        <v>2.5299272994005E-3</v>
      </c>
      <c r="J6">
        <f t="shared" si="5"/>
        <v>3.7130511964945004E-2</v>
      </c>
      <c r="K6">
        <f t="shared" ref="K6:K69" si="18">F6*26/10^6</f>
        <v>3.9403808615859999E-3</v>
      </c>
      <c r="L6">
        <f t="shared" si="6"/>
        <v>6.8907530983030251E-4</v>
      </c>
      <c r="M6">
        <f t="shared" ref="M6:M69" si="19">G6*23/10^6</f>
        <v>9.1084667391361831E-5</v>
      </c>
      <c r="N6">
        <f t="shared" si="7"/>
        <v>4.7007217993650811E-2</v>
      </c>
      <c r="O6">
        <f t="shared" ref="O6:O69" si="20">SQRT((E6^2*38^2+F6^2*26^2+G6^2*23^2)/10^12)</f>
        <v>4.683527505122494E-3</v>
      </c>
      <c r="P6">
        <f t="shared" si="8"/>
        <v>0</v>
      </c>
      <c r="Q6">
        <f>VLOOKUP(B6,CO2Emissions2019!$A$3:$B$219,2,FALSE)</f>
        <v>42.256166589999999</v>
      </c>
      <c r="R6">
        <f t="shared" ref="R6:R37" si="21">100*N6/Q6</f>
        <v>0.11124345104407829</v>
      </c>
      <c r="S6">
        <v>1.0881900920000001</v>
      </c>
      <c r="T6">
        <v>9.2364696999999996E-2</v>
      </c>
      <c r="U6">
        <f t="shared" ref="U6:U69" si="22">T6^2</f>
        <v>8.531237251901809E-3</v>
      </c>
      <c r="V6">
        <v>0.93672898699999996</v>
      </c>
      <c r="W6">
        <v>1.241701505</v>
      </c>
      <c r="X6">
        <v>3.5217385888778399</v>
      </c>
      <c r="Y6">
        <f>X6^2</f>
        <v>12.402642688391278</v>
      </c>
      <c r="Z6">
        <v>0.82292966700000003</v>
      </c>
      <c r="AA6">
        <v>0.44738099999999997</v>
      </c>
      <c r="AB6">
        <f t="shared" ref="AB6:AB69" si="23">AA6^2</f>
        <v>0.20014975916099997</v>
      </c>
      <c r="AC6">
        <v>8.8955793000000005E-2</v>
      </c>
      <c r="AD6">
        <v>1.5634678740000001</v>
      </c>
      <c r="AE6">
        <v>1.9305325225098899</v>
      </c>
      <c r="AF6">
        <f t="shared" ref="AF6:AF69" si="24">AE6^2</f>
        <v>3.7269558204683988</v>
      </c>
      <c r="AG6" s="12">
        <f t="shared" si="9"/>
        <v>110.36499447852802</v>
      </c>
      <c r="AH6" s="12">
        <f t="shared" ref="AH6:AH69" si="25">IF(AG6&gt;0,SQRT(($T$2/$S$2)^2+(O6/N6)^2)*AG6,0)</f>
        <v>11.028935578218864</v>
      </c>
      <c r="AI6">
        <f t="shared" si="10"/>
        <v>61.821353731634858</v>
      </c>
      <c r="AJ6">
        <f t="shared" ref="AJ6:AJ69" si="26">IF(AI6&gt;0,SQRT(($AA$2/$Z$2)^2+(O6/N6)^2)*AI6,0)</f>
        <v>7.1941523856950971</v>
      </c>
      <c r="AK6">
        <f t="shared" ref="AK6:AK37" si="27">(N6*10^6*3.667)*S6/10^6</f>
        <v>0.18757727679793249</v>
      </c>
      <c r="AL6">
        <f t="shared" ref="AL6:AL69" si="28">IF(AK6=0,0, ABS(SQRT((O6/N6)^2+(T6/S6)^2)*AK6))</f>
        <v>2.4551461767587279E-2</v>
      </c>
      <c r="AM6">
        <f t="shared" ref="AM6:AM69" si="29">AL6^2</f>
        <v>6.027742749252999E-4</v>
      </c>
      <c r="AN6">
        <f t="shared" si="11"/>
        <v>0.14185288679515876</v>
      </c>
      <c r="AO6">
        <f t="shared" ref="AO6:AO69" si="30">IF(AN6=0,0, ABS(SQRT((O6/N6)^2+(AA6/Z6)^2)*AN6))</f>
        <v>7.8401934314220559E-2</v>
      </c>
      <c r="AP6">
        <f t="shared" ref="AP6:AP69" si="31">AO6^2</f>
        <v>6.1468633042113547E-3</v>
      </c>
      <c r="AQ6">
        <f t="shared" si="12"/>
        <v>110.17741720173009</v>
      </c>
      <c r="AR6">
        <f t="shared" ref="AR6:AR69" si="32">IF(AQ6&gt;0,SQRT((SQRT($T$2^2+T6^2)/($S$2-T6))^2+(O6/N6)^2)*AQ6,0)</f>
        <v>11.010211619027695</v>
      </c>
      <c r="AS6">
        <f t="shared" ref="AS6:AS69" si="33">AR6^2</f>
        <v>121.22475989577245</v>
      </c>
      <c r="AT6">
        <f t="shared" si="13"/>
        <v>61.679500844839694</v>
      </c>
      <c r="AU6">
        <f t="shared" ref="AU6:AU69" si="34">IF(AT6&gt;0,SQRT((SQRT($AA$2^2+AA6^2)/($Z$2-Z6))^2+(O6/N6)^2)*AT6,0)</f>
        <v>7.1824693110061011</v>
      </c>
      <c r="AV6">
        <f t="shared" ref="AV6:AV69" si="35">AU6^2</f>
        <v>51.587865403544455</v>
      </c>
      <c r="AW6">
        <f t="shared" si="14"/>
        <v>323.86889190687185</v>
      </c>
      <c r="AX6">
        <f t="shared" ref="AX6:AX69" si="36">IF(AW6=0,0,ABS(SQRT((SQRT($O$1^2+O5^2)/($N$1-N5))^2+(T6/S6)^2)*AW6))</f>
        <v>57.2271227154054</v>
      </c>
      <c r="AY6">
        <f t="shared" ref="AY6:AY69" si="37">AX6^2</f>
        <v>3274.9435742840687</v>
      </c>
      <c r="AZ6">
        <f t="shared" si="15"/>
        <v>244.92165599370395</v>
      </c>
      <c r="BA6">
        <f t="shared" ref="BA6:BA69" si="38">IF(AZ6=0,0,ABS(SQRT((SQRT($O$1^2+O5^2)/($N$1-N5))^2+(AA6/Z6)^2)*AZ6))</f>
        <v>138.45483177655504</v>
      </c>
      <c r="BB6">
        <f t="shared" ref="BB6:BB69" si="39">BA6^2</f>
        <v>19169.740442274157</v>
      </c>
      <c r="BC6">
        <f t="shared" ref="BC6:BC9" si="40">AQ6-AW6</f>
        <v>-213.69147470514176</v>
      </c>
      <c r="BD6">
        <f t="shared" ref="BD6:BD69" si="41">SQRT(AR6^2+AX6^2)</f>
        <v>58.276653422960393</v>
      </c>
      <c r="BE6">
        <f t="shared" ref="BE6:BE69" si="42">AT6-AZ6</f>
        <v>-183.24215514886424</v>
      </c>
      <c r="BF6">
        <f t="shared" ref="BF6:BF37" si="43">AU6-BA6</f>
        <v>-131.27236246554895</v>
      </c>
      <c r="BH6">
        <f t="shared" ref="BH6:BH69" si="44">Q6-N6</f>
        <v>42.209159372006347</v>
      </c>
      <c r="BI6">
        <f t="shared" ref="BI6:BI69" si="45">O6</f>
        <v>4.683527505122494E-3</v>
      </c>
      <c r="BJ6">
        <f t="shared" ref="BJ6:BJ69" si="46">S6</f>
        <v>1.0881900920000001</v>
      </c>
      <c r="BK6">
        <f t="shared" ref="BK6:BK69" si="47">T6</f>
        <v>9.2364696999999996E-2</v>
      </c>
      <c r="BL6">
        <f t="shared" ref="BL6:BL69" si="48">-BH6*3.667*($BJ$1-BJ6)</f>
        <v>-98931.533503897081</v>
      </c>
      <c r="BM6">
        <f t="shared" ref="BM6:BM69" si="49">-($BH$1-BH6)*3.667*BJ6</f>
        <v>-37322.393280738244</v>
      </c>
      <c r="BN6">
        <f t="shared" ref="BN6:BN69" si="50">BM6-BL6</f>
        <v>61609.140223158836</v>
      </c>
    </row>
    <row r="7" spans="1:66" x14ac:dyDescent="0.2">
      <c r="A7" t="s">
        <v>8</v>
      </c>
      <c r="B7" t="str">
        <f>VLOOKUP(A7,ISO3_Country!$A$3:$B$248,2,FALSE)</f>
        <v>Afghanistan</v>
      </c>
      <c r="C7" t="s">
        <v>666</v>
      </c>
      <c r="D7">
        <f>SUMIF(All_countries!F6:F250,Aggregation!A7,All_countries!G6:G250)</f>
        <v>62.566713876800002</v>
      </c>
      <c r="E7">
        <f>SUMIF(All_countries!$F$5:$F$249,Aggregation!A7,All_countries!$H$5:$H$249)</f>
        <v>0</v>
      </c>
      <c r="F7">
        <f>SUMIF(All_countries!$F$5:$F$249,Aggregation!A7,All_countries!$I$5:$I$249)</f>
        <v>0</v>
      </c>
      <c r="G7">
        <f>SUMIF(All_countries!$F$5:$F$249,Aggregation!A7,All_countries!$J$5:$J$249)</f>
        <v>0</v>
      </c>
      <c r="H7">
        <f t="shared" si="16"/>
        <v>0</v>
      </c>
      <c r="I7">
        <f t="shared" si="17"/>
        <v>0</v>
      </c>
      <c r="J7">
        <f t="shared" si="5"/>
        <v>0</v>
      </c>
      <c r="K7">
        <f t="shared" si="18"/>
        <v>0</v>
      </c>
      <c r="L7">
        <f t="shared" si="6"/>
        <v>0</v>
      </c>
      <c r="M7">
        <f t="shared" si="19"/>
        <v>0</v>
      </c>
      <c r="N7">
        <f t="shared" si="7"/>
        <v>0</v>
      </c>
      <c r="O7">
        <f t="shared" si="20"/>
        <v>0</v>
      </c>
      <c r="P7">
        <f t="shared" si="8"/>
        <v>1</v>
      </c>
      <c r="Q7">
        <f>VLOOKUP(B7,CO2Emissions2019!$A$3:$B$219,2,FALSE)</f>
        <v>2.925854712</v>
      </c>
      <c r="R7">
        <f t="shared" si="21"/>
        <v>0</v>
      </c>
      <c r="S7">
        <v>1.7274367209999999</v>
      </c>
      <c r="T7">
        <v>8.0644937E-2</v>
      </c>
      <c r="U7">
        <f t="shared" si="22"/>
        <v>6.5036058637339689E-3</v>
      </c>
      <c r="V7">
        <v>1.5984926749999999</v>
      </c>
      <c r="W7">
        <v>1.864172728</v>
      </c>
      <c r="X7">
        <v>3.0644296794812802</v>
      </c>
      <c r="Y7">
        <f t="shared" ref="Y7:Y70" si="51">X7^2</f>
        <v>9.3907292604857417</v>
      </c>
      <c r="Z7">
        <v>0.40276272299999999</v>
      </c>
      <c r="AA7">
        <v>0.102167745</v>
      </c>
      <c r="AB7">
        <f t="shared" si="23"/>
        <v>1.0438248118385026E-2</v>
      </c>
      <c r="AC7">
        <v>0.238802349</v>
      </c>
      <c r="AD7">
        <v>0.57530773499999999</v>
      </c>
      <c r="AE7">
        <v>0.436797552789361</v>
      </c>
      <c r="AF7">
        <f t="shared" si="24"/>
        <v>0.19079210212277462</v>
      </c>
      <c r="AG7" s="12">
        <f t="shared" si="9"/>
        <v>0</v>
      </c>
      <c r="AH7" s="12">
        <f t="shared" si="25"/>
        <v>0</v>
      </c>
      <c r="AI7">
        <f t="shared" si="10"/>
        <v>0</v>
      </c>
      <c r="AJ7">
        <f t="shared" si="26"/>
        <v>0</v>
      </c>
      <c r="AK7">
        <f t="shared" si="27"/>
        <v>0</v>
      </c>
      <c r="AL7">
        <f t="shared" si="28"/>
        <v>0</v>
      </c>
      <c r="AM7">
        <f t="shared" si="29"/>
        <v>0</v>
      </c>
      <c r="AN7">
        <f t="shared" si="11"/>
        <v>0</v>
      </c>
      <c r="AO7">
        <f t="shared" si="30"/>
        <v>0</v>
      </c>
      <c r="AP7">
        <f t="shared" si="31"/>
        <v>0</v>
      </c>
      <c r="AQ7">
        <f t="shared" si="12"/>
        <v>0</v>
      </c>
      <c r="AR7">
        <f t="shared" si="32"/>
        <v>0</v>
      </c>
      <c r="AS7">
        <f t="shared" si="33"/>
        <v>0</v>
      </c>
      <c r="AT7">
        <f t="shared" si="13"/>
        <v>0</v>
      </c>
      <c r="AU7">
        <f t="shared" si="34"/>
        <v>0</v>
      </c>
      <c r="AV7">
        <f t="shared" si="35"/>
        <v>0</v>
      </c>
      <c r="AW7">
        <f t="shared" si="14"/>
        <v>514.42027331514805</v>
      </c>
      <c r="AX7">
        <f t="shared" si="36"/>
        <v>83.18959925542795</v>
      </c>
      <c r="AY7">
        <f t="shared" si="37"/>
        <v>6920.5094242786981</v>
      </c>
      <c r="AZ7">
        <f t="shared" si="15"/>
        <v>119.94031823456487</v>
      </c>
      <c r="BA7">
        <f t="shared" si="38"/>
        <v>35.64457349077864</v>
      </c>
      <c r="BB7">
        <f t="shared" si="39"/>
        <v>1270.5356193395194</v>
      </c>
      <c r="BC7">
        <f t="shared" si="40"/>
        <v>-514.42027331514805</v>
      </c>
      <c r="BD7">
        <f t="shared" si="41"/>
        <v>83.18959925542795</v>
      </c>
      <c r="BE7">
        <f t="shared" si="42"/>
        <v>-119.94031823456487</v>
      </c>
      <c r="BF7">
        <f t="shared" si="43"/>
        <v>-35.64457349077864</v>
      </c>
      <c r="BH7">
        <f t="shared" si="44"/>
        <v>2.925854712</v>
      </c>
      <c r="BI7">
        <f t="shared" si="45"/>
        <v>0</v>
      </c>
      <c r="BJ7">
        <f t="shared" si="46"/>
        <v>1.7274367209999999</v>
      </c>
      <c r="BK7">
        <f t="shared" si="47"/>
        <v>8.0644937E-2</v>
      </c>
      <c r="BL7">
        <f t="shared" si="48"/>
        <v>-6850.8779674986099</v>
      </c>
      <c r="BM7">
        <f t="shared" si="49"/>
        <v>-59495.908771620387</v>
      </c>
      <c r="BN7">
        <f t="shared" si="50"/>
        <v>-52645.03080412178</v>
      </c>
    </row>
    <row r="8" spans="1:66" x14ac:dyDescent="0.2">
      <c r="A8" t="s">
        <v>9</v>
      </c>
      <c r="B8" t="str">
        <f>VLOOKUP(A8,ISO3_Country!$A$3:$B$248,2,FALSE)</f>
        <v>Angola</v>
      </c>
      <c r="C8" t="s">
        <v>667</v>
      </c>
      <c r="D8">
        <f>SUMIF(All_countries!F7:F251,Aggregation!A8,All_countries!G7:G251)</f>
        <v>144.50415617100001</v>
      </c>
      <c r="E8">
        <f>SUMIF(All_countries!$F$5:$F$249,Aggregation!A8,All_countries!$H$5:$H$249)</f>
        <v>596.66949714899999</v>
      </c>
      <c r="F8">
        <f>SUMIF(All_countries!$F$5:$F$249,Aggregation!A8,All_countries!$I$5:$I$249)</f>
        <v>0</v>
      </c>
      <c r="G8">
        <f>SUMIF(All_countries!$F$5:$F$249,Aggregation!A8,All_countries!$J$5:$J$249)</f>
        <v>295.69645183799997</v>
      </c>
      <c r="H8">
        <f t="shared" si="16"/>
        <v>8.2340390606561994E-2</v>
      </c>
      <c r="I8">
        <f t="shared" si="17"/>
        <v>2.2673440891662001E-2</v>
      </c>
      <c r="J8">
        <f t="shared" si="5"/>
        <v>0</v>
      </c>
      <c r="K8">
        <f t="shared" si="18"/>
        <v>0</v>
      </c>
      <c r="L8">
        <f t="shared" si="6"/>
        <v>5.1451182619811998E-2</v>
      </c>
      <c r="M8">
        <f t="shared" si="19"/>
        <v>6.8010183922739996E-3</v>
      </c>
      <c r="N8">
        <f t="shared" si="7"/>
        <v>0.133791573226374</v>
      </c>
      <c r="O8">
        <f t="shared" si="20"/>
        <v>2.3671475937079623E-2</v>
      </c>
      <c r="P8">
        <f t="shared" si="8"/>
        <v>0</v>
      </c>
      <c r="Q8">
        <f>VLOOKUP(B8,CO2Emissions2019!$A$3:$B$219,2,FALSE)</f>
        <v>10.37671853</v>
      </c>
      <c r="R8">
        <f t="shared" si="21"/>
        <v>1.2893437635372964</v>
      </c>
      <c r="S8">
        <v>3.4542674440000001</v>
      </c>
      <c r="T8">
        <v>9.3972996000000003E-2</v>
      </c>
      <c r="U8">
        <f t="shared" si="22"/>
        <v>8.8309239772160174E-3</v>
      </c>
      <c r="V8">
        <v>3.3027348330000001</v>
      </c>
      <c r="W8">
        <v>3.6116687710000002</v>
      </c>
      <c r="X8">
        <v>3.6578343876995998</v>
      </c>
      <c r="Y8">
        <f t="shared" si="51"/>
        <v>13.379752407837707</v>
      </c>
      <c r="Z8">
        <v>1.9468687140000001</v>
      </c>
      <c r="AA8">
        <v>0.29143798900000001</v>
      </c>
      <c r="AB8">
        <f t="shared" si="23"/>
        <v>8.4936101432364131E-2</v>
      </c>
      <c r="AC8">
        <v>1.4712514459999999</v>
      </c>
      <c r="AD8">
        <v>2.427091849</v>
      </c>
      <c r="AE8">
        <v>1.23971458339285</v>
      </c>
      <c r="AF8">
        <f t="shared" si="24"/>
        <v>1.5368922482769076</v>
      </c>
      <c r="AG8" s="12">
        <f t="shared" si="9"/>
        <v>314.11997711493473</v>
      </c>
      <c r="AH8" s="12">
        <f t="shared" si="25"/>
        <v>55.629254071759973</v>
      </c>
      <c r="AI8">
        <f t="shared" si="10"/>
        <v>175.95544956216654</v>
      </c>
      <c r="AJ8">
        <f t="shared" si="26"/>
        <v>32.87991260884457</v>
      </c>
      <c r="AK8">
        <f t="shared" si="27"/>
        <v>1.6947109281090467</v>
      </c>
      <c r="AL8">
        <f t="shared" si="28"/>
        <v>0.30336568189557528</v>
      </c>
      <c r="AM8">
        <f t="shared" si="29"/>
        <v>9.2030736951967368E-2</v>
      </c>
      <c r="AN8">
        <f t="shared" si="11"/>
        <v>0.9551604612840181</v>
      </c>
      <c r="AO8">
        <f t="shared" si="30"/>
        <v>0.22136724864881865</v>
      </c>
      <c r="AP8">
        <f t="shared" si="31"/>
        <v>4.9003458774347905E-2</v>
      </c>
      <c r="AQ8">
        <f t="shared" si="12"/>
        <v>312.4252661868257</v>
      </c>
      <c r="AR8">
        <f t="shared" si="32"/>
        <v>55.329162657413434</v>
      </c>
      <c r="AS8">
        <f t="shared" si="33"/>
        <v>3061.3162403705132</v>
      </c>
      <c r="AT8">
        <f t="shared" si="13"/>
        <v>175.00028910088253</v>
      </c>
      <c r="AU8">
        <f t="shared" si="34"/>
        <v>32.720262252601493</v>
      </c>
      <c r="AV8">
        <f t="shared" si="35"/>
        <v>1070.6155618790181</v>
      </c>
      <c r="AW8">
        <f t="shared" si="14"/>
        <v>1026.9653731399417</v>
      </c>
      <c r="AX8">
        <f t="shared" si="36"/>
        <v>161.35032521847759</v>
      </c>
      <c r="AY8">
        <f t="shared" si="37"/>
        <v>26033.927448108487</v>
      </c>
      <c r="AZ8">
        <f t="shared" si="15"/>
        <v>578.8106415443749</v>
      </c>
      <c r="BA8">
        <f t="shared" si="38"/>
        <v>124.61703995437283</v>
      </c>
      <c r="BB8">
        <f t="shared" si="39"/>
        <v>15529.406646989753</v>
      </c>
      <c r="BC8">
        <f t="shared" si="40"/>
        <v>-714.54010695311604</v>
      </c>
      <c r="BD8">
        <f t="shared" si="41"/>
        <v>170.57327952665682</v>
      </c>
      <c r="BE8">
        <f t="shared" si="42"/>
        <v>-403.81035244349238</v>
      </c>
      <c r="BF8">
        <f t="shared" si="43"/>
        <v>-91.896777701771327</v>
      </c>
      <c r="BH8">
        <f t="shared" si="44"/>
        <v>10.242926956773626</v>
      </c>
      <c r="BI8">
        <f t="shared" si="45"/>
        <v>2.3671475937079623E-2</v>
      </c>
      <c r="BJ8">
        <f t="shared" si="46"/>
        <v>3.4542674440000001</v>
      </c>
      <c r="BK8">
        <f t="shared" si="47"/>
        <v>9.3972996000000003E-2</v>
      </c>
      <c r="BL8">
        <f t="shared" si="48"/>
        <v>-23918.914351859759</v>
      </c>
      <c r="BM8">
        <f t="shared" si="49"/>
        <v>-118878.26204254899</v>
      </c>
      <c r="BN8">
        <f t="shared" si="50"/>
        <v>-94959.347690689232</v>
      </c>
    </row>
    <row r="9" spans="1:66" x14ac:dyDescent="0.2">
      <c r="A9" t="s">
        <v>86</v>
      </c>
      <c r="B9" t="str">
        <f>VLOOKUP(A9,ISO3_Country!$A$3:$B$248,2,FALSE)</f>
        <v>United Kingdom</v>
      </c>
      <c r="C9" t="s">
        <v>665</v>
      </c>
      <c r="D9">
        <f>SUMIF(All_countries!F8:F252,Aggregation!A9,All_countries!G8:G252)</f>
        <v>791.23218528586995</v>
      </c>
      <c r="E9">
        <f>SUMIF(All_countries!$F$5:$F$249,Aggregation!A9,All_countries!$H$5:$H$249)</f>
        <v>853.14864077569996</v>
      </c>
      <c r="F9">
        <f>SUMIF(All_countries!$F$5:$F$249,Aggregation!A9,All_countries!$I$5:$I$249)</f>
        <v>561.15229317230001</v>
      </c>
      <c r="G9">
        <f>SUMIF(All_countries!$F$5:$F$249,Aggregation!A9,All_countries!$J$5:$J$249)</f>
        <v>77.141601269314705</v>
      </c>
      <c r="H9">
        <f t="shared" si="16"/>
        <v>0.11773451242704659</v>
      </c>
      <c r="I9">
        <f t="shared" si="17"/>
        <v>3.2419648349476603E-2</v>
      </c>
      <c r="J9">
        <f t="shared" si="5"/>
        <v>0.13748231182721352</v>
      </c>
      <c r="K9">
        <f t="shared" si="18"/>
        <v>1.45899596224798E-2</v>
      </c>
      <c r="L9">
        <f t="shared" si="6"/>
        <v>1.3422638620860758E-2</v>
      </c>
      <c r="M9">
        <f t="shared" si="19"/>
        <v>1.7742568291942381E-3</v>
      </c>
      <c r="N9">
        <f t="shared" si="7"/>
        <v>0.26863946287512086</v>
      </c>
      <c r="O9">
        <f t="shared" si="20"/>
        <v>3.5595624846113519E-2</v>
      </c>
      <c r="P9">
        <f t="shared" si="8"/>
        <v>0</v>
      </c>
      <c r="Q9">
        <f>VLOOKUP(B9,CO2Emissions2019!$A$3:$B$219,2,FALSE)</f>
        <v>100.9493439</v>
      </c>
      <c r="R9">
        <f t="shared" si="21"/>
        <v>0.26611313406973103</v>
      </c>
      <c r="S9">
        <v>4.2549852250000004</v>
      </c>
      <c r="T9">
        <v>0.31917543700000001</v>
      </c>
      <c r="U9">
        <f t="shared" si="22"/>
        <v>0.10187295958414097</v>
      </c>
      <c r="V9">
        <v>3.7335911230000001</v>
      </c>
      <c r="W9">
        <v>4.7864043729999999</v>
      </c>
      <c r="X9">
        <v>12.159194837385</v>
      </c>
      <c r="Y9">
        <f t="shared" si="51"/>
        <v>147.84601909349004</v>
      </c>
      <c r="Z9">
        <v>3.0710389550000001</v>
      </c>
      <c r="AA9">
        <v>1.5215637630000001</v>
      </c>
      <c r="AB9">
        <f t="shared" si="23"/>
        <v>2.3151562848747202</v>
      </c>
      <c r="AC9">
        <v>0.57705100799999998</v>
      </c>
      <c r="AD9">
        <v>5.607955349</v>
      </c>
      <c r="AE9">
        <v>6.5848810772308397</v>
      </c>
      <c r="AF9">
        <f t="shared" si="24"/>
        <v>43.360658801272784</v>
      </c>
      <c r="AG9" s="12">
        <f t="shared" si="9"/>
        <v>630.72000646649644</v>
      </c>
      <c r="AH9" s="12">
        <f t="shared" si="25"/>
        <v>83.713567708431555</v>
      </c>
      <c r="AI9">
        <f t="shared" si="10"/>
        <v>353.30010941984284</v>
      </c>
      <c r="AJ9">
        <f t="shared" si="26"/>
        <v>51.407458596798612</v>
      </c>
      <c r="AK9">
        <f t="shared" si="27"/>
        <v>4.1915898187289056</v>
      </c>
      <c r="AL9">
        <f t="shared" si="28"/>
        <v>0.63822307669909029</v>
      </c>
      <c r="AM9">
        <f t="shared" si="29"/>
        <v>0.4073286956312529</v>
      </c>
      <c r="AN9">
        <f t="shared" si="11"/>
        <v>3.025283270330946</v>
      </c>
      <c r="AO9">
        <f t="shared" si="30"/>
        <v>1.5515706902168425</v>
      </c>
      <c r="AP9">
        <f t="shared" si="31"/>
        <v>2.4073716067399689</v>
      </c>
      <c r="AQ9">
        <f t="shared" si="12"/>
        <v>626.52841664776759</v>
      </c>
      <c r="AR9">
        <f t="shared" si="32"/>
        <v>83.157957428590009</v>
      </c>
      <c r="AS9">
        <f t="shared" si="33"/>
        <v>6915.2458836951882</v>
      </c>
      <c r="AT9">
        <f t="shared" si="13"/>
        <v>350.27482614951185</v>
      </c>
      <c r="AU9">
        <f t="shared" si="34"/>
        <v>51.064693144726228</v>
      </c>
      <c r="AV9">
        <f t="shared" si="35"/>
        <v>2607.6028859650496</v>
      </c>
      <c r="AW9">
        <f t="shared" si="14"/>
        <v>1262.9174369763641</v>
      </c>
      <c r="AX9">
        <f t="shared" si="36"/>
        <v>217.4661756075995</v>
      </c>
      <c r="AY9">
        <f t="shared" si="37"/>
        <v>47291.537533395305</v>
      </c>
      <c r="AZ9">
        <f t="shared" si="15"/>
        <v>911.51166004417132</v>
      </c>
      <c r="BA9">
        <f t="shared" si="38"/>
        <v>473.19671865657443</v>
      </c>
      <c r="BB9">
        <f t="shared" si="39"/>
        <v>223915.13454734927</v>
      </c>
      <c r="BC9">
        <f t="shared" si="40"/>
        <v>-636.38902032859653</v>
      </c>
      <c r="BD9">
        <f t="shared" si="41"/>
        <v>232.82350271630762</v>
      </c>
      <c r="BE9">
        <f t="shared" si="42"/>
        <v>-561.23683389465941</v>
      </c>
      <c r="BF9">
        <f t="shared" si="43"/>
        <v>-422.13202551184821</v>
      </c>
      <c r="BH9">
        <f t="shared" si="44"/>
        <v>100.68070443712489</v>
      </c>
      <c r="BI9">
        <f t="shared" si="45"/>
        <v>3.5595624846113519E-2</v>
      </c>
      <c r="BJ9">
        <f t="shared" si="46"/>
        <v>4.2549852250000004</v>
      </c>
      <c r="BK9">
        <f t="shared" si="47"/>
        <v>0.31917543700000001</v>
      </c>
      <c r="BL9">
        <f t="shared" si="48"/>
        <v>-234810.33524585562</v>
      </c>
      <c r="BM9">
        <f t="shared" si="49"/>
        <v>-145023.7794409442</v>
      </c>
      <c r="BN9">
        <f t="shared" si="50"/>
        <v>89786.555804911419</v>
      </c>
    </row>
    <row r="10" spans="1:66" x14ac:dyDescent="0.2">
      <c r="A10" t="s">
        <v>11</v>
      </c>
      <c r="B10" t="str">
        <f>VLOOKUP(A10,ISO3_Country!$A$3:$B$248,2,FALSE)</f>
        <v>Albania</v>
      </c>
      <c r="C10" t="s">
        <v>665</v>
      </c>
      <c r="D10">
        <f>SUMIF(All_countries!F9:F253,Aggregation!A10,All_countries!G9:G253)</f>
        <v>4.2791499767000003</v>
      </c>
      <c r="E10">
        <f>SUMIF(All_countries!$F$5:$F$249,Aggregation!A10,All_countries!$H$5:$H$249)</f>
        <v>44.061977341999999</v>
      </c>
      <c r="F10">
        <f>SUMIF(All_countries!$F$5:$F$249,Aggregation!A10,All_countries!$I$5:$I$249)</f>
        <v>46.620617748299999</v>
      </c>
      <c r="G10">
        <f>SUMIF(All_countries!$F$5:$F$249,Aggregation!A10,All_countries!$J$5:$J$249)</f>
        <v>0</v>
      </c>
      <c r="H10">
        <f t="shared" si="16"/>
        <v>6.0805528731959994E-3</v>
      </c>
      <c r="I10">
        <f t="shared" si="17"/>
        <v>1.674355138996E-3</v>
      </c>
      <c r="J10">
        <f t="shared" si="5"/>
        <v>1.14220513483335E-2</v>
      </c>
      <c r="K10">
        <f t="shared" si="18"/>
        <v>1.2121360614558E-3</v>
      </c>
      <c r="L10">
        <f t="shared" si="6"/>
        <v>0</v>
      </c>
      <c r="M10">
        <f t="shared" si="19"/>
        <v>0</v>
      </c>
      <c r="N10">
        <f t="shared" si="7"/>
        <v>1.7502604221529501E-2</v>
      </c>
      <c r="O10">
        <f t="shared" si="20"/>
        <v>2.0670604642738185E-3</v>
      </c>
      <c r="P10">
        <f t="shared" si="8"/>
        <v>0</v>
      </c>
      <c r="Q10">
        <f>VLOOKUP(B10,CO2Emissions2019!$A$3:$B$219,2,FALSE)</f>
        <v>1.5226568359999999</v>
      </c>
      <c r="R10">
        <f t="shared" si="21"/>
        <v>1.1494779261956765</v>
      </c>
      <c r="S10">
        <v>0.111070482</v>
      </c>
      <c r="T10">
        <v>2.8274490000000001E-3</v>
      </c>
      <c r="U10">
        <f t="shared" si="22"/>
        <v>7.9944678476010006E-6</v>
      </c>
      <c r="V10">
        <v>0.106539316</v>
      </c>
      <c r="W10">
        <v>0.115793205</v>
      </c>
      <c r="X10">
        <v>0.108053052810704</v>
      </c>
      <c r="Y10">
        <f t="shared" si="51"/>
        <v>1.1675462221712788E-2</v>
      </c>
      <c r="Z10">
        <v>5.9081471000000003E-2</v>
      </c>
      <c r="AA10">
        <v>1.2359037E-2</v>
      </c>
      <c r="AB10">
        <f t="shared" si="23"/>
        <v>1.5274579556736898E-4</v>
      </c>
      <c r="AC10">
        <v>3.9891984999999998E-2</v>
      </c>
      <c r="AD10">
        <v>8.0476545999999996E-2</v>
      </c>
      <c r="AE10">
        <v>5.2752598485930398E-2</v>
      </c>
      <c r="AF10">
        <f t="shared" si="24"/>
        <v>2.782836647017786E-3</v>
      </c>
      <c r="AG10" s="12">
        <f t="shared" si="9"/>
        <v>41.093153364869899</v>
      </c>
      <c r="AH10" s="12">
        <f t="shared" si="25"/>
        <v>4.86341750915948</v>
      </c>
      <c r="AI10">
        <f t="shared" si="10"/>
        <v>23.018479565204849</v>
      </c>
      <c r="AJ10">
        <f t="shared" si="26"/>
        <v>3.0505047361789397</v>
      </c>
      <c r="AK10">
        <f t="shared" si="27"/>
        <v>7.1287311937442734E-3</v>
      </c>
      <c r="AL10">
        <f t="shared" si="28"/>
        <v>8.6124027347689986E-4</v>
      </c>
      <c r="AM10">
        <f t="shared" si="29"/>
        <v>7.4173480865856524E-7</v>
      </c>
      <c r="AN10">
        <f t="shared" si="11"/>
        <v>3.7919699069100801E-3</v>
      </c>
      <c r="AO10">
        <f t="shared" si="30"/>
        <v>9.1091433480034226E-4</v>
      </c>
      <c r="AP10">
        <f t="shared" si="31"/>
        <v>8.2976492534475004E-7</v>
      </c>
      <c r="AQ10">
        <f t="shared" si="12"/>
        <v>41.086024633676153</v>
      </c>
      <c r="AR10">
        <f t="shared" si="32"/>
        <v>4.862573910723416</v>
      </c>
      <c r="AS10">
        <f t="shared" si="33"/>
        <v>23.644625037248016</v>
      </c>
      <c r="AT10">
        <f t="shared" si="13"/>
        <v>23.014687595297936</v>
      </c>
      <c r="AU10">
        <f t="shared" si="34"/>
        <v>3.0501057561076692</v>
      </c>
      <c r="AV10">
        <f t="shared" si="35"/>
        <v>9.3031451234411371</v>
      </c>
      <c r="AW10">
        <f t="shared" si="14"/>
        <v>33.068993255265532</v>
      </c>
      <c r="AX10">
        <f t="shared" si="36"/>
        <v>5.202671554651495</v>
      </c>
      <c r="AY10">
        <f t="shared" si="37"/>
        <v>27.067791305579803</v>
      </c>
      <c r="AZ10">
        <f t="shared" si="15"/>
        <v>17.590315003856436</v>
      </c>
      <c r="BA10">
        <f t="shared" si="38"/>
        <v>4.5823676833327678</v>
      </c>
      <c r="BB10">
        <f t="shared" si="39"/>
        <v>20.998093585252516</v>
      </c>
      <c r="BC10">
        <f t="shared" ref="BC10:BC69" si="52">AQ10-AW10</f>
        <v>8.0170313784106213</v>
      </c>
      <c r="BD10">
        <f t="shared" si="41"/>
        <v>7.1212650802247079</v>
      </c>
      <c r="BE10">
        <f t="shared" si="42"/>
        <v>5.4243725914415002</v>
      </c>
      <c r="BF10">
        <f t="shared" si="43"/>
        <v>-1.5322619272250986</v>
      </c>
      <c r="BH10">
        <f t="shared" si="44"/>
        <v>1.5051542317784703</v>
      </c>
      <c r="BI10">
        <f t="shared" si="45"/>
        <v>2.0670604642738185E-3</v>
      </c>
      <c r="BJ10">
        <f t="shared" si="46"/>
        <v>0.111070482</v>
      </c>
      <c r="BK10">
        <f t="shared" si="47"/>
        <v>2.8274490000000001E-3</v>
      </c>
      <c r="BL10">
        <f t="shared" si="48"/>
        <v>-3533.2344296663787</v>
      </c>
      <c r="BM10">
        <f t="shared" si="49"/>
        <v>-3826.0381733877484</v>
      </c>
      <c r="BN10">
        <f t="shared" si="50"/>
        <v>-292.80374372136976</v>
      </c>
    </row>
    <row r="11" spans="1:66" x14ac:dyDescent="0.2">
      <c r="A11" t="s">
        <v>14</v>
      </c>
      <c r="B11" t="str">
        <f>VLOOKUP(A11,ISO3_Country!$A$3:$B$248,2,FALSE)</f>
        <v>United Arab Emirates</v>
      </c>
      <c r="C11" t="s">
        <v>666</v>
      </c>
      <c r="D11">
        <f>SUMIF(All_countries!F10:F254,Aggregation!A11,All_countries!G10:G254)</f>
        <v>11.167410005000001</v>
      </c>
      <c r="E11">
        <f>SUMIF(All_countries!$F$5:$F$249,Aggregation!A11,All_countries!$H$5:$H$249)</f>
        <v>4587.1307263199997</v>
      </c>
      <c r="F11">
        <f>SUMIF(All_countries!$F$5:$F$249,Aggregation!A11,All_countries!$I$5:$I$249)</f>
        <v>47.974972668299998</v>
      </c>
      <c r="G11">
        <f>SUMIF(All_countries!$F$5:$F$249,Aggregation!A11,All_countries!$J$5:$J$249)</f>
        <v>111.070768867</v>
      </c>
      <c r="H11">
        <f t="shared" si="16"/>
        <v>0.63302404023215986</v>
      </c>
      <c r="I11">
        <f t="shared" si="17"/>
        <v>0.17431096760015999</v>
      </c>
      <c r="J11">
        <f t="shared" si="5"/>
        <v>1.1753868303733499E-2</v>
      </c>
      <c r="K11">
        <f t="shared" si="18"/>
        <v>1.2473492893758E-3</v>
      </c>
      <c r="L11">
        <f t="shared" si="6"/>
        <v>1.9326313782858002E-2</v>
      </c>
      <c r="M11">
        <f t="shared" si="19"/>
        <v>2.5546276839409996E-3</v>
      </c>
      <c r="N11">
        <f t="shared" si="7"/>
        <v>0.66410422231875132</v>
      </c>
      <c r="O11">
        <f t="shared" si="20"/>
        <v>0.17433414877343248</v>
      </c>
      <c r="P11">
        <f t="shared" si="8"/>
        <v>0</v>
      </c>
      <c r="Q11">
        <f>VLOOKUP(B11,CO2Emissions2019!$A$3:$B$219,2,FALSE)</f>
        <v>52.042319990000003</v>
      </c>
      <c r="R11">
        <f t="shared" si="21"/>
        <v>1.276084967861463</v>
      </c>
      <c r="S11">
        <v>11.49724157</v>
      </c>
      <c r="T11">
        <v>0.43395610699999998</v>
      </c>
      <c r="U11">
        <f t="shared" si="22"/>
        <v>0.18831790280259544</v>
      </c>
      <c r="V11">
        <v>10.797335370000001</v>
      </c>
      <c r="W11">
        <v>12.235642179999999</v>
      </c>
      <c r="X11">
        <v>16.734765313066301</v>
      </c>
      <c r="Y11">
        <f t="shared" si="51"/>
        <v>280.05237008340708</v>
      </c>
      <c r="Z11">
        <v>10.839661599999999</v>
      </c>
      <c r="AA11">
        <v>2.0814688459999999</v>
      </c>
      <c r="AB11">
        <f t="shared" si="23"/>
        <v>4.3325125568685712</v>
      </c>
      <c r="AC11">
        <v>7.5202281339999999</v>
      </c>
      <c r="AD11">
        <v>14.369475489999999</v>
      </c>
      <c r="AE11">
        <v>8.8999178484804897</v>
      </c>
      <c r="AF11">
        <f t="shared" si="24"/>
        <v>79.208537709701588</v>
      </c>
      <c r="AG11" s="12">
        <f t="shared" si="9"/>
        <v>1559.2043511121167</v>
      </c>
      <c r="AH11" s="12">
        <f t="shared" si="25"/>
        <v>409.4832150049732</v>
      </c>
      <c r="AI11">
        <f t="shared" si="10"/>
        <v>873.39399766616987</v>
      </c>
      <c r="AJ11">
        <f t="shared" si="26"/>
        <v>235.21170512127071</v>
      </c>
      <c r="AK11">
        <f t="shared" si="27"/>
        <v>27.998889584961336</v>
      </c>
      <c r="AL11">
        <f t="shared" si="28"/>
        <v>7.4255808268306422</v>
      </c>
      <c r="AM11">
        <f t="shared" si="29"/>
        <v>55.139250615794843</v>
      </c>
      <c r="AN11">
        <f t="shared" si="11"/>
        <v>26.397504690922599</v>
      </c>
      <c r="AO11">
        <f t="shared" si="30"/>
        <v>8.5856686021012507</v>
      </c>
      <c r="AP11">
        <f t="shared" si="31"/>
        <v>73.713705345107243</v>
      </c>
      <c r="AQ11">
        <f t="shared" si="12"/>
        <v>1531.2054615271552</v>
      </c>
      <c r="AR11">
        <f t="shared" si="32"/>
        <v>402.1316330905579</v>
      </c>
      <c r="AS11">
        <f t="shared" si="33"/>
        <v>161709.85033207908</v>
      </c>
      <c r="AT11">
        <f t="shared" si="13"/>
        <v>846.99649297524729</v>
      </c>
      <c r="AU11">
        <f t="shared" si="34"/>
        <v>228.51846103664241</v>
      </c>
      <c r="AV11">
        <f t="shared" si="35"/>
        <v>52220.687034555456</v>
      </c>
      <c r="AW11">
        <f t="shared" si="14"/>
        <v>3395.8105495161544</v>
      </c>
      <c r="AX11">
        <f t="shared" si="36"/>
        <v>540.98544196685782</v>
      </c>
      <c r="AY11">
        <f t="shared" si="37"/>
        <v>292665.2484200765</v>
      </c>
      <c r="AZ11">
        <f t="shared" si="15"/>
        <v>3201.58857151552</v>
      </c>
      <c r="BA11">
        <f t="shared" si="38"/>
        <v>789.61796341226579</v>
      </c>
      <c r="BB11">
        <f t="shared" si="39"/>
        <v>623496.52814333432</v>
      </c>
      <c r="BC11">
        <f t="shared" si="52"/>
        <v>-1864.6050879889992</v>
      </c>
      <c r="BD11">
        <f t="shared" si="41"/>
        <v>674.07351138592855</v>
      </c>
      <c r="BE11">
        <f t="shared" si="42"/>
        <v>-2354.5920785402727</v>
      </c>
      <c r="BF11">
        <f t="shared" si="43"/>
        <v>-561.09950237562339</v>
      </c>
      <c r="BH11">
        <f t="shared" si="44"/>
        <v>51.378215767681255</v>
      </c>
      <c r="BI11">
        <f t="shared" si="45"/>
        <v>0.17433414877343248</v>
      </c>
      <c r="BJ11">
        <f t="shared" si="46"/>
        <v>11.49724157</v>
      </c>
      <c r="BK11">
        <f t="shared" si="47"/>
        <v>0.43395610699999998</v>
      </c>
      <c r="BL11">
        <f t="shared" si="48"/>
        <v>-118461.23235342791</v>
      </c>
      <c r="BM11">
        <f t="shared" si="49"/>
        <v>-393942.11728004215</v>
      </c>
      <c r="BN11">
        <f t="shared" si="50"/>
        <v>-275480.88492661424</v>
      </c>
    </row>
    <row r="12" spans="1:66" x14ac:dyDescent="0.2">
      <c r="A12" t="s">
        <v>15</v>
      </c>
      <c r="B12" t="str">
        <f>VLOOKUP(A12,ISO3_Country!$A$3:$B$248,2,FALSE)</f>
        <v>Argentina</v>
      </c>
      <c r="C12" t="s">
        <v>668</v>
      </c>
      <c r="D12">
        <f>SUMIF(All_countries!F11:F255,Aggregation!A12,All_countries!G11:G255)</f>
        <v>407.49328011799997</v>
      </c>
      <c r="E12">
        <f>SUMIF(All_countries!$F$5:$F$249,Aggregation!A12,All_countries!$H$5:$H$249)</f>
        <v>0</v>
      </c>
      <c r="F12">
        <f>SUMIF(All_countries!$F$5:$F$249,Aggregation!A12,All_countries!$I$5:$I$249)</f>
        <v>1188.69965495</v>
      </c>
      <c r="G12">
        <f>SUMIF(All_countries!$F$5:$F$249,Aggregation!A12,All_countries!$J$5:$J$249)</f>
        <v>0</v>
      </c>
      <c r="H12">
        <f t="shared" si="16"/>
        <v>0</v>
      </c>
      <c r="I12">
        <f t="shared" si="17"/>
        <v>0</v>
      </c>
      <c r="J12">
        <f t="shared" si="5"/>
        <v>0.29123141546275</v>
      </c>
      <c r="K12">
        <f t="shared" si="18"/>
        <v>3.09061910287E-2</v>
      </c>
      <c r="L12">
        <f t="shared" si="6"/>
        <v>0</v>
      </c>
      <c r="M12">
        <f t="shared" si="19"/>
        <v>0</v>
      </c>
      <c r="N12">
        <f t="shared" si="7"/>
        <v>0.29123141546275</v>
      </c>
      <c r="O12">
        <f t="shared" si="20"/>
        <v>3.0906191028699997E-2</v>
      </c>
      <c r="P12">
        <f t="shared" si="8"/>
        <v>0</v>
      </c>
      <c r="Q12">
        <f>VLOOKUP(B12,CO2Emissions2019!$A$3:$B$219,2,FALSE)</f>
        <v>48.837212389999998</v>
      </c>
      <c r="R12">
        <f t="shared" si="21"/>
        <v>0.59633095586426865</v>
      </c>
      <c r="S12">
        <v>4.3397714159999996</v>
      </c>
      <c r="T12">
        <v>9.9604792999999997E-2</v>
      </c>
      <c r="U12">
        <f t="shared" si="22"/>
        <v>9.9211147885728476E-3</v>
      </c>
      <c r="V12">
        <v>4.1794657539999998</v>
      </c>
      <c r="W12">
        <v>4.5062526360000001</v>
      </c>
      <c r="X12">
        <v>3.7688296787550701</v>
      </c>
      <c r="Y12">
        <f t="shared" si="51"/>
        <v>14.204077147465044</v>
      </c>
      <c r="Z12">
        <v>2.2257536779999998</v>
      </c>
      <c r="AA12">
        <v>0.30253855299999999</v>
      </c>
      <c r="AB12">
        <f t="shared" si="23"/>
        <v>9.15295760513338E-2</v>
      </c>
      <c r="AC12">
        <v>1.7484045989999999</v>
      </c>
      <c r="AD12">
        <v>2.74124854</v>
      </c>
      <c r="AE12">
        <v>1.3109776459392499</v>
      </c>
      <c r="AF12">
        <f t="shared" si="24"/>
        <v>1.7186623881524172</v>
      </c>
      <c r="AG12" s="12">
        <f t="shared" si="9"/>
        <v>683.76208870436972</v>
      </c>
      <c r="AH12" s="12">
        <f t="shared" si="25"/>
        <v>72.753359574892997</v>
      </c>
      <c r="AI12">
        <f t="shared" si="10"/>
        <v>383.01182502481203</v>
      </c>
      <c r="AJ12">
        <f t="shared" si="26"/>
        <v>46.716419910349046</v>
      </c>
      <c r="AK12">
        <f t="shared" si="27"/>
        <v>4.6346397909011188</v>
      </c>
      <c r="AL12">
        <f t="shared" si="28"/>
        <v>0.50321072149366974</v>
      </c>
      <c r="AM12">
        <f t="shared" si="29"/>
        <v>0.25322103022617964</v>
      </c>
      <c r="AN12">
        <f t="shared" si="11"/>
        <v>2.3769838482210321</v>
      </c>
      <c r="AO12">
        <f t="shared" si="30"/>
        <v>0.40990357167970404</v>
      </c>
      <c r="AP12">
        <f t="shared" si="31"/>
        <v>0.16802093807577825</v>
      </c>
      <c r="AQ12">
        <f t="shared" si="12"/>
        <v>679.12744891346858</v>
      </c>
      <c r="AR12">
        <f t="shared" si="32"/>
        <v>72.260362801644163</v>
      </c>
      <c r="AS12">
        <f t="shared" si="33"/>
        <v>5221.5600322252394</v>
      </c>
      <c r="AT12">
        <f t="shared" si="13"/>
        <v>380.63484117659107</v>
      </c>
      <c r="AU12">
        <f t="shared" si="34"/>
        <v>46.498234553010548</v>
      </c>
      <c r="AV12">
        <f t="shared" si="35"/>
        <v>2162.0858165467839</v>
      </c>
      <c r="AW12">
        <f t="shared" si="14"/>
        <v>1287.7232051040648</v>
      </c>
      <c r="AX12">
        <f t="shared" si="36"/>
        <v>203.08725517204644</v>
      </c>
      <c r="AY12">
        <f t="shared" si="37"/>
        <v>41244.433213315904</v>
      </c>
      <c r="AZ12">
        <f t="shared" si="15"/>
        <v>660.43908428893189</v>
      </c>
      <c r="BA12">
        <f t="shared" si="38"/>
        <v>136.66740020932647</v>
      </c>
      <c r="BB12">
        <f t="shared" si="39"/>
        <v>18677.978279976211</v>
      </c>
      <c r="BC12">
        <f t="shared" si="52"/>
        <v>-608.59575619059626</v>
      </c>
      <c r="BD12">
        <f t="shared" si="41"/>
        <v>215.55972083286142</v>
      </c>
      <c r="BE12">
        <f t="shared" si="42"/>
        <v>-279.80424311234083</v>
      </c>
      <c r="BF12">
        <f t="shared" si="43"/>
        <v>-90.169165656315926</v>
      </c>
      <c r="BH12">
        <f t="shared" si="44"/>
        <v>48.545980974537251</v>
      </c>
      <c r="BI12">
        <f t="shared" si="45"/>
        <v>3.0906191028699997E-2</v>
      </c>
      <c r="BJ12">
        <f t="shared" si="46"/>
        <v>4.3397714159999996</v>
      </c>
      <c r="BK12">
        <f t="shared" si="47"/>
        <v>9.9604792999999997E-2</v>
      </c>
      <c r="BL12">
        <f t="shared" si="48"/>
        <v>-113205.19169215849</v>
      </c>
      <c r="BM12">
        <f t="shared" si="49"/>
        <v>-148743.23842079434</v>
      </c>
      <c r="BN12">
        <f t="shared" si="50"/>
        <v>-35538.046728635847</v>
      </c>
    </row>
    <row r="13" spans="1:66" x14ac:dyDescent="0.2">
      <c r="A13" t="s">
        <v>16</v>
      </c>
      <c r="B13" t="str">
        <f>VLOOKUP(A13,ISO3_Country!$A$3:$B$248,2,FALSE)</f>
        <v>Armenia</v>
      </c>
      <c r="C13" t="s">
        <v>666</v>
      </c>
      <c r="D13">
        <f>SUMIF(All_countries!F12:F256,Aggregation!A13,All_countries!G12:G256)</f>
        <v>3.142290526</v>
      </c>
      <c r="E13">
        <f>SUMIF(All_countries!$F$5:$F$249,Aggregation!A13,All_countries!$H$5:$H$249)</f>
        <v>0</v>
      </c>
      <c r="F13">
        <f>SUMIF(All_countries!$F$5:$F$249,Aggregation!A13,All_countries!$I$5:$I$249)</f>
        <v>0</v>
      </c>
      <c r="G13">
        <f>SUMIF(All_countries!$F$5:$F$249,Aggregation!A13,All_countries!$J$5:$J$249)</f>
        <v>0</v>
      </c>
      <c r="H13">
        <f t="shared" si="16"/>
        <v>0</v>
      </c>
      <c r="I13">
        <f t="shared" si="17"/>
        <v>0</v>
      </c>
      <c r="J13">
        <f t="shared" si="5"/>
        <v>0</v>
      </c>
      <c r="K13">
        <f t="shared" si="18"/>
        <v>0</v>
      </c>
      <c r="L13">
        <f t="shared" si="6"/>
        <v>0</v>
      </c>
      <c r="M13">
        <f t="shared" si="19"/>
        <v>0</v>
      </c>
      <c r="N13">
        <f t="shared" si="7"/>
        <v>0</v>
      </c>
      <c r="O13">
        <f t="shared" si="20"/>
        <v>0</v>
      </c>
      <c r="P13">
        <f t="shared" si="8"/>
        <v>1</v>
      </c>
      <c r="Q13">
        <f>VLOOKUP(B13,CO2Emissions2019!$A$3:$B$219,2,FALSE)</f>
        <v>1.639172184</v>
      </c>
      <c r="R13">
        <f t="shared" si="21"/>
        <v>0</v>
      </c>
      <c r="S13">
        <v>2.143188E-2</v>
      </c>
      <c r="T13">
        <v>2.8074620000000002E-3</v>
      </c>
      <c r="U13">
        <f t="shared" si="22"/>
        <v>7.8818428814440008E-6</v>
      </c>
      <c r="V13">
        <v>1.6806580000000002E-2</v>
      </c>
      <c r="W13">
        <v>2.6016550999999999E-2</v>
      </c>
      <c r="X13">
        <v>0.10691989382509801</v>
      </c>
      <c r="Y13">
        <f t="shared" si="51"/>
        <v>1.143186369557023E-2</v>
      </c>
      <c r="Z13">
        <v>1.4912056999999999E-2</v>
      </c>
      <c r="AA13">
        <v>9.440838E-3</v>
      </c>
      <c r="AB13">
        <f t="shared" si="23"/>
        <v>8.9129422142244006E-5</v>
      </c>
      <c r="AC13">
        <v>-4.8992999999999997E-4</v>
      </c>
      <c r="AD13">
        <v>3.0660949E-2</v>
      </c>
      <c r="AE13">
        <v>4.0668031065614701E-2</v>
      </c>
      <c r="AF13">
        <f t="shared" si="24"/>
        <v>1.6538887507538025E-3</v>
      </c>
      <c r="AG13" s="12">
        <f t="shared" si="9"/>
        <v>0</v>
      </c>
      <c r="AH13" s="12">
        <f t="shared" si="25"/>
        <v>0</v>
      </c>
      <c r="AI13">
        <f t="shared" si="10"/>
        <v>0</v>
      </c>
      <c r="AJ13">
        <f t="shared" si="26"/>
        <v>0</v>
      </c>
      <c r="AK13">
        <f t="shared" si="27"/>
        <v>0</v>
      </c>
      <c r="AL13">
        <f t="shared" si="28"/>
        <v>0</v>
      </c>
      <c r="AM13">
        <f t="shared" si="29"/>
        <v>0</v>
      </c>
      <c r="AN13">
        <f t="shared" si="11"/>
        <v>0</v>
      </c>
      <c r="AO13">
        <f t="shared" si="30"/>
        <v>0</v>
      </c>
      <c r="AP13">
        <f t="shared" si="31"/>
        <v>0</v>
      </c>
      <c r="AQ13">
        <f t="shared" si="12"/>
        <v>0</v>
      </c>
      <c r="AR13">
        <f t="shared" si="32"/>
        <v>0</v>
      </c>
      <c r="AS13">
        <f t="shared" si="33"/>
        <v>0</v>
      </c>
      <c r="AT13">
        <f t="shared" si="13"/>
        <v>0</v>
      </c>
      <c r="AU13">
        <f t="shared" si="34"/>
        <v>0</v>
      </c>
      <c r="AV13">
        <f t="shared" si="35"/>
        <v>0</v>
      </c>
      <c r="AW13">
        <f t="shared" si="14"/>
        <v>6.3822850546300591</v>
      </c>
      <c r="AX13">
        <f t="shared" si="36"/>
        <v>1.296672753583024</v>
      </c>
      <c r="AY13">
        <f t="shared" si="37"/>
        <v>1.6813602298845818</v>
      </c>
      <c r="AZ13">
        <f t="shared" si="15"/>
        <v>4.440720950513513</v>
      </c>
      <c r="BA13">
        <f t="shared" si="38"/>
        <v>2.8947720277376163</v>
      </c>
      <c r="BB13">
        <f t="shared" si="39"/>
        <v>8.3797050925721503</v>
      </c>
      <c r="BC13">
        <f t="shared" si="52"/>
        <v>-6.3822850546300591</v>
      </c>
      <c r="BD13">
        <f t="shared" si="41"/>
        <v>1.296672753583024</v>
      </c>
      <c r="BE13">
        <f t="shared" si="42"/>
        <v>-4.440720950513513</v>
      </c>
      <c r="BF13">
        <f t="shared" si="43"/>
        <v>-2.8947720277376163</v>
      </c>
      <c r="BH13">
        <f t="shared" si="44"/>
        <v>1.639172184</v>
      </c>
      <c r="BI13">
        <f t="shared" si="45"/>
        <v>0</v>
      </c>
      <c r="BJ13">
        <f t="shared" si="46"/>
        <v>2.143188E-2</v>
      </c>
      <c r="BK13">
        <f t="shared" si="47"/>
        <v>2.8074620000000002E-3</v>
      </c>
      <c r="BL13">
        <f t="shared" si="48"/>
        <v>-3848.370125145399</v>
      </c>
      <c r="BM13">
        <f t="shared" si="49"/>
        <v>-738.25214110776096</v>
      </c>
      <c r="BN13">
        <f t="shared" si="50"/>
        <v>3110.1179840376381</v>
      </c>
    </row>
    <row r="14" spans="1:66" x14ac:dyDescent="0.2">
      <c r="A14" t="s">
        <v>226</v>
      </c>
      <c r="B14" t="str">
        <f>VLOOKUP(A14,ISO3_Country!$A$3:$B$248,2,FALSE)</f>
        <v>USA</v>
      </c>
      <c r="C14" t="s">
        <v>669</v>
      </c>
      <c r="D14">
        <f>SUMIF(All_countries!F13:F257,Aggregation!A14,All_countries!G13:G257)</f>
        <v>2855.1339461392504</v>
      </c>
      <c r="E14">
        <f>SUMIF(All_countries!$F$5:$F$249,Aggregation!A14,All_countries!$H$5:$H$249)</f>
        <v>17672.901210992699</v>
      </c>
      <c r="F14">
        <f>SUMIF(All_countries!$F$5:$F$249,Aggregation!A14,All_countries!$I$5:$I$249)</f>
        <v>18893.919343286514</v>
      </c>
      <c r="G14">
        <f>SUMIF(All_countries!$F$5:$F$249,Aggregation!A14,All_countries!$J$5:$J$249)</f>
        <v>2543.6538422666536</v>
      </c>
      <c r="H14">
        <f t="shared" si="16"/>
        <v>2.4388603671169924</v>
      </c>
      <c r="I14">
        <f t="shared" si="17"/>
        <v>0.67157024601772253</v>
      </c>
      <c r="J14">
        <f t="shared" si="5"/>
        <v>4.6290102391051962</v>
      </c>
      <c r="K14">
        <f t="shared" si="18"/>
        <v>0.49124190292544939</v>
      </c>
      <c r="L14">
        <f t="shared" si="6"/>
        <v>0.44259576855439775</v>
      </c>
      <c r="M14">
        <f t="shared" si="19"/>
        <v>5.8504038372133027E-2</v>
      </c>
      <c r="N14">
        <f t="shared" si="7"/>
        <v>7.5104663747765859</v>
      </c>
      <c r="O14">
        <f t="shared" si="20"/>
        <v>0.83411505503255901</v>
      </c>
      <c r="P14">
        <f t="shared" si="8"/>
        <v>0</v>
      </c>
      <c r="Q14">
        <f>VLOOKUP(B14,CO2Emissions2019!$A$3:$B$219,2,FALSE)</f>
        <v>1442.329874</v>
      </c>
      <c r="R14">
        <f t="shared" si="21"/>
        <v>0.520717660374591</v>
      </c>
      <c r="S14">
        <v>108.715412</v>
      </c>
      <c r="T14">
        <v>3.1689804590000001</v>
      </c>
      <c r="U14">
        <f t="shared" si="22"/>
        <v>10.042437149523851</v>
      </c>
      <c r="V14">
        <v>103.5258839</v>
      </c>
      <c r="W14">
        <v>113.99268530000001</v>
      </c>
      <c r="X14">
        <v>121.087215754382</v>
      </c>
      <c r="Y14">
        <f t="shared" si="51"/>
        <v>14662.113819148257</v>
      </c>
      <c r="Z14">
        <v>84.719967150000002</v>
      </c>
      <c r="AA14">
        <v>17.793079410000001</v>
      </c>
      <c r="AB14">
        <f t="shared" si="23"/>
        <v>316.59367489056598</v>
      </c>
      <c r="AC14">
        <v>57.009013699999997</v>
      </c>
      <c r="AD14">
        <v>115.1017588</v>
      </c>
      <c r="AE14">
        <v>76.627190787024006</v>
      </c>
      <c r="AF14">
        <f t="shared" si="24"/>
        <v>5871.7263679109765</v>
      </c>
      <c r="AG14" s="12">
        <f t="shared" si="9"/>
        <v>17633.304317123075</v>
      </c>
      <c r="AH14" s="12">
        <f t="shared" si="25"/>
        <v>1963.0645480209255</v>
      </c>
      <c r="AI14">
        <f t="shared" si="10"/>
        <v>9877.3596537307494</v>
      </c>
      <c r="AJ14">
        <f t="shared" si="26"/>
        <v>1247.4212415702716</v>
      </c>
      <c r="AK14">
        <f t="shared" si="27"/>
        <v>2994.1181373840195</v>
      </c>
      <c r="AL14">
        <f t="shared" si="28"/>
        <v>343.79054792522851</v>
      </c>
      <c r="AM14">
        <f t="shared" si="29"/>
        <v>118191.94084272884</v>
      </c>
      <c r="AN14">
        <f t="shared" si="11"/>
        <v>2333.2624655131076</v>
      </c>
      <c r="AO14">
        <f t="shared" si="30"/>
        <v>554.33403021346419</v>
      </c>
      <c r="AP14">
        <f t="shared" si="31"/>
        <v>307286.2170527018</v>
      </c>
      <c r="AQ14">
        <f t="shared" si="12"/>
        <v>14639.186179739054</v>
      </c>
      <c r="AR14">
        <f t="shared" si="32"/>
        <v>1631.4028785163905</v>
      </c>
      <c r="AS14">
        <f t="shared" si="33"/>
        <v>2661475.3520315648</v>
      </c>
      <c r="AT14">
        <f t="shared" si="13"/>
        <v>7544.0971882176409</v>
      </c>
      <c r="AU14">
        <f t="shared" si="34"/>
        <v>1137.9002791928294</v>
      </c>
      <c r="AV14">
        <f t="shared" si="35"/>
        <v>1294817.0453871191</v>
      </c>
      <c r="AW14">
        <f t="shared" si="14"/>
        <v>29380.678157460363</v>
      </c>
      <c r="AX14">
        <f t="shared" si="36"/>
        <v>4626.3411247701688</v>
      </c>
      <c r="AY14">
        <f t="shared" si="37"/>
        <v>21403032.202739712</v>
      </c>
      <c r="AZ14">
        <f t="shared" si="15"/>
        <v>22895.834569847048</v>
      </c>
      <c r="BA14">
        <f t="shared" si="38"/>
        <v>5972.8715533375134</v>
      </c>
      <c r="BB14">
        <f t="shared" si="39"/>
        <v>35675194.592668481</v>
      </c>
      <c r="BC14">
        <f t="shared" si="52"/>
        <v>-14741.491977721309</v>
      </c>
      <c r="BD14">
        <f t="shared" si="41"/>
        <v>4905.5588422494002</v>
      </c>
      <c r="BE14">
        <f t="shared" si="42"/>
        <v>-15351.737381629406</v>
      </c>
      <c r="BF14">
        <f t="shared" si="43"/>
        <v>-4834.9712741446838</v>
      </c>
      <c r="BH14">
        <f t="shared" si="44"/>
        <v>1434.8194076252234</v>
      </c>
      <c r="BI14">
        <f t="shared" si="45"/>
        <v>0.83411505503255901</v>
      </c>
      <c r="BJ14">
        <f t="shared" si="46"/>
        <v>108.715412</v>
      </c>
      <c r="BK14">
        <f t="shared" si="47"/>
        <v>3.1689804590000001</v>
      </c>
      <c r="BL14">
        <f t="shared" si="48"/>
        <v>-2796708.9384849779</v>
      </c>
      <c r="BM14">
        <f t="shared" si="49"/>
        <v>-3173508.996664511</v>
      </c>
      <c r="BN14">
        <f t="shared" si="50"/>
        <v>-376800.05817953311</v>
      </c>
    </row>
    <row r="15" spans="1:66" x14ac:dyDescent="0.2">
      <c r="A15" t="s">
        <v>82</v>
      </c>
      <c r="B15" t="str">
        <f>VLOOKUP(A15,ISO3_Country!$A$3:$B$248,2,FALSE)</f>
        <v>France</v>
      </c>
      <c r="C15" t="s">
        <v>665</v>
      </c>
      <c r="D15">
        <f>SUMIF(All_countries!F14:F258,Aggregation!A15,All_countries!G14:G258)</f>
        <v>881.06621676446991</v>
      </c>
      <c r="E15">
        <f>SUMIF(All_countries!$F$5:$F$249,Aggregation!A15,All_countries!$H$5:$H$249)</f>
        <v>4700.3579854517993</v>
      </c>
      <c r="F15">
        <f>SUMIF(All_countries!$F$5:$F$249,Aggregation!A15,All_countries!$I$5:$I$249)</f>
        <v>800.795175599</v>
      </c>
      <c r="G15">
        <f>SUMIF(All_countries!$F$5:$F$249,Aggregation!A15,All_countries!$J$5:$J$249)</f>
        <v>928.94946955251783</v>
      </c>
      <c r="H15">
        <f t="shared" si="16"/>
        <v>0.64864940199234822</v>
      </c>
      <c r="I15">
        <f t="shared" si="17"/>
        <v>0.17861360344716837</v>
      </c>
      <c r="J15">
        <f t="shared" si="5"/>
        <v>0.19619481802175501</v>
      </c>
      <c r="K15">
        <f t="shared" si="18"/>
        <v>2.0820674565574002E-2</v>
      </c>
      <c r="L15">
        <f t="shared" si="6"/>
        <v>0.1616372077021381</v>
      </c>
      <c r="M15">
        <f t="shared" si="19"/>
        <v>2.1365837799707913E-2</v>
      </c>
      <c r="N15">
        <f t="shared" si="7"/>
        <v>1.0064814277162413</v>
      </c>
      <c r="O15">
        <f t="shared" si="20"/>
        <v>0.18108787604539209</v>
      </c>
      <c r="P15">
        <f t="shared" si="8"/>
        <v>0</v>
      </c>
      <c r="Q15">
        <f>VLOOKUP(B15,CO2Emissions2019!$A$3:$B$219,2,FALSE)</f>
        <v>88.309025489999996</v>
      </c>
      <c r="R15">
        <f t="shared" si="21"/>
        <v>1.139726570564652</v>
      </c>
      <c r="S15">
        <v>7.2726403959999999</v>
      </c>
      <c r="T15">
        <v>0.30731816200000001</v>
      </c>
      <c r="U15">
        <f t="shared" si="22"/>
        <v>9.4444452695058245E-2</v>
      </c>
      <c r="V15">
        <v>6.7714808870000001</v>
      </c>
      <c r="W15">
        <v>7.7855744360000001</v>
      </c>
      <c r="X15">
        <v>11.7127598381618</v>
      </c>
      <c r="Y15">
        <f t="shared" si="51"/>
        <v>137.18874302645602</v>
      </c>
      <c r="Z15">
        <v>4.9701810999999996</v>
      </c>
      <c r="AA15">
        <v>1.667330158</v>
      </c>
      <c r="AB15">
        <f t="shared" si="23"/>
        <v>2.779989855776305</v>
      </c>
      <c r="AC15">
        <v>2.3067758220000001</v>
      </c>
      <c r="AD15">
        <v>7.8280933399999997</v>
      </c>
      <c r="AE15">
        <v>7.0763483978944199</v>
      </c>
      <c r="AF15">
        <f t="shared" si="24"/>
        <v>50.074706648382922</v>
      </c>
      <c r="AG15" s="12">
        <f t="shared" si="9"/>
        <v>2363.0481009883929</v>
      </c>
      <c r="AH15" s="12">
        <f t="shared" si="25"/>
        <v>425.55306190413154</v>
      </c>
      <c r="AI15">
        <f t="shared" si="10"/>
        <v>1323.6700026700335</v>
      </c>
      <c r="AJ15">
        <f t="shared" si="26"/>
        <v>251.10278881331973</v>
      </c>
      <c r="AK15">
        <f t="shared" si="27"/>
        <v>26.841624052283603</v>
      </c>
      <c r="AL15">
        <f t="shared" si="28"/>
        <v>4.9607983976058367</v>
      </c>
      <c r="AM15">
        <f t="shared" si="29"/>
        <v>24.609520741688637</v>
      </c>
      <c r="AN15">
        <f t="shared" si="11"/>
        <v>18.34378235328953</v>
      </c>
      <c r="AO15">
        <f t="shared" si="30"/>
        <v>6.9829293834646098</v>
      </c>
      <c r="AP15">
        <f t="shared" si="31"/>
        <v>48.761302774453434</v>
      </c>
      <c r="AQ15">
        <f t="shared" si="12"/>
        <v>2336.2064769361091</v>
      </c>
      <c r="AR15">
        <f t="shared" si="32"/>
        <v>420.72111323466152</v>
      </c>
      <c r="AS15">
        <f t="shared" si="33"/>
        <v>177006.25512141289</v>
      </c>
      <c r="AT15">
        <f t="shared" si="13"/>
        <v>1305.3262203167442</v>
      </c>
      <c r="AU15">
        <f t="shared" si="34"/>
        <v>248.05105069417186</v>
      </c>
      <c r="AV15">
        <f t="shared" si="35"/>
        <v>61529.323750482617</v>
      </c>
      <c r="AW15">
        <f t="shared" si="14"/>
        <v>2138.9069760280468</v>
      </c>
      <c r="AX15">
        <f t="shared" si="36"/>
        <v>376.51619500451886</v>
      </c>
      <c r="AY15">
        <f t="shared" si="37"/>
        <v>141764.44510068087</v>
      </c>
      <c r="AZ15">
        <f t="shared" si="15"/>
        <v>1461.7462775637493</v>
      </c>
      <c r="BA15">
        <f t="shared" si="38"/>
        <v>550.32281187529293</v>
      </c>
      <c r="BB15">
        <f t="shared" si="39"/>
        <v>302855.19727032905</v>
      </c>
      <c r="BC15">
        <f t="shared" si="52"/>
        <v>197.29950090806233</v>
      </c>
      <c r="BD15">
        <f t="shared" si="41"/>
        <v>564.59782165900515</v>
      </c>
      <c r="BE15">
        <f t="shared" si="42"/>
        <v>-156.42005724700516</v>
      </c>
      <c r="BF15">
        <f t="shared" si="43"/>
        <v>-302.27176118112106</v>
      </c>
      <c r="BH15">
        <f t="shared" si="44"/>
        <v>87.302544062283758</v>
      </c>
      <c r="BI15">
        <f t="shared" si="45"/>
        <v>0.18108787604539209</v>
      </c>
      <c r="BJ15">
        <f t="shared" si="46"/>
        <v>7.2726403959999999</v>
      </c>
      <c r="BK15">
        <f t="shared" si="47"/>
        <v>0.30731816200000001</v>
      </c>
      <c r="BL15">
        <f t="shared" si="48"/>
        <v>-202643.35066181587</v>
      </c>
      <c r="BM15">
        <f t="shared" si="49"/>
        <v>-248232.09265040688</v>
      </c>
      <c r="BN15">
        <f t="shared" si="50"/>
        <v>-45588.741988591006</v>
      </c>
    </row>
    <row r="16" spans="1:66" x14ac:dyDescent="0.2">
      <c r="A16" t="s">
        <v>21</v>
      </c>
      <c r="B16" t="str">
        <f>VLOOKUP(A16,ISO3_Country!$A$3:$B$248,2,FALSE)</f>
        <v>Australia</v>
      </c>
      <c r="C16" t="s">
        <v>670</v>
      </c>
      <c r="D16">
        <f>SUMIF(All_countries!F15:F259,Aggregation!A16,All_countries!G15:G259)</f>
        <v>1567.1447023555004</v>
      </c>
      <c r="E16">
        <f>SUMIF(All_countries!$F$5:$F$249,Aggregation!A16,All_countries!$H$5:$H$249)</f>
        <v>41561.625017932995</v>
      </c>
      <c r="F16">
        <f>SUMIF(All_countries!$F$5:$F$249,Aggregation!A16,All_countries!$I$5:$I$249)</f>
        <v>13258.542315500001</v>
      </c>
      <c r="G16">
        <f>SUMIF(All_countries!$F$5:$F$249,Aggregation!A16,All_countries!$J$5:$J$249)</f>
        <v>9513.1376055399996</v>
      </c>
      <c r="H16">
        <f t="shared" si="16"/>
        <v>5.7355042524747528</v>
      </c>
      <c r="I16">
        <f t="shared" si="17"/>
        <v>1.5793417506814538</v>
      </c>
      <c r="J16">
        <f t="shared" si="5"/>
        <v>3.2483428672975005</v>
      </c>
      <c r="K16">
        <f t="shared" si="18"/>
        <v>0.34472210020299998</v>
      </c>
      <c r="L16">
        <f t="shared" si="6"/>
        <v>1.65528594336396</v>
      </c>
      <c r="M16">
        <f t="shared" si="19"/>
        <v>0.21880216492742</v>
      </c>
      <c r="N16">
        <f t="shared" si="7"/>
        <v>10.639133063136214</v>
      </c>
      <c r="O16">
        <f t="shared" si="20"/>
        <v>1.6312657904801571</v>
      </c>
      <c r="P16">
        <f t="shared" si="8"/>
        <v>0</v>
      </c>
      <c r="Q16">
        <f>VLOOKUP(B16,CO2Emissions2019!$A$3:$B$219,2,FALSE)</f>
        <v>112.176765</v>
      </c>
      <c r="R16">
        <f t="shared" si="21"/>
        <v>9.4842573354082855</v>
      </c>
      <c r="S16">
        <v>7.4673360420000003</v>
      </c>
      <c r="T16">
        <v>0.18408153399999999</v>
      </c>
      <c r="U16">
        <f t="shared" si="22"/>
        <v>3.3886011159793152E-2</v>
      </c>
      <c r="V16">
        <v>7.1689866200000001</v>
      </c>
      <c r="W16">
        <v>7.772259204</v>
      </c>
      <c r="X16">
        <v>6.9807422760464704</v>
      </c>
      <c r="Y16">
        <f t="shared" si="51"/>
        <v>48.730762724582455</v>
      </c>
      <c r="Z16">
        <v>5.194972623</v>
      </c>
      <c r="AA16">
        <v>0.84216014400000005</v>
      </c>
      <c r="AB16">
        <f t="shared" si="23"/>
        <v>0.70923370814210085</v>
      </c>
      <c r="AC16">
        <v>3.87024313</v>
      </c>
      <c r="AD16">
        <v>6.6452532809999996</v>
      </c>
      <c r="AE16">
        <v>3.5934431526092099</v>
      </c>
      <c r="AF16">
        <f t="shared" si="24"/>
        <v>12.912833691034017</v>
      </c>
      <c r="AG16" s="12">
        <f t="shared" si="9"/>
        <v>24978.884347675052</v>
      </c>
      <c r="AH16" s="12">
        <f t="shared" si="25"/>
        <v>3834.7650059081934</v>
      </c>
      <c r="AI16">
        <f t="shared" si="10"/>
        <v>13992.013068778368</v>
      </c>
      <c r="AJ16">
        <f t="shared" si="26"/>
        <v>2304.4024508404736</v>
      </c>
      <c r="AK16">
        <f t="shared" si="27"/>
        <v>291.32841517989272</v>
      </c>
      <c r="AL16">
        <f t="shared" si="28"/>
        <v>45.242142054234733</v>
      </c>
      <c r="AM16">
        <f t="shared" si="29"/>
        <v>2046.851417655555</v>
      </c>
      <c r="AN16">
        <f t="shared" si="11"/>
        <v>202.67510831830327</v>
      </c>
      <c r="AO16">
        <f t="shared" si="30"/>
        <v>45.223806748683906</v>
      </c>
      <c r="AP16">
        <f t="shared" si="31"/>
        <v>2045.1926968423079</v>
      </c>
      <c r="AQ16">
        <f t="shared" si="12"/>
        <v>24687.555932495154</v>
      </c>
      <c r="AR16">
        <f t="shared" si="32"/>
        <v>3790.0495837842855</v>
      </c>
      <c r="AS16">
        <f t="shared" si="33"/>
        <v>14364475.847543435</v>
      </c>
      <c r="AT16">
        <f t="shared" si="13"/>
        <v>13789.337960460063</v>
      </c>
      <c r="AU16">
        <f t="shared" si="34"/>
        <v>2275.7371986740382</v>
      </c>
      <c r="AV16">
        <f t="shared" si="35"/>
        <v>5178979.7974287588</v>
      </c>
      <c r="AW16">
        <f t="shared" si="14"/>
        <v>1932.3993781241466</v>
      </c>
      <c r="AX16">
        <f t="shared" si="36"/>
        <v>306.52841918236379</v>
      </c>
      <c r="AY16">
        <f t="shared" si="37"/>
        <v>93959.671766438929</v>
      </c>
      <c r="AZ16">
        <f t="shared" si="15"/>
        <v>1344.356516111528</v>
      </c>
      <c r="BA16">
        <f t="shared" si="38"/>
        <v>303.10483395610424</v>
      </c>
      <c r="BB16">
        <f t="shared" si="39"/>
        <v>91872.540367557522</v>
      </c>
      <c r="BC16">
        <f t="shared" si="52"/>
        <v>22755.156554371006</v>
      </c>
      <c r="BD16">
        <f t="shared" si="41"/>
        <v>3802.4249524888555</v>
      </c>
      <c r="BE16">
        <f t="shared" si="42"/>
        <v>12444.981444348536</v>
      </c>
      <c r="BF16">
        <f t="shared" si="43"/>
        <v>1972.6323647179338</v>
      </c>
      <c r="BH16">
        <f t="shared" si="44"/>
        <v>101.53763193686379</v>
      </c>
      <c r="BI16">
        <f t="shared" si="45"/>
        <v>1.6312657904801571</v>
      </c>
      <c r="BJ16">
        <f t="shared" si="46"/>
        <v>7.4673360420000003</v>
      </c>
      <c r="BK16">
        <f t="shared" si="47"/>
        <v>0.18408153399999999</v>
      </c>
      <c r="BL16">
        <f t="shared" si="48"/>
        <v>-235612.80348866121</v>
      </c>
      <c r="BM16">
        <f t="shared" si="49"/>
        <v>-254487.71139008657</v>
      </c>
      <c r="BN16">
        <f t="shared" si="50"/>
        <v>-18874.907901425351</v>
      </c>
    </row>
    <row r="17" spans="1:66" x14ac:dyDescent="0.2">
      <c r="A17" t="s">
        <v>22</v>
      </c>
      <c r="B17" t="str">
        <f>VLOOKUP(A17,ISO3_Country!$A$3:$B$248,2,FALSE)</f>
        <v>Austria</v>
      </c>
      <c r="C17" t="s">
        <v>665</v>
      </c>
      <c r="D17">
        <f>SUMIF(All_countries!F16:F260,Aggregation!A17,All_countries!G16:G260)</f>
        <v>10.039440689599999</v>
      </c>
      <c r="E17">
        <f>SUMIF(All_countries!$F$5:$F$249,Aggregation!A17,All_countries!$H$5:$H$249)</f>
        <v>0</v>
      </c>
      <c r="F17">
        <f>SUMIF(All_countries!$F$5:$F$249,Aggregation!A17,All_countries!$I$5:$I$249)</f>
        <v>0</v>
      </c>
      <c r="G17">
        <f>SUMIF(All_countries!$F$5:$F$249,Aggregation!A17,All_countries!$J$5:$J$249)</f>
        <v>0</v>
      </c>
      <c r="H17">
        <f t="shared" si="16"/>
        <v>0</v>
      </c>
      <c r="I17">
        <f t="shared" si="17"/>
        <v>0</v>
      </c>
      <c r="J17">
        <f t="shared" si="5"/>
        <v>0</v>
      </c>
      <c r="K17">
        <f t="shared" si="18"/>
        <v>0</v>
      </c>
      <c r="L17">
        <f t="shared" si="6"/>
        <v>0</v>
      </c>
      <c r="M17">
        <f t="shared" si="19"/>
        <v>0</v>
      </c>
      <c r="N17">
        <f t="shared" si="7"/>
        <v>0</v>
      </c>
      <c r="O17">
        <f t="shared" si="20"/>
        <v>0</v>
      </c>
      <c r="P17">
        <f t="shared" si="8"/>
        <v>1</v>
      </c>
      <c r="Q17">
        <f>VLOOKUP(B17,CO2Emissions2019!$A$3:$B$219,2,FALSE)</f>
        <v>18.694089340000001</v>
      </c>
      <c r="R17">
        <f t="shared" si="21"/>
        <v>0</v>
      </c>
      <c r="S17">
        <v>0.443963524</v>
      </c>
      <c r="T17">
        <v>5.8068419000000003E-2</v>
      </c>
      <c r="U17">
        <f t="shared" si="22"/>
        <v>3.3719412851595612E-3</v>
      </c>
      <c r="V17">
        <v>0.34907728500000001</v>
      </c>
      <c r="W17">
        <v>0.54138792499999999</v>
      </c>
      <c r="X17">
        <v>2.2321446647559799</v>
      </c>
      <c r="Y17">
        <f t="shared" si="51"/>
        <v>4.982469804398586</v>
      </c>
      <c r="Z17">
        <v>0.45897530600000003</v>
      </c>
      <c r="AA17">
        <v>0.29100854999999998</v>
      </c>
      <c r="AB17">
        <f t="shared" si="23"/>
        <v>8.4685976173102487E-2</v>
      </c>
      <c r="AC17">
        <v>-1.8115583000000001E-2</v>
      </c>
      <c r="AD17">
        <v>0.94179267300000002</v>
      </c>
      <c r="AE17">
        <v>1.2468484886375999</v>
      </c>
      <c r="AF17">
        <f t="shared" si="24"/>
        <v>1.554631153617867</v>
      </c>
      <c r="AG17" s="12">
        <f t="shared" si="9"/>
        <v>0</v>
      </c>
      <c r="AH17" s="12">
        <f t="shared" si="25"/>
        <v>0</v>
      </c>
      <c r="AI17">
        <f t="shared" si="10"/>
        <v>0</v>
      </c>
      <c r="AJ17">
        <f t="shared" si="26"/>
        <v>0</v>
      </c>
      <c r="AK17">
        <f t="shared" si="27"/>
        <v>0</v>
      </c>
      <c r="AL17">
        <f t="shared" si="28"/>
        <v>0</v>
      </c>
      <c r="AM17">
        <f t="shared" si="29"/>
        <v>0</v>
      </c>
      <c r="AN17">
        <f t="shared" si="11"/>
        <v>0</v>
      </c>
      <c r="AO17">
        <f t="shared" si="30"/>
        <v>0</v>
      </c>
      <c r="AP17">
        <f t="shared" si="31"/>
        <v>0</v>
      </c>
      <c r="AQ17">
        <f t="shared" si="12"/>
        <v>0</v>
      </c>
      <c r="AR17">
        <f t="shared" si="32"/>
        <v>0</v>
      </c>
      <c r="AS17">
        <f t="shared" si="33"/>
        <v>0</v>
      </c>
      <c r="AT17">
        <f t="shared" si="13"/>
        <v>0</v>
      </c>
      <c r="AU17">
        <f t="shared" si="34"/>
        <v>0</v>
      </c>
      <c r="AV17">
        <f t="shared" si="35"/>
        <v>0</v>
      </c>
      <c r="AW17">
        <f t="shared" si="14"/>
        <v>132.2096691483012</v>
      </c>
      <c r="AX17">
        <f t="shared" si="36"/>
        <v>29.37030976849486</v>
      </c>
      <c r="AY17">
        <f t="shared" si="37"/>
        <v>862.61509589734453</v>
      </c>
      <c r="AZ17">
        <f t="shared" si="15"/>
        <v>136.68008760444994</v>
      </c>
      <c r="BA17">
        <f t="shared" si="38"/>
        <v>90.068883696491767</v>
      </c>
      <c r="BB17">
        <f t="shared" si="39"/>
        <v>8112.40381033216</v>
      </c>
      <c r="BC17">
        <f t="shared" si="52"/>
        <v>-132.2096691483012</v>
      </c>
      <c r="BD17">
        <f t="shared" si="41"/>
        <v>29.37030976849486</v>
      </c>
      <c r="BE17">
        <f t="shared" si="42"/>
        <v>-136.68008760444994</v>
      </c>
      <c r="BF17">
        <f t="shared" si="43"/>
        <v>-90.068883696491767</v>
      </c>
      <c r="BH17">
        <f t="shared" si="44"/>
        <v>18.694089340000001</v>
      </c>
      <c r="BI17">
        <f t="shared" si="45"/>
        <v>0</v>
      </c>
      <c r="BJ17">
        <f t="shared" si="46"/>
        <v>0.443963524</v>
      </c>
      <c r="BK17">
        <f t="shared" si="47"/>
        <v>5.8068419000000003E-2</v>
      </c>
      <c r="BL17">
        <f t="shared" si="48"/>
        <v>-43860.124586415332</v>
      </c>
      <c r="BM17">
        <f t="shared" si="49"/>
        <v>-15265.200819057567</v>
      </c>
      <c r="BN17">
        <f t="shared" si="50"/>
        <v>28594.923767357766</v>
      </c>
    </row>
    <row r="18" spans="1:66" x14ac:dyDescent="0.2">
      <c r="A18" t="s">
        <v>23</v>
      </c>
      <c r="B18" t="str">
        <f>VLOOKUP(A18,ISO3_Country!$A$3:$B$248,2,FALSE)</f>
        <v>Azerbaijan</v>
      </c>
      <c r="C18" t="s">
        <v>666</v>
      </c>
      <c r="D18">
        <f>SUMIF(All_countries!F17:F261,Aggregation!A18,All_countries!G17:G261)</f>
        <v>17.608330294000002</v>
      </c>
      <c r="E18">
        <f>SUMIF(All_countries!$F$5:$F$249,Aggregation!A18,All_countries!$H$5:$H$249)</f>
        <v>0</v>
      </c>
      <c r="F18">
        <f>SUMIF(All_countries!$F$5:$F$249,Aggregation!A18,All_countries!$I$5:$I$249)</f>
        <v>0</v>
      </c>
      <c r="G18">
        <f>SUMIF(All_countries!$F$5:$F$249,Aggregation!A18,All_countries!$J$5:$J$249)</f>
        <v>0</v>
      </c>
      <c r="H18">
        <f t="shared" si="16"/>
        <v>0</v>
      </c>
      <c r="I18">
        <f t="shared" si="17"/>
        <v>0</v>
      </c>
      <c r="J18">
        <f t="shared" si="5"/>
        <v>0</v>
      </c>
      <c r="K18">
        <f t="shared" si="18"/>
        <v>0</v>
      </c>
      <c r="L18">
        <f t="shared" si="6"/>
        <v>0</v>
      </c>
      <c r="M18">
        <f t="shared" si="19"/>
        <v>0</v>
      </c>
      <c r="N18">
        <f t="shared" si="7"/>
        <v>0</v>
      </c>
      <c r="O18">
        <f t="shared" si="20"/>
        <v>0</v>
      </c>
      <c r="P18">
        <f t="shared" si="8"/>
        <v>1</v>
      </c>
      <c r="Q18">
        <f>VLOOKUP(B18,CO2Emissions2019!$A$3:$B$219,2,FALSE)</f>
        <v>10.867921170000001</v>
      </c>
      <c r="R18">
        <f t="shared" si="21"/>
        <v>0</v>
      </c>
      <c r="S18">
        <v>0.421385063</v>
      </c>
      <c r="T18">
        <v>1.2510445E-2</v>
      </c>
      <c r="U18">
        <f t="shared" si="22"/>
        <v>1.56511234098025E-4</v>
      </c>
      <c r="V18">
        <v>0.40100744900000002</v>
      </c>
      <c r="W18">
        <v>0.44221554800000001</v>
      </c>
      <c r="X18">
        <v>0.480403402306463</v>
      </c>
      <c r="Y18">
        <f t="shared" si="51"/>
        <v>0.23078742894762533</v>
      </c>
      <c r="Z18">
        <v>0.25952599999999998</v>
      </c>
      <c r="AA18">
        <v>6.1946742999999999E-2</v>
      </c>
      <c r="AB18">
        <f t="shared" si="23"/>
        <v>3.8373989683080489E-3</v>
      </c>
      <c r="AC18">
        <v>0.16198365000000001</v>
      </c>
      <c r="AD18">
        <v>0.36652469199999999</v>
      </c>
      <c r="AE18">
        <v>0.26760600182106298</v>
      </c>
      <c r="AF18">
        <f t="shared" si="24"/>
        <v>7.1612972210654768E-2</v>
      </c>
      <c r="AG18" s="12">
        <f t="shared" si="9"/>
        <v>0</v>
      </c>
      <c r="AH18" s="12">
        <f t="shared" si="25"/>
        <v>0</v>
      </c>
      <c r="AI18">
        <f t="shared" si="10"/>
        <v>0</v>
      </c>
      <c r="AJ18">
        <f t="shared" si="26"/>
        <v>0</v>
      </c>
      <c r="AK18">
        <f t="shared" si="27"/>
        <v>0</v>
      </c>
      <c r="AL18">
        <f t="shared" si="28"/>
        <v>0</v>
      </c>
      <c r="AM18">
        <f t="shared" si="29"/>
        <v>0</v>
      </c>
      <c r="AN18">
        <f t="shared" si="11"/>
        <v>0</v>
      </c>
      <c r="AO18">
        <f t="shared" si="30"/>
        <v>0</v>
      </c>
      <c r="AP18">
        <f t="shared" si="31"/>
        <v>0</v>
      </c>
      <c r="AQ18">
        <f t="shared" si="12"/>
        <v>0</v>
      </c>
      <c r="AR18">
        <f t="shared" si="32"/>
        <v>0</v>
      </c>
      <c r="AS18">
        <f t="shared" si="33"/>
        <v>0</v>
      </c>
      <c r="AT18">
        <f t="shared" si="13"/>
        <v>0</v>
      </c>
      <c r="AU18">
        <f t="shared" si="34"/>
        <v>0</v>
      </c>
      <c r="AV18">
        <f t="shared" si="35"/>
        <v>0</v>
      </c>
      <c r="AW18">
        <f t="shared" si="14"/>
        <v>125.48593916302471</v>
      </c>
      <c r="AX18">
        <f t="shared" si="36"/>
        <v>19.771915837893388</v>
      </c>
      <c r="AY18">
        <f t="shared" si="37"/>
        <v>390.92865590073939</v>
      </c>
      <c r="AZ18">
        <f t="shared" si="15"/>
        <v>77.285283003073943</v>
      </c>
      <c r="BA18">
        <f t="shared" si="38"/>
        <v>21.984696323631436</v>
      </c>
      <c r="BB18">
        <f t="shared" si="39"/>
        <v>483.32687244229356</v>
      </c>
      <c r="BC18">
        <f t="shared" si="52"/>
        <v>-125.48593916302471</v>
      </c>
      <c r="BD18">
        <f t="shared" si="41"/>
        <v>19.771915837893388</v>
      </c>
      <c r="BE18">
        <f t="shared" si="42"/>
        <v>-77.285283003073943</v>
      </c>
      <c r="BF18">
        <f t="shared" si="43"/>
        <v>-21.984696323631436</v>
      </c>
      <c r="BH18">
        <f t="shared" si="44"/>
        <v>10.867921170000001</v>
      </c>
      <c r="BI18">
        <f t="shared" si="45"/>
        <v>0</v>
      </c>
      <c r="BJ18">
        <f t="shared" si="46"/>
        <v>0.421385063</v>
      </c>
      <c r="BK18">
        <f t="shared" si="47"/>
        <v>1.2510445E-2</v>
      </c>
      <c r="BL18">
        <f t="shared" si="48"/>
        <v>-25499.246794298637</v>
      </c>
      <c r="BM18">
        <f t="shared" si="49"/>
        <v>-14500.958244609459</v>
      </c>
      <c r="BN18">
        <f t="shared" si="50"/>
        <v>10998.288549689178</v>
      </c>
    </row>
    <row r="19" spans="1:66" x14ac:dyDescent="0.2">
      <c r="A19" t="s">
        <v>24</v>
      </c>
      <c r="B19" t="str">
        <f>VLOOKUP(A19,ISO3_Country!$A$3:$B$248,2,FALSE)</f>
        <v>Burundi</v>
      </c>
      <c r="C19" t="s">
        <v>667</v>
      </c>
      <c r="D19">
        <f>SUMIF(All_countries!F18:F262,Aggregation!A19,All_countries!G18:G262)</f>
        <v>2.2123870500799998</v>
      </c>
      <c r="E19">
        <f>SUMIF(All_countries!$F$5:$F$249,Aggregation!A19,All_countries!$H$5:$H$249)</f>
        <v>0</v>
      </c>
      <c r="F19">
        <f>SUMIF(All_countries!$F$5:$F$249,Aggregation!A19,All_countries!$I$5:$I$249)</f>
        <v>0</v>
      </c>
      <c r="G19">
        <f>SUMIF(All_countries!$F$5:$F$249,Aggregation!A19,All_countries!$J$5:$J$249)</f>
        <v>0</v>
      </c>
      <c r="H19">
        <f t="shared" si="16"/>
        <v>0</v>
      </c>
      <c r="I19">
        <f t="shared" si="17"/>
        <v>0</v>
      </c>
      <c r="J19">
        <f t="shared" si="5"/>
        <v>0</v>
      </c>
      <c r="K19">
        <f t="shared" si="18"/>
        <v>0</v>
      </c>
      <c r="L19">
        <f t="shared" si="6"/>
        <v>0</v>
      </c>
      <c r="M19">
        <f t="shared" si="19"/>
        <v>0</v>
      </c>
      <c r="N19">
        <f t="shared" si="7"/>
        <v>0</v>
      </c>
      <c r="O19">
        <f t="shared" si="20"/>
        <v>0</v>
      </c>
      <c r="P19">
        <f t="shared" si="8"/>
        <v>1</v>
      </c>
      <c r="Q19">
        <f>VLOOKUP(B19,CO2Emissions2019!$A$3:$B$219,2,FALSE)</f>
        <v>0.158238407</v>
      </c>
      <c r="R19">
        <f t="shared" si="21"/>
        <v>0</v>
      </c>
      <c r="S19">
        <v>0.29974876</v>
      </c>
      <c r="T19">
        <v>9.2616209999999994E-3</v>
      </c>
      <c r="U19">
        <f t="shared" si="22"/>
        <v>8.5777623547640986E-5</v>
      </c>
      <c r="V19">
        <v>0.284931563</v>
      </c>
      <c r="W19">
        <v>0.31502717200000002</v>
      </c>
      <c r="X19">
        <v>0.35224378134124801</v>
      </c>
      <c r="Y19">
        <f t="shared" si="51"/>
        <v>0.12407568149358093</v>
      </c>
      <c r="Z19">
        <v>3.9109972E-2</v>
      </c>
      <c r="AA19">
        <v>1.7578509999999999E-3</v>
      </c>
      <c r="AB19">
        <f t="shared" si="23"/>
        <v>3.0900401382009998E-6</v>
      </c>
      <c r="AC19">
        <v>3.6247738000000002E-2</v>
      </c>
      <c r="AD19">
        <v>4.2023716000000003E-2</v>
      </c>
      <c r="AE19">
        <v>7.5955644629851302E-3</v>
      </c>
      <c r="AF19">
        <f t="shared" si="24"/>
        <v>5.7692599511362587E-5</v>
      </c>
      <c r="AG19" s="12">
        <f t="shared" si="9"/>
        <v>0</v>
      </c>
      <c r="AH19" s="12">
        <f t="shared" si="25"/>
        <v>0</v>
      </c>
      <c r="AI19">
        <f t="shared" si="10"/>
        <v>0</v>
      </c>
      <c r="AJ19">
        <f t="shared" si="26"/>
        <v>0</v>
      </c>
      <c r="AK19">
        <f t="shared" si="27"/>
        <v>0</v>
      </c>
      <c r="AL19">
        <f t="shared" si="28"/>
        <v>0</v>
      </c>
      <c r="AM19">
        <f t="shared" si="29"/>
        <v>0</v>
      </c>
      <c r="AN19">
        <f t="shared" si="11"/>
        <v>0</v>
      </c>
      <c r="AO19">
        <f t="shared" si="30"/>
        <v>0</v>
      </c>
      <c r="AP19">
        <f t="shared" si="31"/>
        <v>0</v>
      </c>
      <c r="AQ19">
        <f t="shared" si="12"/>
        <v>0</v>
      </c>
      <c r="AR19">
        <f t="shared" si="32"/>
        <v>0</v>
      </c>
      <c r="AS19">
        <f t="shared" si="33"/>
        <v>0</v>
      </c>
      <c r="AT19">
        <f t="shared" si="13"/>
        <v>0</v>
      </c>
      <c r="AU19">
        <f t="shared" si="34"/>
        <v>0</v>
      </c>
      <c r="AV19">
        <f t="shared" si="35"/>
        <v>0</v>
      </c>
      <c r="AW19">
        <f t="shared" si="14"/>
        <v>89.263379185208777</v>
      </c>
      <c r="AX19">
        <f t="shared" si="36"/>
        <v>14.085322818617206</v>
      </c>
      <c r="AY19">
        <f t="shared" si="37"/>
        <v>198.39631890465856</v>
      </c>
      <c r="AZ19">
        <f t="shared" si="15"/>
        <v>11.646714603786513</v>
      </c>
      <c r="BA19">
        <f t="shared" si="38"/>
        <v>1.8767039904407856</v>
      </c>
      <c r="BB19">
        <f t="shared" si="39"/>
        <v>3.5220178677363685</v>
      </c>
      <c r="BC19">
        <f t="shared" si="52"/>
        <v>-89.263379185208777</v>
      </c>
      <c r="BD19">
        <f t="shared" si="41"/>
        <v>14.085322818617206</v>
      </c>
      <c r="BE19">
        <f t="shared" si="42"/>
        <v>-11.646714603786513</v>
      </c>
      <c r="BF19">
        <f t="shared" si="43"/>
        <v>-1.8767039904407856</v>
      </c>
      <c r="BH19">
        <f t="shared" si="44"/>
        <v>0.158238407</v>
      </c>
      <c r="BI19">
        <f t="shared" si="45"/>
        <v>0</v>
      </c>
      <c r="BJ19">
        <f t="shared" si="46"/>
        <v>0.29974876</v>
      </c>
      <c r="BK19">
        <f t="shared" si="47"/>
        <v>9.2616209999999994E-3</v>
      </c>
      <c r="BL19">
        <f t="shared" si="48"/>
        <v>-371.34307425456677</v>
      </c>
      <c r="BM19">
        <f t="shared" si="49"/>
        <v>-10326.907901293982</v>
      </c>
      <c r="BN19">
        <f t="shared" si="50"/>
        <v>-9955.5648270394158</v>
      </c>
    </row>
    <row r="20" spans="1:66" x14ac:dyDescent="0.2">
      <c r="A20" t="s">
        <v>25</v>
      </c>
      <c r="B20" t="str">
        <f>VLOOKUP(A20,ISO3_Country!$A$3:$B$248,2,FALSE)</f>
        <v>Belgium</v>
      </c>
      <c r="C20" t="s">
        <v>665</v>
      </c>
      <c r="D20">
        <f>SUMIF(All_countries!F19:F263,Aggregation!A20,All_countries!G19:G263)</f>
        <v>4.3424412488800002</v>
      </c>
      <c r="E20">
        <f>SUMIF(All_countries!$F$5:$F$249,Aggregation!A20,All_countries!$H$5:$H$249)</f>
        <v>0</v>
      </c>
      <c r="F20">
        <f>SUMIF(All_countries!$F$5:$F$249,Aggregation!A20,All_countries!$I$5:$I$249)</f>
        <v>3.6767600064699999</v>
      </c>
      <c r="G20">
        <f>SUMIF(All_countries!$F$5:$F$249,Aggregation!A20,All_countries!$J$5:$J$249)</f>
        <v>0</v>
      </c>
      <c r="H20">
        <f t="shared" si="16"/>
        <v>0</v>
      </c>
      <c r="I20">
        <f t="shared" si="17"/>
        <v>0</v>
      </c>
      <c r="J20">
        <f t="shared" si="5"/>
        <v>9.0080620158515003E-4</v>
      </c>
      <c r="K20">
        <f t="shared" si="18"/>
        <v>9.5595760168219992E-5</v>
      </c>
      <c r="L20">
        <f t="shared" si="6"/>
        <v>0</v>
      </c>
      <c r="M20">
        <f t="shared" si="19"/>
        <v>0</v>
      </c>
      <c r="N20">
        <f t="shared" si="7"/>
        <v>9.0080620158515003E-4</v>
      </c>
      <c r="O20">
        <f t="shared" si="20"/>
        <v>9.5595760168220006E-5</v>
      </c>
      <c r="P20">
        <f t="shared" si="8"/>
        <v>0</v>
      </c>
      <c r="Q20">
        <f>VLOOKUP(B20,CO2Emissions2019!$A$3:$B$219,2,FALSE)</f>
        <v>27.213121820000001</v>
      </c>
      <c r="R20">
        <f t="shared" si="21"/>
        <v>3.3101906041632899E-3</v>
      </c>
      <c r="S20">
        <v>0.95371839599999997</v>
      </c>
      <c r="T20">
        <v>5.4191099999999999E-2</v>
      </c>
      <c r="U20">
        <f t="shared" si="22"/>
        <v>2.9366753192099997E-3</v>
      </c>
      <c r="V20">
        <v>0.86574629700000005</v>
      </c>
      <c r="W20">
        <v>1.044467818</v>
      </c>
      <c r="X20">
        <v>2.05917295174774</v>
      </c>
      <c r="Y20">
        <f t="shared" si="51"/>
        <v>4.2401932452095004</v>
      </c>
      <c r="Z20">
        <v>0.65701784600000002</v>
      </c>
      <c r="AA20">
        <v>0.26924305599999998</v>
      </c>
      <c r="AB20">
        <f t="shared" si="23"/>
        <v>7.2491823204219125E-2</v>
      </c>
      <c r="AC20">
        <v>0.22552112299999999</v>
      </c>
      <c r="AD20">
        <v>1.109512904</v>
      </c>
      <c r="AE20">
        <v>1.1465189200550301</v>
      </c>
      <c r="AF20">
        <f t="shared" si="24"/>
        <v>1.3145056340441525</v>
      </c>
      <c r="AG20" s="12">
        <f t="shared" si="9"/>
        <v>2.1149405497172165</v>
      </c>
      <c r="AH20" s="12">
        <f t="shared" si="25"/>
        <v>0.22503299442158031</v>
      </c>
      <c r="AI20">
        <f t="shared" si="10"/>
        <v>1.1846916539363754</v>
      </c>
      <c r="AJ20">
        <f t="shared" si="26"/>
        <v>0.14449828739880902</v>
      </c>
      <c r="AK20">
        <f t="shared" si="27"/>
        <v>3.1503763393182474E-3</v>
      </c>
      <c r="AL20">
        <f t="shared" si="28"/>
        <v>3.7923235854434121E-4</v>
      </c>
      <c r="AM20">
        <f t="shared" si="29"/>
        <v>1.4381718176710376E-7</v>
      </c>
      <c r="AN20">
        <f t="shared" si="11"/>
        <v>2.1702983660894389E-3</v>
      </c>
      <c r="AO20">
        <f t="shared" si="30"/>
        <v>9.1871693211345064E-4</v>
      </c>
      <c r="AP20">
        <f t="shared" si="31"/>
        <v>8.4404080135195063E-7</v>
      </c>
      <c r="AQ20">
        <f t="shared" si="12"/>
        <v>2.1117901733778979</v>
      </c>
      <c r="AR20">
        <f t="shared" si="32"/>
        <v>0.22469796019923197</v>
      </c>
      <c r="AS20">
        <f t="shared" si="33"/>
        <v>5.0489173317695632E-2</v>
      </c>
      <c r="AT20">
        <f t="shared" si="13"/>
        <v>1.182521355570286</v>
      </c>
      <c r="AU20">
        <f t="shared" si="34"/>
        <v>0.14430068261942772</v>
      </c>
      <c r="AV20">
        <f t="shared" si="35"/>
        <v>2.0822687004432808E-2</v>
      </c>
      <c r="AW20">
        <f t="shared" si="14"/>
        <v>284.00845593708499</v>
      </c>
      <c r="AX20">
        <f t="shared" si="36"/>
        <v>46.816807999976682</v>
      </c>
      <c r="AY20">
        <f t="shared" si="37"/>
        <v>2191.8135113066805</v>
      </c>
      <c r="AZ20">
        <f t="shared" si="15"/>
        <v>195.65379544757099</v>
      </c>
      <c r="BA20">
        <f t="shared" si="38"/>
        <v>85.703751048420116</v>
      </c>
      <c r="BB20">
        <f t="shared" si="39"/>
        <v>7345.1329437695722</v>
      </c>
      <c r="BC20">
        <f t="shared" si="52"/>
        <v>-281.89666576370712</v>
      </c>
      <c r="BD20">
        <f t="shared" si="41"/>
        <v>46.817347217457744</v>
      </c>
      <c r="BE20">
        <f t="shared" si="42"/>
        <v>-194.4712740920007</v>
      </c>
      <c r="BF20">
        <f t="shared" si="43"/>
        <v>-85.559450365800686</v>
      </c>
      <c r="BH20">
        <f t="shared" si="44"/>
        <v>27.212221013798416</v>
      </c>
      <c r="BI20">
        <f t="shared" si="45"/>
        <v>9.5595760168220006E-5</v>
      </c>
      <c r="BJ20">
        <f t="shared" si="46"/>
        <v>0.95371839599999997</v>
      </c>
      <c r="BK20">
        <f t="shared" si="47"/>
        <v>5.4191099999999999E-2</v>
      </c>
      <c r="BL20">
        <f t="shared" si="48"/>
        <v>-63794.521875630031</v>
      </c>
      <c r="BM20">
        <f t="shared" si="49"/>
        <v>-32762.77493619782</v>
      </c>
      <c r="BN20">
        <f t="shared" si="50"/>
        <v>31031.746939432211</v>
      </c>
    </row>
    <row r="21" spans="1:66" x14ac:dyDescent="0.2">
      <c r="A21" t="s">
        <v>26</v>
      </c>
      <c r="B21" t="str">
        <f>VLOOKUP(A21,ISO3_Country!$A$3:$B$248,2,FALSE)</f>
        <v>Benin</v>
      </c>
      <c r="C21" t="s">
        <v>667</v>
      </c>
      <c r="D21">
        <f>SUMIF(All_countries!F20:F264,Aggregation!A21,All_countries!G20:G264)</f>
        <v>12.023764592699999</v>
      </c>
      <c r="E21">
        <f>SUMIF(All_countries!$F$5:$F$249,Aggregation!A21,All_countries!$H$5:$H$249)</f>
        <v>1363.9716864899999</v>
      </c>
      <c r="F21">
        <f>SUMIF(All_countries!$F$5:$F$249,Aggregation!A21,All_countries!$I$5:$I$249)</f>
        <v>0</v>
      </c>
      <c r="G21">
        <f>SUMIF(All_countries!$F$5:$F$249,Aggregation!A21,All_countries!$J$5:$J$249)</f>
        <v>40.965091698099997</v>
      </c>
      <c r="H21">
        <f t="shared" si="16"/>
        <v>0.18822809273562</v>
      </c>
      <c r="I21">
        <f t="shared" si="17"/>
        <v>5.1830924086619996E-2</v>
      </c>
      <c r="J21">
        <f t="shared" si="5"/>
        <v>0</v>
      </c>
      <c r="K21">
        <f t="shared" si="18"/>
        <v>0</v>
      </c>
      <c r="L21">
        <f t="shared" si="6"/>
        <v>7.1279259554693991E-3</v>
      </c>
      <c r="M21">
        <f t="shared" si="19"/>
        <v>9.4219710905629999E-4</v>
      </c>
      <c r="N21">
        <f t="shared" si="7"/>
        <v>0.1953560186910894</v>
      </c>
      <c r="O21">
        <f t="shared" si="20"/>
        <v>5.1839487141225452E-2</v>
      </c>
      <c r="P21">
        <f t="shared" si="8"/>
        <v>0</v>
      </c>
      <c r="Q21">
        <f>VLOOKUP(B21,CO2Emissions2019!$A$3:$B$219,2,FALSE)</f>
        <v>2.1828998390000001</v>
      </c>
      <c r="R21">
        <f t="shared" si="21"/>
        <v>8.9493807824267009</v>
      </c>
      <c r="S21">
        <v>0.63548177299999997</v>
      </c>
      <c r="T21">
        <v>1.5826120999999999E-2</v>
      </c>
      <c r="U21">
        <f t="shared" si="22"/>
        <v>2.5046610590664096E-4</v>
      </c>
      <c r="V21">
        <v>0.60949746100000002</v>
      </c>
      <c r="W21">
        <v>0.66189725799999999</v>
      </c>
      <c r="X21">
        <v>0.60315679592607196</v>
      </c>
      <c r="Y21">
        <f t="shared" si="51"/>
        <v>0.36379812047180521</v>
      </c>
      <c r="Z21">
        <v>0.14307503299999999</v>
      </c>
      <c r="AA21">
        <v>1.5540966999999999E-2</v>
      </c>
      <c r="AB21">
        <f t="shared" si="23"/>
        <v>2.4152165529508896E-4</v>
      </c>
      <c r="AC21">
        <v>0.118154275</v>
      </c>
      <c r="AD21">
        <v>0.16918304300000001</v>
      </c>
      <c r="AE21">
        <v>6.5837665116096095E-2</v>
      </c>
      <c r="AF21">
        <f t="shared" si="24"/>
        <v>4.3345981479392167E-3</v>
      </c>
      <c r="AG21" s="12">
        <f t="shared" si="9"/>
        <v>458.66287869027769</v>
      </c>
      <c r="AH21" s="12">
        <f t="shared" si="25"/>
        <v>121.76160010245565</v>
      </c>
      <c r="AI21">
        <f t="shared" si="10"/>
        <v>256.92168246878498</v>
      </c>
      <c r="AJ21">
        <f t="shared" si="26"/>
        <v>69.904621750605457</v>
      </c>
      <c r="AK21">
        <f t="shared" si="27"/>
        <v>0.45524040851783498</v>
      </c>
      <c r="AL21">
        <f t="shared" si="28"/>
        <v>0.12133300491967364</v>
      </c>
      <c r="AM21">
        <f t="shared" si="29"/>
        <v>1.4721698082837548E-2</v>
      </c>
      <c r="AN21">
        <f t="shared" si="11"/>
        <v>0.10249473586651985</v>
      </c>
      <c r="AO21">
        <f t="shared" si="30"/>
        <v>2.9388293115053876E-2</v>
      </c>
      <c r="AP21">
        <f t="shared" si="31"/>
        <v>8.63671772216323E-4</v>
      </c>
      <c r="AQ21">
        <f t="shared" si="12"/>
        <v>458.20763828175978</v>
      </c>
      <c r="AR21">
        <f t="shared" si="32"/>
        <v>121.64075012649042</v>
      </c>
      <c r="AS21">
        <f t="shared" si="33"/>
        <v>14796.472091335278</v>
      </c>
      <c r="AT21">
        <f t="shared" si="13"/>
        <v>256.81918773291846</v>
      </c>
      <c r="AU21">
        <f t="shared" si="34"/>
        <v>69.878097356257044</v>
      </c>
      <c r="AV21">
        <f t="shared" si="35"/>
        <v>4882.9484901305377</v>
      </c>
      <c r="AW21">
        <f t="shared" si="14"/>
        <v>188.7874122336074</v>
      </c>
      <c r="AX21">
        <f t="shared" si="36"/>
        <v>29.589290073368623</v>
      </c>
      <c r="AY21">
        <f t="shared" si="37"/>
        <v>875.52608704595093</v>
      </c>
      <c r="AZ21">
        <f t="shared" si="15"/>
        <v>42.504390185409747</v>
      </c>
      <c r="BA21">
        <f t="shared" si="38"/>
        <v>8.0358796894772766</v>
      </c>
      <c r="BB21">
        <f t="shared" si="39"/>
        <v>64.575362383753415</v>
      </c>
      <c r="BC21">
        <f t="shared" si="52"/>
        <v>269.42022604815236</v>
      </c>
      <c r="BD21">
        <f t="shared" si="41"/>
        <v>125.18785156068951</v>
      </c>
      <c r="BE21">
        <f t="shared" si="42"/>
        <v>214.3147975475087</v>
      </c>
      <c r="BF21">
        <f t="shared" si="43"/>
        <v>61.842217666779767</v>
      </c>
      <c r="BH21">
        <f t="shared" si="44"/>
        <v>1.9875438203089106</v>
      </c>
      <c r="BI21">
        <f t="shared" si="45"/>
        <v>5.1839487141225452E-2</v>
      </c>
      <c r="BJ21">
        <f t="shared" si="46"/>
        <v>0.63548177299999997</v>
      </c>
      <c r="BK21">
        <f t="shared" si="47"/>
        <v>1.5826120999999999E-2</v>
      </c>
      <c r="BL21">
        <f t="shared" si="48"/>
        <v>-4661.7850117294165</v>
      </c>
      <c r="BM21">
        <f t="shared" si="49"/>
        <v>-21889.278068071759</v>
      </c>
      <c r="BN21">
        <f t="shared" si="50"/>
        <v>-17227.49305634234</v>
      </c>
    </row>
    <row r="22" spans="1:66" x14ac:dyDescent="0.2">
      <c r="A22" t="s">
        <v>28</v>
      </c>
      <c r="B22" t="str">
        <f>VLOOKUP(A22,ISO3_Country!$A$3:$B$248,2,FALSE)</f>
        <v>Burkina Faso</v>
      </c>
      <c r="C22" t="s">
        <v>667</v>
      </c>
      <c r="D22">
        <f>SUMIF(All_countries!F21:F265,Aggregation!A22,All_countries!G21:G265)</f>
        <v>22.6341542039</v>
      </c>
      <c r="E22">
        <f>SUMIF(All_countries!$F$5:$F$249,Aggregation!A22,All_countries!$H$5:$H$249)</f>
        <v>0</v>
      </c>
      <c r="F22">
        <f>SUMIF(All_countries!$F$5:$F$249,Aggregation!A22,All_countries!$I$5:$I$249)</f>
        <v>0</v>
      </c>
      <c r="G22">
        <f>SUMIF(All_countries!$F$5:$F$249,Aggregation!A22,All_countries!$J$5:$J$249)</f>
        <v>0</v>
      </c>
      <c r="H22">
        <f t="shared" si="16"/>
        <v>0</v>
      </c>
      <c r="I22">
        <f t="shared" si="17"/>
        <v>0</v>
      </c>
      <c r="J22">
        <f t="shared" si="5"/>
        <v>0</v>
      </c>
      <c r="K22">
        <f t="shared" si="18"/>
        <v>0</v>
      </c>
      <c r="L22">
        <f t="shared" si="6"/>
        <v>0</v>
      </c>
      <c r="M22">
        <f t="shared" si="19"/>
        <v>0</v>
      </c>
      <c r="N22">
        <f t="shared" si="7"/>
        <v>0</v>
      </c>
      <c r="O22">
        <f t="shared" si="20"/>
        <v>0</v>
      </c>
      <c r="P22">
        <f t="shared" si="8"/>
        <v>1</v>
      </c>
      <c r="Q22">
        <f>VLOOKUP(B22,CO2Emissions2019!$A$3:$B$219,2,FALSE)</f>
        <v>1.173933058</v>
      </c>
      <c r="R22">
        <f t="shared" si="21"/>
        <v>0</v>
      </c>
      <c r="S22">
        <v>1.942384992</v>
      </c>
      <c r="T22">
        <v>8.428389E-2</v>
      </c>
      <c r="U22">
        <f t="shared" si="22"/>
        <v>7.1037741135320997E-3</v>
      </c>
      <c r="V22">
        <v>1.808388498</v>
      </c>
      <c r="W22">
        <v>2.0837410529999998</v>
      </c>
      <c r="X22">
        <v>3.2194351475513199</v>
      </c>
      <c r="Y22">
        <f t="shared" si="51"/>
        <v>10.364762669288789</v>
      </c>
      <c r="Z22">
        <v>0.45767711799999999</v>
      </c>
      <c r="AA22">
        <v>6.7255714999999994E-2</v>
      </c>
      <c r="AB22">
        <f t="shared" si="23"/>
        <v>4.5233312001612238E-3</v>
      </c>
      <c r="AC22">
        <v>0.34830258200000003</v>
      </c>
      <c r="AD22">
        <v>0.57256385399999998</v>
      </c>
      <c r="AE22">
        <v>0.291219526175716</v>
      </c>
      <c r="AF22">
        <f t="shared" si="24"/>
        <v>8.4808812426008545E-2</v>
      </c>
      <c r="AG22" s="12">
        <f t="shared" si="9"/>
        <v>0</v>
      </c>
      <c r="AH22" s="12">
        <f t="shared" si="25"/>
        <v>0</v>
      </c>
      <c r="AI22">
        <f t="shared" si="10"/>
        <v>0</v>
      </c>
      <c r="AJ22">
        <f t="shared" si="26"/>
        <v>0</v>
      </c>
      <c r="AK22">
        <f t="shared" si="27"/>
        <v>0</v>
      </c>
      <c r="AL22">
        <f t="shared" si="28"/>
        <v>0</v>
      </c>
      <c r="AM22">
        <f t="shared" si="29"/>
        <v>0</v>
      </c>
      <c r="AN22">
        <f t="shared" si="11"/>
        <v>0</v>
      </c>
      <c r="AO22">
        <f t="shared" si="30"/>
        <v>0</v>
      </c>
      <c r="AP22">
        <f t="shared" si="31"/>
        <v>0</v>
      </c>
      <c r="AQ22">
        <f t="shared" si="12"/>
        <v>0</v>
      </c>
      <c r="AR22">
        <f t="shared" si="32"/>
        <v>0</v>
      </c>
      <c r="AS22">
        <f t="shared" si="33"/>
        <v>0</v>
      </c>
      <c r="AT22">
        <f t="shared" si="13"/>
        <v>0</v>
      </c>
      <c r="AU22">
        <f t="shared" si="34"/>
        <v>0</v>
      </c>
      <c r="AV22">
        <f t="shared" si="35"/>
        <v>0</v>
      </c>
      <c r="AW22">
        <f t="shared" si="14"/>
        <v>578.43057654201721</v>
      </c>
      <c r="AX22">
        <f t="shared" si="36"/>
        <v>93.167727562172857</v>
      </c>
      <c r="AY22">
        <f t="shared" si="37"/>
        <v>8680.2254590992634</v>
      </c>
      <c r="AZ22">
        <f t="shared" si="15"/>
        <v>136.29349502038821</v>
      </c>
      <c r="BA22">
        <f t="shared" si="38"/>
        <v>29.121865835454948</v>
      </c>
      <c r="BB22">
        <f t="shared" si="39"/>
        <v>848.08306973823812</v>
      </c>
      <c r="BC22">
        <f t="shared" si="52"/>
        <v>-578.43057654201721</v>
      </c>
      <c r="BD22">
        <f t="shared" si="41"/>
        <v>93.167727562172857</v>
      </c>
      <c r="BE22">
        <f t="shared" si="42"/>
        <v>-136.29349502038821</v>
      </c>
      <c r="BF22">
        <f t="shared" si="43"/>
        <v>-29.121865835454948</v>
      </c>
      <c r="BH22">
        <f t="shared" si="44"/>
        <v>1.173933058</v>
      </c>
      <c r="BI22">
        <f t="shared" si="45"/>
        <v>0</v>
      </c>
      <c r="BJ22">
        <f t="shared" si="46"/>
        <v>1.942384992</v>
      </c>
      <c r="BK22">
        <f t="shared" si="47"/>
        <v>8.428389E-2</v>
      </c>
      <c r="BL22">
        <f t="shared" si="48"/>
        <v>-2747.8345937325626</v>
      </c>
      <c r="BM22">
        <f t="shared" si="49"/>
        <v>-66911.577497437655</v>
      </c>
      <c r="BN22">
        <f t="shared" si="50"/>
        <v>-64163.74290370509</v>
      </c>
    </row>
    <row r="23" spans="1:66" x14ac:dyDescent="0.2">
      <c r="A23" t="s">
        <v>29</v>
      </c>
      <c r="B23" t="str">
        <f>VLOOKUP(A23,ISO3_Country!$A$3:$B$248,2,FALSE)</f>
        <v>Bangladesh</v>
      </c>
      <c r="C23" t="s">
        <v>666</v>
      </c>
      <c r="D23">
        <f>SUMIF(All_countries!F22:F266,Aggregation!A23,All_countries!G22:G266)</f>
        <v>19.646429486199999</v>
      </c>
      <c r="E23">
        <f>SUMIF(All_countries!$F$5:$F$249,Aggregation!A23,All_countries!$H$5:$H$249)</f>
        <v>0</v>
      </c>
      <c r="F23">
        <f>SUMIF(All_countries!$F$5:$F$249,Aggregation!A23,All_countries!$I$5:$I$249)</f>
        <v>0</v>
      </c>
      <c r="G23">
        <f>SUMIF(All_countries!$F$5:$F$249,Aggregation!A23,All_countries!$J$5:$J$249)</f>
        <v>4417.7756953600001</v>
      </c>
      <c r="H23">
        <f t="shared" si="16"/>
        <v>0</v>
      </c>
      <c r="I23">
        <f t="shared" si="17"/>
        <v>0</v>
      </c>
      <c r="J23">
        <f t="shared" si="5"/>
        <v>0</v>
      </c>
      <c r="K23">
        <f t="shared" si="18"/>
        <v>0</v>
      </c>
      <c r="L23">
        <f t="shared" si="6"/>
        <v>0.76869297099264</v>
      </c>
      <c r="M23">
        <f t="shared" si="19"/>
        <v>0.10160884099327999</v>
      </c>
      <c r="N23">
        <f t="shared" si="7"/>
        <v>0.76869297099264</v>
      </c>
      <c r="O23">
        <f t="shared" si="20"/>
        <v>0.10160884099327999</v>
      </c>
      <c r="P23">
        <f t="shared" si="8"/>
        <v>0</v>
      </c>
      <c r="Q23">
        <f>VLOOKUP(B23,CO2Emissions2019!$A$3:$B$219,2,FALSE)</f>
        <v>27.88255341</v>
      </c>
      <c r="R23">
        <f t="shared" si="21"/>
        <v>2.7568958971919351</v>
      </c>
      <c r="S23">
        <v>4.5098444500000001</v>
      </c>
      <c r="T23">
        <v>0.10702747899999999</v>
      </c>
      <c r="U23">
        <f t="shared" si="22"/>
        <v>1.145488126109544E-2</v>
      </c>
      <c r="V23">
        <v>4.3342074090000002</v>
      </c>
      <c r="W23">
        <v>4.6867275409999998</v>
      </c>
      <c r="X23">
        <v>4.0801147704599998</v>
      </c>
      <c r="Y23">
        <f t="shared" si="51"/>
        <v>16.647336540125856</v>
      </c>
      <c r="Z23">
        <v>1.183452226</v>
      </c>
      <c r="AA23">
        <v>0.152628872</v>
      </c>
      <c r="AB23">
        <f t="shared" si="23"/>
        <v>2.3295572567992383E-2</v>
      </c>
      <c r="AC23">
        <v>0.93416981300000002</v>
      </c>
      <c r="AD23">
        <v>1.435121734</v>
      </c>
      <c r="AE23">
        <v>0.65531126170222298</v>
      </c>
      <c r="AF23">
        <f t="shared" si="24"/>
        <v>0.42943284971375939</v>
      </c>
      <c r="AG23" s="12">
        <f t="shared" si="9"/>
        <v>1804.7610371399724</v>
      </c>
      <c r="AH23" s="12">
        <f t="shared" si="25"/>
        <v>238.96498307743488</v>
      </c>
      <c r="AI23">
        <f t="shared" si="10"/>
        <v>1010.9434699406374</v>
      </c>
      <c r="AJ23">
        <f t="shared" si="26"/>
        <v>146.80483080872244</v>
      </c>
      <c r="AK23">
        <f t="shared" si="27"/>
        <v>12.712336568188611</v>
      </c>
      <c r="AL23">
        <f t="shared" si="28"/>
        <v>1.7072337561444841</v>
      </c>
      <c r="AM23">
        <f t="shared" si="29"/>
        <v>2.9146470981192039</v>
      </c>
      <c r="AN23">
        <f t="shared" si="11"/>
        <v>3.3359117317857856</v>
      </c>
      <c r="AO23">
        <f t="shared" si="30"/>
        <v>0.61606655505333963</v>
      </c>
      <c r="AP23">
        <f t="shared" si="31"/>
        <v>0.37953800025528955</v>
      </c>
      <c r="AQ23">
        <f t="shared" si="12"/>
        <v>1792.0487005717839</v>
      </c>
      <c r="AR23">
        <f t="shared" si="32"/>
        <v>237.28209012369496</v>
      </c>
      <c r="AS23">
        <f t="shared" si="33"/>
        <v>56302.790293469297</v>
      </c>
      <c r="AT23">
        <f t="shared" si="13"/>
        <v>1007.6075582088519</v>
      </c>
      <c r="AU23">
        <f t="shared" si="34"/>
        <v>146.40419446323207</v>
      </c>
      <c r="AV23">
        <f t="shared" si="35"/>
        <v>21434.188156427874</v>
      </c>
      <c r="AW23">
        <f t="shared" si="14"/>
        <v>1330.292235683117</v>
      </c>
      <c r="AX23">
        <f t="shared" si="36"/>
        <v>208.25686982259504</v>
      </c>
      <c r="AY23">
        <f t="shared" si="37"/>
        <v>43370.923828305298</v>
      </c>
      <c r="AZ23">
        <f t="shared" si="15"/>
        <v>349.08904841489635</v>
      </c>
      <c r="BA23">
        <f t="shared" si="38"/>
        <v>70.320137979607935</v>
      </c>
      <c r="BB23">
        <f t="shared" si="39"/>
        <v>4944.9218054710982</v>
      </c>
      <c r="BC23">
        <f t="shared" si="52"/>
        <v>461.75646488866687</v>
      </c>
      <c r="BD23">
        <f t="shared" si="41"/>
        <v>315.71144122722984</v>
      </c>
      <c r="BE23">
        <f t="shared" si="42"/>
        <v>658.51850979395545</v>
      </c>
      <c r="BF23">
        <f t="shared" si="43"/>
        <v>76.084056483624138</v>
      </c>
      <c r="BH23">
        <f t="shared" si="44"/>
        <v>27.113860439007361</v>
      </c>
      <c r="BI23">
        <f t="shared" si="45"/>
        <v>0.10160884099327999</v>
      </c>
      <c r="BJ23">
        <f t="shared" si="46"/>
        <v>4.5098444500000001</v>
      </c>
      <c r="BK23">
        <f t="shared" si="47"/>
        <v>0.10702747899999999</v>
      </c>
      <c r="BL23">
        <f t="shared" si="48"/>
        <v>-63210.358622718661</v>
      </c>
      <c r="BM23">
        <f t="shared" si="49"/>
        <v>-154926.83238181303</v>
      </c>
      <c r="BN23">
        <f t="shared" si="50"/>
        <v>-91716.47375909437</v>
      </c>
    </row>
    <row r="24" spans="1:66" x14ac:dyDescent="0.2">
      <c r="A24" t="s">
        <v>30</v>
      </c>
      <c r="B24" t="str">
        <f>VLOOKUP(A24,ISO3_Country!$A$3:$B$248,2,FALSE)</f>
        <v>Bulgaria</v>
      </c>
      <c r="C24" t="s">
        <v>665</v>
      </c>
      <c r="D24">
        <f>SUMIF(All_countries!F23:F267,Aggregation!A24,All_countries!G23:G267)</f>
        <v>16.096746733300002</v>
      </c>
      <c r="E24">
        <f>SUMIF(All_countries!$F$5:$F$249,Aggregation!A24,All_countries!$H$5:$H$249)</f>
        <v>0</v>
      </c>
      <c r="F24">
        <f>SUMIF(All_countries!$F$5:$F$249,Aggregation!A24,All_countries!$I$5:$I$249)</f>
        <v>0.31570565651600002</v>
      </c>
      <c r="G24">
        <f>SUMIF(All_countries!$F$5:$F$249,Aggregation!A24,All_countries!$J$5:$J$249)</f>
        <v>0</v>
      </c>
      <c r="H24">
        <f t="shared" si="16"/>
        <v>0</v>
      </c>
      <c r="I24">
        <f t="shared" si="17"/>
        <v>0</v>
      </c>
      <c r="J24">
        <f t="shared" si="5"/>
        <v>7.7347885846419998E-5</v>
      </c>
      <c r="K24">
        <f t="shared" si="18"/>
        <v>8.2083470694159993E-6</v>
      </c>
      <c r="L24">
        <f t="shared" si="6"/>
        <v>0</v>
      </c>
      <c r="M24">
        <f t="shared" si="19"/>
        <v>0</v>
      </c>
      <c r="N24">
        <f t="shared" si="7"/>
        <v>7.7347885846419998E-5</v>
      </c>
      <c r="O24">
        <f t="shared" si="20"/>
        <v>8.208347069416001E-6</v>
      </c>
      <c r="P24">
        <f t="shared" si="8"/>
        <v>0</v>
      </c>
      <c r="Q24">
        <f>VLOOKUP(B24,CO2Emissions2019!$A$3:$B$219,2,FALSE)</f>
        <v>11.46464885</v>
      </c>
      <c r="R24">
        <f t="shared" si="21"/>
        <v>6.7466423837673844E-4</v>
      </c>
      <c r="S24">
        <v>0.24850472500000001</v>
      </c>
      <c r="T24">
        <v>1.2577270999999999E-2</v>
      </c>
      <c r="U24">
        <f t="shared" si="22"/>
        <v>1.5818774580744099E-4</v>
      </c>
      <c r="V24">
        <v>0.227717481</v>
      </c>
      <c r="W24">
        <v>0.26929919699999999</v>
      </c>
      <c r="X24">
        <v>0.48281597243379099</v>
      </c>
      <c r="Y24">
        <f t="shared" si="51"/>
        <v>0.23311126323718723</v>
      </c>
      <c r="Z24">
        <v>0.134481505</v>
      </c>
      <c r="AA24">
        <v>5.3521562000000002E-2</v>
      </c>
      <c r="AB24">
        <f t="shared" si="23"/>
        <v>2.8645575989198441E-3</v>
      </c>
      <c r="AC24">
        <v>4.7913430999999999E-2</v>
      </c>
      <c r="AD24">
        <v>0.22333347100000001</v>
      </c>
      <c r="AE24">
        <v>0.22873035586342999</v>
      </c>
      <c r="AF24">
        <f t="shared" si="24"/>
        <v>5.231757569341132E-2</v>
      </c>
      <c r="AG24" s="12">
        <f t="shared" si="9"/>
        <v>0.18159974911765614</v>
      </c>
      <c r="AH24" s="12">
        <f t="shared" si="25"/>
        <v>1.9322498372645974E-2</v>
      </c>
      <c r="AI24">
        <f t="shared" si="10"/>
        <v>0.10172376106051431</v>
      </c>
      <c r="AJ24">
        <f t="shared" si="26"/>
        <v>1.2407371329214569E-2</v>
      </c>
      <c r="AK24">
        <f t="shared" si="27"/>
        <v>7.0484562477552516E-5</v>
      </c>
      <c r="AL24">
        <f t="shared" si="28"/>
        <v>8.2871168248194517E-6</v>
      </c>
      <c r="AM24">
        <f t="shared" si="29"/>
        <v>6.8676305268205632E-11</v>
      </c>
      <c r="AN24">
        <f t="shared" si="11"/>
        <v>3.8143620976413191E-5</v>
      </c>
      <c r="AO24">
        <f t="shared" si="30"/>
        <v>1.5710990330846951E-5</v>
      </c>
      <c r="AP24">
        <f t="shared" si="31"/>
        <v>2.4683521717596641E-10</v>
      </c>
      <c r="AQ24">
        <f t="shared" si="12"/>
        <v>0.18152926455517862</v>
      </c>
      <c r="AR24">
        <f t="shared" si="32"/>
        <v>1.9315001021862871E-2</v>
      </c>
      <c r="AS24">
        <f t="shared" si="33"/>
        <v>3.7306926447456374E-4</v>
      </c>
      <c r="AT24">
        <f t="shared" si="13"/>
        <v>0.1016856174395379</v>
      </c>
      <c r="AU24">
        <f t="shared" si="34"/>
        <v>1.2403858862496404E-2</v>
      </c>
      <c r="AV24">
        <f t="shared" si="35"/>
        <v>1.5385571468073061E-4</v>
      </c>
      <c r="AW24">
        <f t="shared" si="14"/>
        <v>74.003143063313516</v>
      </c>
      <c r="AX24">
        <f t="shared" si="36"/>
        <v>12.152653386561818</v>
      </c>
      <c r="AY24">
        <f t="shared" si="37"/>
        <v>147.68698433391242</v>
      </c>
      <c r="AZ24">
        <f t="shared" si="15"/>
        <v>40.047745787870682</v>
      </c>
      <c r="BA24">
        <f t="shared" si="38"/>
        <v>17.122353980787103</v>
      </c>
      <c r="BB24">
        <f t="shared" si="39"/>
        <v>293.17500584337597</v>
      </c>
      <c r="BC24">
        <f t="shared" si="52"/>
        <v>-73.821613798758335</v>
      </c>
      <c r="BD24">
        <f t="shared" si="41"/>
        <v>12.152668735844687</v>
      </c>
      <c r="BE24">
        <f t="shared" si="42"/>
        <v>-39.946060170431146</v>
      </c>
      <c r="BF24">
        <f t="shared" si="43"/>
        <v>-17.109950121924609</v>
      </c>
      <c r="BH24">
        <f t="shared" si="44"/>
        <v>11.464571502114154</v>
      </c>
      <c r="BI24">
        <f t="shared" si="45"/>
        <v>8.208347069416001E-6</v>
      </c>
      <c r="BJ24">
        <f t="shared" si="46"/>
        <v>0.24850472500000001</v>
      </c>
      <c r="BK24">
        <f t="shared" si="47"/>
        <v>1.2577270999999999E-2</v>
      </c>
      <c r="BL24">
        <f t="shared" si="48"/>
        <v>-26906.426858923212</v>
      </c>
      <c r="BM24">
        <f t="shared" si="49"/>
        <v>-8551.1515402927762</v>
      </c>
      <c r="BN24">
        <f t="shared" si="50"/>
        <v>18355.275318630436</v>
      </c>
    </row>
    <row r="25" spans="1:66" x14ac:dyDescent="0.2">
      <c r="A25" t="s">
        <v>32</v>
      </c>
      <c r="B25" t="str">
        <f>VLOOKUP(A25,ISO3_Country!$A$3:$B$248,2,FALSE)</f>
        <v>Bahamas</v>
      </c>
      <c r="C25" t="s">
        <v>669</v>
      </c>
      <c r="D25">
        <f>SUMIF(All_countries!F24:F268,Aggregation!A25,All_countries!G24:G268)</f>
        <v>54.534554381600003</v>
      </c>
      <c r="E25">
        <f>SUMIF(All_countries!$F$5:$F$249,Aggregation!A25,All_countries!$H$5:$H$249)</f>
        <v>2266.5802883900001</v>
      </c>
      <c r="F25">
        <f>SUMIF(All_countries!$F$5:$F$249,Aggregation!A25,All_countries!$I$5:$I$249)</f>
        <v>0</v>
      </c>
      <c r="G25">
        <f>SUMIF(All_countries!$F$5:$F$249,Aggregation!A25,All_countries!$J$5:$J$249)</f>
        <v>809.88406853200001</v>
      </c>
      <c r="H25">
        <f t="shared" si="16"/>
        <v>0.31278807979782003</v>
      </c>
      <c r="I25">
        <f t="shared" si="17"/>
        <v>8.6130050958820009E-2</v>
      </c>
      <c r="J25">
        <f t="shared" si="5"/>
        <v>0</v>
      </c>
      <c r="K25">
        <f t="shared" si="18"/>
        <v>0</v>
      </c>
      <c r="L25">
        <f t="shared" si="6"/>
        <v>0.140919827924568</v>
      </c>
      <c r="M25">
        <f t="shared" si="19"/>
        <v>1.8627333576235999E-2</v>
      </c>
      <c r="N25">
        <f t="shared" si="7"/>
        <v>0.453707907722388</v>
      </c>
      <c r="O25">
        <f t="shared" si="20"/>
        <v>8.8121298414908192E-2</v>
      </c>
      <c r="P25">
        <f t="shared" si="8"/>
        <v>0</v>
      </c>
      <c r="Q25">
        <f>VLOOKUP(B25,CO2Emissions2019!$A$3:$B$219,2,FALSE)</f>
        <v>0.54016065800000002</v>
      </c>
      <c r="R25">
        <f t="shared" si="21"/>
        <v>83.994993156718934</v>
      </c>
      <c r="S25">
        <v>0.106271768</v>
      </c>
      <c r="T25">
        <v>2.9996990000000002E-3</v>
      </c>
      <c r="U25">
        <f t="shared" si="22"/>
        <v>8.9981940906010004E-6</v>
      </c>
      <c r="V25">
        <v>0.10144134</v>
      </c>
      <c r="W25">
        <v>0.111223272</v>
      </c>
      <c r="X25">
        <v>0.113811947708696</v>
      </c>
      <c r="Y25">
        <f t="shared" si="51"/>
        <v>1.2953159441246953E-2</v>
      </c>
      <c r="Z25">
        <v>8.8143092000000006E-2</v>
      </c>
      <c r="AA25">
        <v>1.4181719000000001E-2</v>
      </c>
      <c r="AB25">
        <f t="shared" si="23"/>
        <v>2.0112115379496102E-4</v>
      </c>
      <c r="AC25">
        <v>6.5421459000000001E-2</v>
      </c>
      <c r="AD25">
        <v>0.11204312700000001</v>
      </c>
      <c r="AE25">
        <v>6.1399651897068197E-2</v>
      </c>
      <c r="AF25">
        <f t="shared" si="24"/>
        <v>3.7699172530811505E-3</v>
      </c>
      <c r="AG25" s="12">
        <f t="shared" si="9"/>
        <v>1065.2294023741033</v>
      </c>
      <c r="AH25" s="12">
        <f t="shared" si="25"/>
        <v>207.05650561986394</v>
      </c>
      <c r="AI25">
        <f t="shared" si="10"/>
        <v>596.69213051353529</v>
      </c>
      <c r="AJ25">
        <f t="shared" si="26"/>
        <v>121.31831418679513</v>
      </c>
      <c r="AK25">
        <f t="shared" si="27"/>
        <v>0.17680932431437951</v>
      </c>
      <c r="AL25">
        <f t="shared" si="28"/>
        <v>3.4701501430424969E-2</v>
      </c>
      <c r="AM25">
        <f t="shared" si="29"/>
        <v>1.2041942015257861E-3</v>
      </c>
      <c r="AN25">
        <f t="shared" si="11"/>
        <v>0.14664779586145768</v>
      </c>
      <c r="AO25">
        <f t="shared" si="30"/>
        <v>3.6986137106209918E-2</v>
      </c>
      <c r="AP25">
        <f t="shared" si="31"/>
        <v>1.3679743380393581E-3</v>
      </c>
      <c r="AQ25">
        <f t="shared" si="12"/>
        <v>1065.0525930497888</v>
      </c>
      <c r="AR25">
        <f t="shared" si="32"/>
        <v>207.02213946872988</v>
      </c>
      <c r="AS25">
        <f t="shared" si="33"/>
        <v>42858.166230210241</v>
      </c>
      <c r="AT25">
        <f t="shared" si="13"/>
        <v>596.54548271767374</v>
      </c>
      <c r="AU25">
        <f t="shared" si="34"/>
        <v>121.29110802603249</v>
      </c>
      <c r="AV25">
        <f t="shared" si="35"/>
        <v>14711.532886182684</v>
      </c>
      <c r="AW25">
        <f t="shared" si="14"/>
        <v>31.470284474060424</v>
      </c>
      <c r="AX25">
        <f t="shared" si="36"/>
        <v>4.9500864687701034</v>
      </c>
      <c r="AY25">
        <f t="shared" si="37"/>
        <v>24.503356048300873</v>
      </c>
      <c r="AZ25">
        <f t="shared" si="15"/>
        <v>26.101835246246019</v>
      </c>
      <c r="BA25">
        <f t="shared" si="38"/>
        <v>5.826711966052641</v>
      </c>
      <c r="BB25">
        <f t="shared" si="39"/>
        <v>33.950572335341036</v>
      </c>
      <c r="BC25">
        <f t="shared" si="52"/>
        <v>1033.5823085757283</v>
      </c>
      <c r="BD25">
        <f t="shared" si="41"/>
        <v>207.08131153307519</v>
      </c>
      <c r="BE25">
        <f t="shared" si="42"/>
        <v>570.44364747142777</v>
      </c>
      <c r="BF25">
        <f t="shared" si="43"/>
        <v>115.46439605997985</v>
      </c>
      <c r="BH25">
        <f t="shared" si="44"/>
        <v>8.6452750277612012E-2</v>
      </c>
      <c r="BI25">
        <f t="shared" si="45"/>
        <v>8.8121298414908192E-2</v>
      </c>
      <c r="BJ25">
        <f t="shared" si="46"/>
        <v>0.106271768</v>
      </c>
      <c r="BK25">
        <f t="shared" si="47"/>
        <v>2.9996990000000002E-3</v>
      </c>
      <c r="BL25">
        <f t="shared" si="48"/>
        <v>-202.9427397941582</v>
      </c>
      <c r="BM25">
        <f t="shared" si="49"/>
        <v>-3661.2900285082137</v>
      </c>
      <c r="BN25">
        <f t="shared" si="50"/>
        <v>-3458.3472887140556</v>
      </c>
    </row>
    <row r="26" spans="1:66" x14ac:dyDescent="0.2">
      <c r="A26" t="s">
        <v>33</v>
      </c>
      <c r="B26" t="str">
        <f>VLOOKUP(A26,ISO3_Country!$A$3:$B$248,2,FALSE)</f>
        <v>Bosnia and Herzegovina</v>
      </c>
      <c r="C26" t="s">
        <v>665</v>
      </c>
      <c r="D26">
        <f>SUMIF(All_countries!F25:F269,Aggregation!A26,All_countries!G25:G269)</f>
        <v>5.8003712260700002</v>
      </c>
      <c r="E26">
        <f>SUMIF(All_countries!$F$5:$F$249,Aggregation!A26,All_countries!$H$5:$H$249)</f>
        <v>0</v>
      </c>
      <c r="F26">
        <f>SUMIF(All_countries!$F$5:$F$249,Aggregation!A26,All_countries!$I$5:$I$249)</f>
        <v>0</v>
      </c>
      <c r="G26">
        <f>SUMIF(All_countries!$F$5:$F$249,Aggregation!A26,All_countries!$J$5:$J$249)</f>
        <v>0</v>
      </c>
      <c r="H26">
        <f t="shared" si="16"/>
        <v>0</v>
      </c>
      <c r="I26">
        <f t="shared" si="17"/>
        <v>0</v>
      </c>
      <c r="J26">
        <f t="shared" si="5"/>
        <v>0</v>
      </c>
      <c r="K26">
        <f t="shared" si="18"/>
        <v>0</v>
      </c>
      <c r="L26">
        <f t="shared" si="6"/>
        <v>0</v>
      </c>
      <c r="M26">
        <f t="shared" si="19"/>
        <v>0</v>
      </c>
      <c r="N26">
        <f t="shared" si="7"/>
        <v>0</v>
      </c>
      <c r="O26">
        <f t="shared" si="20"/>
        <v>0</v>
      </c>
      <c r="P26">
        <f t="shared" si="8"/>
        <v>1</v>
      </c>
      <c r="Q26">
        <f>VLOOKUP(B26,CO2Emissions2019!$A$3:$B$219,2,FALSE)</f>
        <v>7.2655819160000004</v>
      </c>
      <c r="R26">
        <f t="shared" si="21"/>
        <v>0</v>
      </c>
      <c r="S26">
        <v>5.4594490000000002E-2</v>
      </c>
      <c r="T26">
        <v>3.8171889999999999E-3</v>
      </c>
      <c r="U26">
        <f t="shared" si="22"/>
        <v>1.4570931861720999E-5</v>
      </c>
      <c r="V26">
        <v>4.8292959000000003E-2</v>
      </c>
      <c r="W26">
        <v>6.0840819999999997E-2</v>
      </c>
      <c r="X26">
        <v>0.14584258836179401</v>
      </c>
      <c r="Y26">
        <f t="shared" si="51"/>
        <v>2.1270060580067692E-2</v>
      </c>
      <c r="Z26">
        <v>3.1795090999999998E-2</v>
      </c>
      <c r="AA26">
        <v>1.5193732999999999E-2</v>
      </c>
      <c r="AB26">
        <f t="shared" si="23"/>
        <v>2.3084952247528898E-4</v>
      </c>
      <c r="AC26">
        <v>7.0617859999999996E-3</v>
      </c>
      <c r="AD26">
        <v>5.7358402000000003E-2</v>
      </c>
      <c r="AE26">
        <v>6.57189856757871E-2</v>
      </c>
      <c r="AF26">
        <f t="shared" si="24"/>
        <v>4.3189850782543102E-3</v>
      </c>
      <c r="AG26" s="12">
        <f t="shared" si="9"/>
        <v>0</v>
      </c>
      <c r="AH26" s="12">
        <f t="shared" si="25"/>
        <v>0</v>
      </c>
      <c r="AI26">
        <f t="shared" si="10"/>
        <v>0</v>
      </c>
      <c r="AJ26">
        <f t="shared" si="26"/>
        <v>0</v>
      </c>
      <c r="AK26">
        <f t="shared" si="27"/>
        <v>0</v>
      </c>
      <c r="AL26">
        <f t="shared" si="28"/>
        <v>0</v>
      </c>
      <c r="AM26">
        <f t="shared" si="29"/>
        <v>0</v>
      </c>
      <c r="AN26">
        <f t="shared" si="11"/>
        <v>0</v>
      </c>
      <c r="AO26">
        <f t="shared" si="30"/>
        <v>0</v>
      </c>
      <c r="AP26">
        <f t="shared" si="31"/>
        <v>0</v>
      </c>
      <c r="AQ26">
        <f t="shared" si="12"/>
        <v>0</v>
      </c>
      <c r="AR26">
        <f t="shared" si="32"/>
        <v>0</v>
      </c>
      <c r="AS26">
        <f t="shared" si="33"/>
        <v>0</v>
      </c>
      <c r="AT26">
        <f t="shared" si="13"/>
        <v>0</v>
      </c>
      <c r="AU26">
        <f t="shared" si="34"/>
        <v>0</v>
      </c>
      <c r="AV26">
        <f t="shared" si="35"/>
        <v>0</v>
      </c>
      <c r="AW26">
        <f t="shared" si="14"/>
        <v>16.257910999508688</v>
      </c>
      <c r="AX26">
        <f t="shared" si="36"/>
        <v>2.7735952163212616</v>
      </c>
      <c r="AY26">
        <f t="shared" si="37"/>
        <v>7.6928304240001859</v>
      </c>
      <c r="AZ26">
        <f t="shared" si="15"/>
        <v>9.4683870057084434</v>
      </c>
      <c r="BA26">
        <f t="shared" si="38"/>
        <v>4.7584624098988302</v>
      </c>
      <c r="BB26">
        <f t="shared" si="39"/>
        <v>22.642964506420181</v>
      </c>
      <c r="BC26">
        <f t="shared" si="52"/>
        <v>-16.257910999508688</v>
      </c>
      <c r="BD26">
        <f t="shared" si="41"/>
        <v>2.7735952163212616</v>
      </c>
      <c r="BE26">
        <f t="shared" si="42"/>
        <v>-9.4683870057084434</v>
      </c>
      <c r="BF26">
        <f t="shared" si="43"/>
        <v>-4.7584624098988302</v>
      </c>
      <c r="BH26">
        <f t="shared" si="44"/>
        <v>7.2655819160000004</v>
      </c>
      <c r="BI26">
        <f t="shared" si="45"/>
        <v>0</v>
      </c>
      <c r="BJ26">
        <f t="shared" si="46"/>
        <v>5.4594490000000002E-2</v>
      </c>
      <c r="BK26">
        <f t="shared" si="47"/>
        <v>3.8171889999999999E-3</v>
      </c>
      <c r="BL26">
        <f t="shared" si="48"/>
        <v>-17056.902486129089</v>
      </c>
      <c r="BM26">
        <f t="shared" si="49"/>
        <v>-1879.4598678431239</v>
      </c>
      <c r="BN26">
        <f t="shared" si="50"/>
        <v>15177.442618285964</v>
      </c>
    </row>
    <row r="27" spans="1:66" x14ac:dyDescent="0.2">
      <c r="A27" t="s">
        <v>34</v>
      </c>
      <c r="B27" t="str">
        <f>VLOOKUP(A27,ISO3_Country!$A$3:$B$248,2,FALSE)</f>
        <v>Belarus</v>
      </c>
      <c r="C27" t="s">
        <v>665</v>
      </c>
      <c r="D27">
        <f>SUMIF(All_countries!F26:F270,Aggregation!A27,All_countries!G26:G270)</f>
        <v>28.157809438299999</v>
      </c>
      <c r="E27">
        <f>SUMIF(All_countries!$F$5:$F$249,Aggregation!A27,All_countries!$H$5:$H$249)</f>
        <v>0</v>
      </c>
      <c r="F27">
        <f>SUMIF(All_countries!$F$5:$F$249,Aggregation!A27,All_countries!$I$5:$I$249)</f>
        <v>0</v>
      </c>
      <c r="G27">
        <f>SUMIF(All_countries!$F$5:$F$249,Aggregation!A27,All_countries!$J$5:$J$249)</f>
        <v>0</v>
      </c>
      <c r="H27">
        <f t="shared" si="16"/>
        <v>0</v>
      </c>
      <c r="I27">
        <f t="shared" si="17"/>
        <v>0</v>
      </c>
      <c r="J27">
        <f t="shared" si="5"/>
        <v>0</v>
      </c>
      <c r="K27">
        <f t="shared" si="18"/>
        <v>0</v>
      </c>
      <c r="L27">
        <f t="shared" si="6"/>
        <v>0</v>
      </c>
      <c r="M27">
        <f t="shared" si="19"/>
        <v>0</v>
      </c>
      <c r="N27">
        <f t="shared" si="7"/>
        <v>0</v>
      </c>
      <c r="O27">
        <f t="shared" si="20"/>
        <v>0</v>
      </c>
      <c r="P27">
        <f t="shared" si="8"/>
        <v>1</v>
      </c>
      <c r="Q27">
        <f>VLOOKUP(B27,CO2Emissions2019!$A$3:$B$219,2,FALSE)</f>
        <v>17.053459969999999</v>
      </c>
      <c r="R27">
        <f t="shared" si="21"/>
        <v>0</v>
      </c>
      <c r="S27">
        <v>1.6949855999999999E-2</v>
      </c>
      <c r="T27">
        <v>2.9278222999999999E-2</v>
      </c>
      <c r="U27">
        <f t="shared" si="22"/>
        <v>8.5721434203772889E-4</v>
      </c>
      <c r="V27">
        <v>-3.1549379000000002E-2</v>
      </c>
      <c r="W27">
        <v>6.5091460000000004E-2</v>
      </c>
      <c r="X27">
        <v>1.1304874105004099</v>
      </c>
      <c r="Y27">
        <f t="shared" si="51"/>
        <v>1.2780017852999224</v>
      </c>
      <c r="Z27">
        <v>0.117424103</v>
      </c>
      <c r="AA27">
        <v>0.104684557</v>
      </c>
      <c r="AB27">
        <f t="shared" si="23"/>
        <v>1.0958856474286249E-2</v>
      </c>
      <c r="AC27">
        <v>-5.4168220000000003E-2</v>
      </c>
      <c r="AD27">
        <v>0.29052762500000001</v>
      </c>
      <c r="AE27">
        <v>0.44756003907373798</v>
      </c>
      <c r="AF27">
        <f t="shared" si="24"/>
        <v>0.20030998857568585</v>
      </c>
      <c r="AG27" s="12">
        <f t="shared" si="9"/>
        <v>0</v>
      </c>
      <c r="AH27" s="12">
        <f t="shared" si="25"/>
        <v>0</v>
      </c>
      <c r="AI27">
        <f t="shared" si="10"/>
        <v>0</v>
      </c>
      <c r="AJ27">
        <f t="shared" si="26"/>
        <v>0</v>
      </c>
      <c r="AK27">
        <f t="shared" si="27"/>
        <v>0</v>
      </c>
      <c r="AL27">
        <f t="shared" si="28"/>
        <v>0</v>
      </c>
      <c r="AM27">
        <f t="shared" si="29"/>
        <v>0</v>
      </c>
      <c r="AN27">
        <f t="shared" si="11"/>
        <v>0</v>
      </c>
      <c r="AO27">
        <f t="shared" si="30"/>
        <v>0</v>
      </c>
      <c r="AP27">
        <f t="shared" si="31"/>
        <v>0</v>
      </c>
      <c r="AQ27">
        <f t="shared" si="12"/>
        <v>0</v>
      </c>
      <c r="AR27">
        <f t="shared" si="32"/>
        <v>0</v>
      </c>
      <c r="AS27">
        <f t="shared" si="33"/>
        <v>0</v>
      </c>
      <c r="AT27">
        <f t="shared" si="13"/>
        <v>0</v>
      </c>
      <c r="AU27">
        <f t="shared" si="34"/>
        <v>0</v>
      </c>
      <c r="AV27">
        <f t="shared" si="35"/>
        <v>0</v>
      </c>
      <c r="AW27">
        <f t="shared" si="14"/>
        <v>5.0475652451829527</v>
      </c>
      <c r="AX27">
        <f t="shared" si="36"/>
        <v>8.7537938586898498</v>
      </c>
      <c r="AY27">
        <f t="shared" si="37"/>
        <v>76.628906920436137</v>
      </c>
      <c r="AZ27">
        <f t="shared" si="15"/>
        <v>34.968192133879093</v>
      </c>
      <c r="BA27">
        <f t="shared" si="38"/>
        <v>31.640544530662094</v>
      </c>
      <c r="BB27">
        <f t="shared" si="39"/>
        <v>1001.124058196811</v>
      </c>
      <c r="BC27">
        <f t="shared" si="52"/>
        <v>-5.0475652451829527</v>
      </c>
      <c r="BD27">
        <f t="shared" si="41"/>
        <v>8.7537938586898498</v>
      </c>
      <c r="BE27">
        <f t="shared" si="42"/>
        <v>-34.968192133879093</v>
      </c>
      <c r="BF27">
        <f t="shared" si="43"/>
        <v>-31.640544530662094</v>
      </c>
      <c r="BH27">
        <f t="shared" si="44"/>
        <v>17.053459969999999</v>
      </c>
      <c r="BI27">
        <f t="shared" si="45"/>
        <v>0</v>
      </c>
      <c r="BJ27">
        <f t="shared" si="46"/>
        <v>1.6949855999999999E-2</v>
      </c>
      <c r="BK27">
        <f t="shared" si="47"/>
        <v>2.9278222999999999E-2</v>
      </c>
      <c r="BL27">
        <f t="shared" si="48"/>
        <v>-40037.578695206263</v>
      </c>
      <c r="BM27">
        <f t="shared" si="49"/>
        <v>-582.90425728030539</v>
      </c>
      <c r="BN27">
        <f t="shared" si="50"/>
        <v>39454.674437925954</v>
      </c>
    </row>
    <row r="28" spans="1:66" x14ac:dyDescent="0.2">
      <c r="A28" t="s">
        <v>35</v>
      </c>
      <c r="B28" t="str">
        <f>VLOOKUP(A28,ISO3_Country!$A$3:$B$248,2,FALSE)</f>
        <v>Belize</v>
      </c>
      <c r="C28" t="s">
        <v>669</v>
      </c>
      <c r="D28">
        <f>SUMIF(All_countries!F27:F271,Aggregation!A28,All_countries!G27:G271)</f>
        <v>4.9346302280699996</v>
      </c>
      <c r="E28">
        <f>SUMIF(All_countries!$F$5:$F$249,Aggregation!A28,All_countries!$H$5:$H$249)</f>
        <v>4928.6730825000004</v>
      </c>
      <c r="F28">
        <f>SUMIF(All_countries!$F$5:$F$249,Aggregation!A28,All_countries!$I$5:$I$249)</f>
        <v>0</v>
      </c>
      <c r="G28">
        <f>SUMIF(All_countries!$F$5:$F$249,Aggregation!A28,All_countries!$J$5:$J$249)</f>
        <v>569.29463395200003</v>
      </c>
      <c r="H28">
        <f t="shared" si="16"/>
        <v>0.68015688538500008</v>
      </c>
      <c r="I28">
        <f t="shared" si="17"/>
        <v>0.18728957713500002</v>
      </c>
      <c r="J28">
        <f t="shared" si="5"/>
        <v>0</v>
      </c>
      <c r="K28">
        <f t="shared" si="18"/>
        <v>0</v>
      </c>
      <c r="L28">
        <f t="shared" si="6"/>
        <v>9.9057266307648009E-2</v>
      </c>
      <c r="M28">
        <f t="shared" si="19"/>
        <v>1.3093776580896001E-2</v>
      </c>
      <c r="N28">
        <f t="shared" si="7"/>
        <v>0.77921415169264807</v>
      </c>
      <c r="O28">
        <f t="shared" si="20"/>
        <v>0.1877467248410942</v>
      </c>
      <c r="P28">
        <f t="shared" si="8"/>
        <v>0</v>
      </c>
      <c r="Q28">
        <f>VLOOKUP(B28,CO2Emissions2019!$A$3:$B$219,2,FALSE)</f>
        <v>0.172706528</v>
      </c>
      <c r="R28">
        <f t="shared" si="21"/>
        <v>451.17816953198667</v>
      </c>
      <c r="S28">
        <v>3.5873269999999999E-2</v>
      </c>
      <c r="T28">
        <v>1.1500799999999999E-3</v>
      </c>
      <c r="U28">
        <f t="shared" si="22"/>
        <v>1.3226840063999999E-6</v>
      </c>
      <c r="V28">
        <v>3.4023448999999997E-2</v>
      </c>
      <c r="W28">
        <v>3.7802715000000001E-2</v>
      </c>
      <c r="X28">
        <v>4.3600007679001601E-2</v>
      </c>
      <c r="Y28">
        <f t="shared" si="51"/>
        <v>1.9009606696089986E-3</v>
      </c>
      <c r="Z28">
        <v>1.5970074000000001E-2</v>
      </c>
      <c r="AA28">
        <v>2.7432120000000001E-3</v>
      </c>
      <c r="AB28">
        <f t="shared" si="23"/>
        <v>7.5252120769440002E-6</v>
      </c>
      <c r="AC28">
        <v>1.1488786000000001E-2</v>
      </c>
      <c r="AD28">
        <v>2.0546974999999999E-2</v>
      </c>
      <c r="AE28">
        <v>1.1637980240763301E-2</v>
      </c>
      <c r="AF28">
        <f t="shared" si="24"/>
        <v>1.3544258408439703E-4</v>
      </c>
      <c r="AG28" s="12">
        <f t="shared" si="9"/>
        <v>1829.4629892959335</v>
      </c>
      <c r="AH28" s="12">
        <f t="shared" si="25"/>
        <v>441.02269180876141</v>
      </c>
      <c r="AI28">
        <f t="shared" si="10"/>
        <v>1024.7803584333262</v>
      </c>
      <c r="AJ28">
        <f t="shared" si="26"/>
        <v>254.48591901750595</v>
      </c>
      <c r="AK28">
        <f t="shared" si="27"/>
        <v>0.10250350304201866</v>
      </c>
      <c r="AL28">
        <f t="shared" si="28"/>
        <v>2.4915240767859257E-2</v>
      </c>
      <c r="AM28">
        <f t="shared" si="29"/>
        <v>6.2076922252039595E-4</v>
      </c>
      <c r="AN28">
        <f t="shared" si="11"/>
        <v>4.5632542805277114E-2</v>
      </c>
      <c r="AO28">
        <f t="shared" si="30"/>
        <v>1.3502875781822779E-2</v>
      </c>
      <c r="AP28">
        <f t="shared" si="31"/>
        <v>1.8232765437933612E-4</v>
      </c>
      <c r="AQ28">
        <f t="shared" si="12"/>
        <v>1829.3604857928913</v>
      </c>
      <c r="AR28">
        <f t="shared" si="32"/>
        <v>440.99798244356049</v>
      </c>
      <c r="AS28">
        <f t="shared" si="33"/>
        <v>194479.22051929089</v>
      </c>
      <c r="AT28">
        <f t="shared" si="13"/>
        <v>1024.7347258905208</v>
      </c>
      <c r="AU28">
        <f t="shared" si="34"/>
        <v>254.47525140331473</v>
      </c>
      <c r="AV28">
        <f t="shared" si="35"/>
        <v>64757.653576780234</v>
      </c>
      <c r="AW28">
        <f t="shared" si="14"/>
        <v>10.580340698293041</v>
      </c>
      <c r="AX28">
        <f t="shared" si="36"/>
        <v>1.6719757270514164</v>
      </c>
      <c r="AY28">
        <f t="shared" si="37"/>
        <v>2.7955028318491126</v>
      </c>
      <c r="AZ28">
        <f t="shared" si="15"/>
        <v>4.7101595114398993</v>
      </c>
      <c r="BA28">
        <f t="shared" si="38"/>
        <v>1.0889562469367147</v>
      </c>
      <c r="BB28">
        <f t="shared" si="39"/>
        <v>1.1858257077424952</v>
      </c>
      <c r="BC28">
        <f t="shared" si="52"/>
        <v>1818.7801450945983</v>
      </c>
      <c r="BD28">
        <f t="shared" si="41"/>
        <v>441.00115195101557</v>
      </c>
      <c r="BE28">
        <f t="shared" si="42"/>
        <v>1020.024566379081</v>
      </c>
      <c r="BF28">
        <f t="shared" si="43"/>
        <v>253.38629515637803</v>
      </c>
      <c r="BH28">
        <f t="shared" si="44"/>
        <v>-0.6065076236926481</v>
      </c>
      <c r="BI28">
        <f t="shared" si="45"/>
        <v>0.1877467248410942</v>
      </c>
      <c r="BJ28">
        <f t="shared" si="46"/>
        <v>3.5873269999999999E-2</v>
      </c>
      <c r="BK28">
        <f t="shared" si="47"/>
        <v>1.1500799999999999E-3</v>
      </c>
      <c r="BL28">
        <f t="shared" si="48"/>
        <v>1423.8974981464564</v>
      </c>
      <c r="BM28">
        <f t="shared" si="49"/>
        <v>-1236.002144635265</v>
      </c>
      <c r="BN28">
        <f t="shared" si="50"/>
        <v>-2659.8996427817215</v>
      </c>
    </row>
    <row r="29" spans="1:66" x14ac:dyDescent="0.2">
      <c r="A29" t="s">
        <v>37</v>
      </c>
      <c r="B29" t="str">
        <f>VLOOKUP(A29,ISO3_Country!$A$3:$B$248,2,FALSE)</f>
        <v>Bolivia</v>
      </c>
      <c r="C29" t="s">
        <v>668</v>
      </c>
      <c r="D29">
        <f>SUMIF(All_countries!F28:F272,Aggregation!A29,All_countries!G28:G272)</f>
        <v>92.190105311799996</v>
      </c>
      <c r="E29">
        <f>SUMIF(All_countries!$F$5:$F$249,Aggregation!A29,All_countries!$H$5:$H$249)</f>
        <v>0</v>
      </c>
      <c r="F29">
        <f>SUMIF(All_countries!$F$5:$F$249,Aggregation!A29,All_countries!$I$5:$I$249)</f>
        <v>0</v>
      </c>
      <c r="G29">
        <f>SUMIF(All_countries!$F$5:$F$249,Aggregation!A29,All_countries!$J$5:$J$249)</f>
        <v>0</v>
      </c>
      <c r="H29">
        <f t="shared" si="16"/>
        <v>0</v>
      </c>
      <c r="I29">
        <f t="shared" si="17"/>
        <v>0</v>
      </c>
      <c r="J29">
        <f t="shared" si="5"/>
        <v>0</v>
      </c>
      <c r="K29">
        <f t="shared" si="18"/>
        <v>0</v>
      </c>
      <c r="L29">
        <f t="shared" si="6"/>
        <v>0</v>
      </c>
      <c r="M29">
        <f t="shared" si="19"/>
        <v>0</v>
      </c>
      <c r="N29">
        <f t="shared" si="7"/>
        <v>0</v>
      </c>
      <c r="O29">
        <f t="shared" si="20"/>
        <v>0</v>
      </c>
      <c r="P29">
        <f t="shared" si="8"/>
        <v>1</v>
      </c>
      <c r="Q29">
        <f>VLOOKUP(B29,CO2Emissions2019!$A$3:$B$219,2,FALSE)</f>
        <v>6.1612584699999999</v>
      </c>
      <c r="R29">
        <f t="shared" si="21"/>
        <v>0</v>
      </c>
      <c r="S29">
        <v>0.81952203599999995</v>
      </c>
      <c r="T29">
        <v>1.8837276E-2</v>
      </c>
      <c r="U29">
        <f t="shared" si="22"/>
        <v>3.54842967100176E-4</v>
      </c>
      <c r="V29">
        <v>0.78887197499999995</v>
      </c>
      <c r="W29">
        <v>0.85056639700000003</v>
      </c>
      <c r="X29">
        <v>0.71317434185336703</v>
      </c>
      <c r="Y29">
        <f t="shared" si="51"/>
        <v>0.5086176418779832</v>
      </c>
      <c r="Z29">
        <v>0.232574324</v>
      </c>
      <c r="AA29">
        <v>3.1179098999999998E-2</v>
      </c>
      <c r="AB29">
        <f t="shared" si="23"/>
        <v>9.721362144518009E-4</v>
      </c>
      <c r="AC29">
        <v>0.18263913200000001</v>
      </c>
      <c r="AD29">
        <v>0.28473334099999997</v>
      </c>
      <c r="AE29">
        <v>0.13464048930367101</v>
      </c>
      <c r="AF29">
        <f t="shared" si="24"/>
        <v>1.8128061359931946E-2</v>
      </c>
      <c r="AG29" s="12">
        <f t="shared" si="9"/>
        <v>0</v>
      </c>
      <c r="AH29" s="12">
        <f t="shared" si="25"/>
        <v>0</v>
      </c>
      <c r="AI29">
        <f t="shared" si="10"/>
        <v>0</v>
      </c>
      <c r="AJ29">
        <f t="shared" si="26"/>
        <v>0</v>
      </c>
      <c r="AK29">
        <f t="shared" si="27"/>
        <v>0</v>
      </c>
      <c r="AL29">
        <f t="shared" si="28"/>
        <v>0</v>
      </c>
      <c r="AM29">
        <f t="shared" si="29"/>
        <v>0</v>
      </c>
      <c r="AN29">
        <f t="shared" si="11"/>
        <v>0</v>
      </c>
      <c r="AO29">
        <f t="shared" si="30"/>
        <v>0</v>
      </c>
      <c r="AP29">
        <f t="shared" si="31"/>
        <v>0</v>
      </c>
      <c r="AQ29">
        <f t="shared" si="12"/>
        <v>0</v>
      </c>
      <c r="AR29">
        <f t="shared" si="32"/>
        <v>0</v>
      </c>
      <c r="AS29">
        <f t="shared" si="33"/>
        <v>0</v>
      </c>
      <c r="AT29">
        <f t="shared" si="13"/>
        <v>0</v>
      </c>
      <c r="AU29">
        <f t="shared" si="34"/>
        <v>0</v>
      </c>
      <c r="AV29">
        <f t="shared" si="35"/>
        <v>0</v>
      </c>
      <c r="AW29">
        <f t="shared" si="14"/>
        <v>244.048736849161</v>
      </c>
      <c r="AX29">
        <f t="shared" si="36"/>
        <v>38.544715494206848</v>
      </c>
      <c r="AY29">
        <f t="shared" si="37"/>
        <v>1485.6950925293495</v>
      </c>
      <c r="AZ29">
        <f t="shared" si="15"/>
        <v>69.259235874589109</v>
      </c>
      <c r="BA29">
        <f t="shared" si="38"/>
        <v>14.259424823238954</v>
      </c>
      <c r="BB29">
        <f t="shared" si="39"/>
        <v>203.33119628960327</v>
      </c>
      <c r="BC29">
        <f t="shared" si="52"/>
        <v>-244.048736849161</v>
      </c>
      <c r="BD29">
        <f t="shared" si="41"/>
        <v>38.544715494206848</v>
      </c>
      <c r="BE29">
        <f t="shared" si="42"/>
        <v>-69.259235874589109</v>
      </c>
      <c r="BF29">
        <f t="shared" si="43"/>
        <v>-14.259424823238954</v>
      </c>
      <c r="BH29">
        <f t="shared" si="44"/>
        <v>6.1612584699999999</v>
      </c>
      <c r="BI29">
        <f t="shared" si="45"/>
        <v>0</v>
      </c>
      <c r="BJ29">
        <f t="shared" si="46"/>
        <v>0.81952203599999995</v>
      </c>
      <c r="BK29">
        <f t="shared" si="47"/>
        <v>1.8837276E-2</v>
      </c>
      <c r="BL29">
        <f t="shared" si="48"/>
        <v>-14447.076699745821</v>
      </c>
      <c r="BM29">
        <f t="shared" si="49"/>
        <v>-28216.033525427702</v>
      </c>
      <c r="BN29">
        <f t="shared" si="50"/>
        <v>-13768.95682568188</v>
      </c>
    </row>
    <row r="30" spans="1:66" x14ac:dyDescent="0.2">
      <c r="A30" t="s">
        <v>38</v>
      </c>
      <c r="B30" t="str">
        <f>VLOOKUP(A30,ISO3_Country!$A$3:$B$248,2,FALSE)</f>
        <v>Brazil</v>
      </c>
      <c r="C30" t="s">
        <v>668</v>
      </c>
      <c r="D30">
        <f>SUMIF(All_countries!F29:F273,Aggregation!A30,All_countries!G29:G273)</f>
        <v>1017.22467647</v>
      </c>
      <c r="E30">
        <f>SUMIF(All_countries!$F$5:$F$249,Aggregation!A30,All_countries!$H$5:$H$249)</f>
        <v>429.34390221000001</v>
      </c>
      <c r="F30">
        <f>SUMIF(All_countries!$F$5:$F$249,Aggregation!A30,All_countries!$I$5:$I$249)</f>
        <v>59.8651067415</v>
      </c>
      <c r="G30">
        <f>SUMIF(All_countries!$F$5:$F$249,Aggregation!A30,All_countries!$J$5:$J$249)</f>
        <v>10587.5180542</v>
      </c>
      <c r="H30">
        <f t="shared" si="16"/>
        <v>5.924945850498E-2</v>
      </c>
      <c r="I30">
        <f t="shared" si="17"/>
        <v>1.6315068283980001E-2</v>
      </c>
      <c r="J30">
        <f t="shared" si="5"/>
        <v>1.4666951151667499E-2</v>
      </c>
      <c r="K30">
        <f t="shared" si="18"/>
        <v>1.5564927752789999E-3</v>
      </c>
      <c r="L30">
        <f t="shared" si="6"/>
        <v>1.8422281414308002</v>
      </c>
      <c r="M30">
        <f t="shared" si="19"/>
        <v>0.24351291524659999</v>
      </c>
      <c r="N30">
        <f t="shared" si="7"/>
        <v>1.9161445510874477</v>
      </c>
      <c r="O30">
        <f t="shared" si="20"/>
        <v>0.24406381135835811</v>
      </c>
      <c r="P30">
        <f t="shared" si="8"/>
        <v>0</v>
      </c>
      <c r="Q30">
        <f>VLOOKUP(B30,CO2Emissions2019!$A$3:$B$219,2,FALSE)</f>
        <v>127.1058324</v>
      </c>
      <c r="R30">
        <f t="shared" si="21"/>
        <v>1.5075189823369961</v>
      </c>
      <c r="S30">
        <v>22.08759598</v>
      </c>
      <c r="T30">
        <v>0.55644020100000002</v>
      </c>
      <c r="U30">
        <f t="shared" si="22"/>
        <v>0.30962569728892042</v>
      </c>
      <c r="V30">
        <v>21.177913879999998</v>
      </c>
      <c r="W30">
        <v>23.01262449</v>
      </c>
      <c r="X30">
        <v>21.259228942529699</v>
      </c>
      <c r="Y30">
        <f t="shared" si="51"/>
        <v>451.95481523089245</v>
      </c>
      <c r="Z30">
        <v>13.636952559999999</v>
      </c>
      <c r="AA30">
        <v>1.9986314590000001</v>
      </c>
      <c r="AB30">
        <f t="shared" si="23"/>
        <v>3.9945277089044691</v>
      </c>
      <c r="AC30">
        <v>10.38482071</v>
      </c>
      <c r="AD30">
        <v>16.948561890000001</v>
      </c>
      <c r="AE30">
        <v>8.5262851004217204</v>
      </c>
      <c r="AF30">
        <f t="shared" si="24"/>
        <v>72.697537613673433</v>
      </c>
      <c r="AG30" s="12">
        <f t="shared" si="9"/>
        <v>4498.7832045153436</v>
      </c>
      <c r="AH30" s="12">
        <f t="shared" si="25"/>
        <v>574.06716599267395</v>
      </c>
      <c r="AI30">
        <f t="shared" si="10"/>
        <v>2520.0098016802822</v>
      </c>
      <c r="AJ30">
        <f t="shared" si="26"/>
        <v>354.94333159395831</v>
      </c>
      <c r="AK30">
        <f t="shared" si="27"/>
        <v>155.19853884912061</v>
      </c>
      <c r="AL30">
        <f t="shared" si="28"/>
        <v>20.150945637749551</v>
      </c>
      <c r="AM30">
        <f t="shared" si="29"/>
        <v>406.06061009553764</v>
      </c>
      <c r="AN30">
        <f t="shared" si="11"/>
        <v>95.820075375481153</v>
      </c>
      <c r="AO30">
        <f t="shared" si="30"/>
        <v>18.605766619956789</v>
      </c>
      <c r="AP30">
        <f t="shared" si="31"/>
        <v>346.17455151629827</v>
      </c>
      <c r="AQ30">
        <f t="shared" si="12"/>
        <v>4343.5846656662234</v>
      </c>
      <c r="AR30">
        <f t="shared" si="32"/>
        <v>554.27769312592272</v>
      </c>
      <c r="AS30">
        <f t="shared" si="33"/>
        <v>307223.76109699457</v>
      </c>
      <c r="AT30">
        <f t="shared" si="13"/>
        <v>2424.1897263048008</v>
      </c>
      <c r="AU30">
        <f t="shared" si="34"/>
        <v>344.23239775262789</v>
      </c>
      <c r="AV30">
        <f t="shared" si="35"/>
        <v>118495.94366252341</v>
      </c>
      <c r="AW30">
        <f t="shared" si="14"/>
        <v>6422.3547936565201</v>
      </c>
      <c r="AX30">
        <f t="shared" si="36"/>
        <v>1006.882385245022</v>
      </c>
      <c r="AY30">
        <f t="shared" si="37"/>
        <v>1013812.1377167049</v>
      </c>
      <c r="AZ30">
        <f t="shared" si="15"/>
        <v>3965.1824365080834</v>
      </c>
      <c r="BA30">
        <f t="shared" si="38"/>
        <v>845.09967654376135</v>
      </c>
      <c r="BB30">
        <f t="shared" si="39"/>
        <v>714193.4632943701</v>
      </c>
      <c r="BC30">
        <f t="shared" si="52"/>
        <v>-2078.7701279902967</v>
      </c>
      <c r="BD30">
        <f t="shared" si="41"/>
        <v>1149.3632579883956</v>
      </c>
      <c r="BE30">
        <f t="shared" si="42"/>
        <v>-1540.9927102032825</v>
      </c>
      <c r="BF30">
        <f t="shared" si="43"/>
        <v>-500.86727879113346</v>
      </c>
      <c r="BH30">
        <f t="shared" si="44"/>
        <v>125.18968784891256</v>
      </c>
      <c r="BI30">
        <f t="shared" si="45"/>
        <v>0.24406381135835811</v>
      </c>
      <c r="BJ30">
        <f t="shared" si="46"/>
        <v>22.08759598</v>
      </c>
      <c r="BK30">
        <f t="shared" si="47"/>
        <v>0.55644020100000002</v>
      </c>
      <c r="BL30">
        <f t="shared" si="48"/>
        <v>-283784.4400264463</v>
      </c>
      <c r="BM30">
        <f t="shared" si="49"/>
        <v>-750832.22703788988</v>
      </c>
      <c r="BN30">
        <f t="shared" si="50"/>
        <v>-467047.78701144358</v>
      </c>
    </row>
    <row r="31" spans="1:66" x14ac:dyDescent="0.2">
      <c r="A31" t="s">
        <v>40</v>
      </c>
      <c r="B31" t="str">
        <f>VLOOKUP(A31,ISO3_Country!$A$3:$B$248,2,FALSE)</f>
        <v>Brunei Darussalam</v>
      </c>
      <c r="C31" t="s">
        <v>666</v>
      </c>
      <c r="D31">
        <f>SUMIF(All_countries!F30:F274,Aggregation!A31,All_countries!G30:G274)</f>
        <v>2.5579016537900001</v>
      </c>
      <c r="E31">
        <f>SUMIF(All_countries!$F$5:$F$249,Aggregation!A31,All_countries!$H$5:$H$249)</f>
        <v>0</v>
      </c>
      <c r="F31">
        <f>SUMIF(All_countries!$F$5:$F$249,Aggregation!A31,All_countries!$I$5:$I$249)</f>
        <v>0</v>
      </c>
      <c r="G31">
        <f>SUMIF(All_countries!$F$5:$F$249,Aggregation!A31,All_countries!$J$5:$J$249)</f>
        <v>109.414756219</v>
      </c>
      <c r="H31">
        <f t="shared" si="16"/>
        <v>0</v>
      </c>
      <c r="I31">
        <f t="shared" si="17"/>
        <v>0</v>
      </c>
      <c r="J31">
        <f t="shared" si="5"/>
        <v>0</v>
      </c>
      <c r="K31">
        <f t="shared" si="18"/>
        <v>0</v>
      </c>
      <c r="L31">
        <f t="shared" si="6"/>
        <v>1.9038167582105997E-2</v>
      </c>
      <c r="M31">
        <f t="shared" si="19"/>
        <v>2.516539393037E-3</v>
      </c>
      <c r="N31">
        <f t="shared" si="7"/>
        <v>1.9038167582105997E-2</v>
      </c>
      <c r="O31">
        <f t="shared" si="20"/>
        <v>2.516539393037E-3</v>
      </c>
      <c r="P31">
        <f t="shared" si="8"/>
        <v>0</v>
      </c>
      <c r="Q31">
        <f>VLOOKUP(B31,CO2Emissions2019!$A$3:$B$219,2,FALSE)</f>
        <v>2.480537102</v>
      </c>
      <c r="R31">
        <f t="shared" si="21"/>
        <v>0.76750182719524573</v>
      </c>
      <c r="S31">
        <v>0.28445255600000002</v>
      </c>
      <c r="T31">
        <v>8.8306410000000002E-3</v>
      </c>
      <c r="U31">
        <f t="shared" si="22"/>
        <v>7.7980220470881008E-5</v>
      </c>
      <c r="V31">
        <v>0.27004464500000003</v>
      </c>
      <c r="W31">
        <v>0.29892610600000002</v>
      </c>
      <c r="X31">
        <v>0.333968685092701</v>
      </c>
      <c r="Y31">
        <f t="shared" si="51"/>
        <v>0.11153508262254769</v>
      </c>
      <c r="Z31">
        <v>0.256134105</v>
      </c>
      <c r="AA31">
        <v>4.4555863000000001E-2</v>
      </c>
      <c r="AB31">
        <f t="shared" si="23"/>
        <v>1.9852249276747693E-3</v>
      </c>
      <c r="AC31">
        <v>0.18417372400000001</v>
      </c>
      <c r="AD31">
        <v>0.33133139</v>
      </c>
      <c r="AE31">
        <v>0.19135400903906999</v>
      </c>
      <c r="AF31">
        <f t="shared" si="24"/>
        <v>3.6616356775324481E-2</v>
      </c>
      <c r="AG31" s="12">
        <f t="shared" si="9"/>
        <v>44.698396326373071</v>
      </c>
      <c r="AH31" s="12">
        <f t="shared" si="25"/>
        <v>5.9184298097697718</v>
      </c>
      <c r="AI31">
        <f t="shared" si="10"/>
        <v>25.03796954447483</v>
      </c>
      <c r="AJ31">
        <f t="shared" si="26"/>
        <v>3.6359054606548975</v>
      </c>
      <c r="AK31">
        <f t="shared" si="27"/>
        <v>1.9858475062860193E-2</v>
      </c>
      <c r="AL31">
        <f t="shared" si="28"/>
        <v>2.6963931046264399E-3</v>
      </c>
      <c r="AM31">
        <f t="shared" si="29"/>
        <v>7.2705357746770119E-6</v>
      </c>
      <c r="AN31">
        <f t="shared" si="11"/>
        <v>1.7881480161108181E-2</v>
      </c>
      <c r="AO31">
        <f t="shared" si="30"/>
        <v>3.9067249788817902E-3</v>
      </c>
      <c r="AP31">
        <f t="shared" si="31"/>
        <v>1.5262500060618924E-5</v>
      </c>
      <c r="AQ31">
        <f t="shared" si="12"/>
        <v>44.67853785131021</v>
      </c>
      <c r="AR31">
        <f t="shared" si="32"/>
        <v>5.9158006949545445</v>
      </c>
      <c r="AS31">
        <f t="shared" si="33"/>
        <v>34.996697862424675</v>
      </c>
      <c r="AT31">
        <f t="shared" si="13"/>
        <v>25.020088064313722</v>
      </c>
      <c r="AU31">
        <f t="shared" si="34"/>
        <v>3.6337553949939854</v>
      </c>
      <c r="AV31">
        <f t="shared" si="35"/>
        <v>13.204178270647894</v>
      </c>
      <c r="AW31">
        <f t="shared" si="14"/>
        <v>84.688403091823474</v>
      </c>
      <c r="AX31">
        <f t="shared" si="36"/>
        <v>13.678966423379554</v>
      </c>
      <c r="AY31">
        <f t="shared" si="37"/>
        <v>187.11412241194523</v>
      </c>
      <c r="AZ31">
        <f t="shared" si="15"/>
        <v>76.257315577798636</v>
      </c>
      <c r="BA31">
        <f t="shared" si="38"/>
        <v>17.946530285819311</v>
      </c>
      <c r="BB31">
        <f t="shared" si="39"/>
        <v>322.07794929982975</v>
      </c>
      <c r="BC31">
        <f t="shared" si="52"/>
        <v>-40.009865240513264</v>
      </c>
      <c r="BD31">
        <f t="shared" si="41"/>
        <v>14.9033828466684</v>
      </c>
      <c r="BE31">
        <f t="shared" si="42"/>
        <v>-51.23722751348491</v>
      </c>
      <c r="BF31">
        <f t="shared" si="43"/>
        <v>-14.312774890825326</v>
      </c>
      <c r="BH31">
        <f t="shared" si="44"/>
        <v>2.4614989344178939</v>
      </c>
      <c r="BI31">
        <f t="shared" si="45"/>
        <v>2.516539393037E-3</v>
      </c>
      <c r="BJ31">
        <f t="shared" si="46"/>
        <v>0.28445255600000002</v>
      </c>
      <c r="BK31">
        <f t="shared" si="47"/>
        <v>8.8306410000000002E-3</v>
      </c>
      <c r="BL31">
        <f t="shared" si="48"/>
        <v>-5776.6154666963012</v>
      </c>
      <c r="BM31">
        <f t="shared" si="49"/>
        <v>-9797.5224351518373</v>
      </c>
      <c r="BN31">
        <f t="shared" si="50"/>
        <v>-4020.9069684555361</v>
      </c>
    </row>
    <row r="32" spans="1:66" x14ac:dyDescent="0.2">
      <c r="A32" t="s">
        <v>41</v>
      </c>
      <c r="B32" t="str">
        <f>VLOOKUP(A32,ISO3_Country!$A$3:$B$248,2,FALSE)</f>
        <v>Bhutan</v>
      </c>
      <c r="C32" t="s">
        <v>666</v>
      </c>
      <c r="D32">
        <f>SUMIF(All_countries!F31:F275,Aggregation!A32,All_countries!G31:G275)</f>
        <v>3.6355587107799998</v>
      </c>
      <c r="E32">
        <f>SUMIF(All_countries!$F$5:$F$249,Aggregation!A32,All_countries!$H$5:$H$249)</f>
        <v>0</v>
      </c>
      <c r="F32">
        <f>SUMIF(All_countries!$F$5:$F$249,Aggregation!A32,All_countries!$I$5:$I$249)</f>
        <v>0</v>
      </c>
      <c r="G32">
        <f>SUMIF(All_countries!$F$5:$F$249,Aggregation!A32,All_countries!$J$5:$J$249)</f>
        <v>0</v>
      </c>
      <c r="H32">
        <f t="shared" si="16"/>
        <v>0</v>
      </c>
      <c r="I32">
        <f t="shared" si="17"/>
        <v>0</v>
      </c>
      <c r="J32">
        <f t="shared" si="5"/>
        <v>0</v>
      </c>
      <c r="K32">
        <f t="shared" si="18"/>
        <v>0</v>
      </c>
      <c r="L32">
        <f t="shared" si="6"/>
        <v>0</v>
      </c>
      <c r="M32">
        <f t="shared" si="19"/>
        <v>0</v>
      </c>
      <c r="N32">
        <f t="shared" si="7"/>
        <v>0</v>
      </c>
      <c r="O32">
        <f t="shared" si="20"/>
        <v>0</v>
      </c>
      <c r="P32">
        <f t="shared" si="8"/>
        <v>1</v>
      </c>
      <c r="Q32">
        <f>VLOOKUP(B32,CO2Emissions2019!$A$3:$B$219,2,FALSE)</f>
        <v>0.46583641399999998</v>
      </c>
      <c r="R32">
        <f t="shared" si="21"/>
        <v>0</v>
      </c>
      <c r="S32">
        <v>9.2229928000000003E-2</v>
      </c>
      <c r="T32">
        <v>1.9915110000000001E-3</v>
      </c>
      <c r="U32">
        <f t="shared" si="22"/>
        <v>3.9661160631209999E-6</v>
      </c>
      <c r="V32">
        <v>8.9008023000000006E-2</v>
      </c>
      <c r="W32">
        <v>9.5531333999999996E-2</v>
      </c>
      <c r="X32">
        <v>7.5809843036173594E-2</v>
      </c>
      <c r="Y32">
        <f t="shared" si="51"/>
        <v>5.7471323011692782E-3</v>
      </c>
      <c r="Z32">
        <v>2.8307210999999999E-2</v>
      </c>
      <c r="AA32">
        <v>4.1998199999999999E-3</v>
      </c>
      <c r="AB32">
        <f t="shared" si="23"/>
        <v>1.7638488032400001E-5</v>
      </c>
      <c r="AC32">
        <v>2.1709341E-2</v>
      </c>
      <c r="AD32">
        <v>3.5459393999999998E-2</v>
      </c>
      <c r="AE32">
        <v>1.8078923743771999E-2</v>
      </c>
      <c r="AF32">
        <f t="shared" si="24"/>
        <v>3.2684748373312296E-4</v>
      </c>
      <c r="AG32" s="12">
        <f t="shared" si="9"/>
        <v>0</v>
      </c>
      <c r="AH32" s="12">
        <f t="shared" si="25"/>
        <v>0</v>
      </c>
      <c r="AI32">
        <f t="shared" si="10"/>
        <v>0</v>
      </c>
      <c r="AJ32">
        <f t="shared" si="26"/>
        <v>0</v>
      </c>
      <c r="AK32">
        <f t="shared" si="27"/>
        <v>0</v>
      </c>
      <c r="AL32">
        <f t="shared" si="28"/>
        <v>0</v>
      </c>
      <c r="AM32">
        <f t="shared" si="29"/>
        <v>0</v>
      </c>
      <c r="AN32">
        <f t="shared" si="11"/>
        <v>0</v>
      </c>
      <c r="AO32">
        <f t="shared" si="30"/>
        <v>0</v>
      </c>
      <c r="AP32">
        <f t="shared" si="31"/>
        <v>0</v>
      </c>
      <c r="AQ32">
        <f t="shared" si="12"/>
        <v>0</v>
      </c>
      <c r="AR32">
        <f t="shared" si="32"/>
        <v>0</v>
      </c>
      <c r="AS32">
        <f t="shared" si="33"/>
        <v>0</v>
      </c>
      <c r="AT32">
        <f t="shared" si="13"/>
        <v>0</v>
      </c>
      <c r="AU32">
        <f t="shared" si="34"/>
        <v>0</v>
      </c>
      <c r="AV32">
        <f t="shared" si="35"/>
        <v>0</v>
      </c>
      <c r="AW32">
        <f t="shared" si="14"/>
        <v>27.465518240303997</v>
      </c>
      <c r="AX32">
        <f t="shared" si="36"/>
        <v>4.2921928498080124</v>
      </c>
      <c r="AY32">
        <f t="shared" si="37"/>
        <v>18.422919459943028</v>
      </c>
      <c r="AZ32">
        <f t="shared" si="15"/>
        <v>8.4297173044809703</v>
      </c>
      <c r="BA32">
        <f t="shared" si="38"/>
        <v>1.8073484584140089</v>
      </c>
      <c r="BB32">
        <f t="shared" si="39"/>
        <v>3.2665084501314947</v>
      </c>
      <c r="BC32">
        <f t="shared" si="52"/>
        <v>-27.465518240303997</v>
      </c>
      <c r="BD32">
        <f t="shared" si="41"/>
        <v>4.2921928498080124</v>
      </c>
      <c r="BE32">
        <f t="shared" si="42"/>
        <v>-8.4297173044809703</v>
      </c>
      <c r="BF32">
        <f t="shared" si="43"/>
        <v>-1.8073484584140089</v>
      </c>
      <c r="BH32">
        <f t="shared" si="44"/>
        <v>0.46583641399999998</v>
      </c>
      <c r="BI32">
        <f t="shared" si="45"/>
        <v>0</v>
      </c>
      <c r="BJ32">
        <f t="shared" si="46"/>
        <v>9.2229928000000003E-2</v>
      </c>
      <c r="BK32">
        <f t="shared" si="47"/>
        <v>1.9915110000000001E-3</v>
      </c>
      <c r="BL32">
        <f t="shared" si="48"/>
        <v>-1093.5475338312926</v>
      </c>
      <c r="BM32">
        <f t="shared" si="49"/>
        <v>-3177.3902543674208</v>
      </c>
      <c r="BN32">
        <f t="shared" si="50"/>
        <v>-2083.8427205361281</v>
      </c>
    </row>
    <row r="33" spans="1:66" x14ac:dyDescent="0.2">
      <c r="A33" t="s">
        <v>43</v>
      </c>
      <c r="B33" t="str">
        <f>VLOOKUP(A33,ISO3_Country!$A$3:$B$248,2,FALSE)</f>
        <v>Botswana</v>
      </c>
      <c r="C33" t="s">
        <v>667</v>
      </c>
      <c r="D33">
        <f>SUMIF(All_countries!F32:F276,Aggregation!A33,All_countries!G32:G276)</f>
        <v>50.677520686800001</v>
      </c>
      <c r="E33">
        <f>SUMIF(All_countries!$F$5:$F$249,Aggregation!A33,All_countries!$H$5:$H$249)</f>
        <v>0</v>
      </c>
      <c r="F33">
        <f>SUMIF(All_countries!$F$5:$F$249,Aggregation!A33,All_countries!$I$5:$I$249)</f>
        <v>0</v>
      </c>
      <c r="G33">
        <f>SUMIF(All_countries!$F$5:$F$249,Aggregation!A33,All_countries!$J$5:$J$249)</f>
        <v>0</v>
      </c>
      <c r="H33">
        <f t="shared" si="16"/>
        <v>0</v>
      </c>
      <c r="I33">
        <f t="shared" si="17"/>
        <v>0</v>
      </c>
      <c r="J33">
        <f t="shared" si="5"/>
        <v>0</v>
      </c>
      <c r="K33">
        <f t="shared" si="18"/>
        <v>0</v>
      </c>
      <c r="L33">
        <f t="shared" si="6"/>
        <v>0</v>
      </c>
      <c r="M33">
        <f t="shared" si="19"/>
        <v>0</v>
      </c>
      <c r="N33">
        <f t="shared" si="7"/>
        <v>0</v>
      </c>
      <c r="O33">
        <f t="shared" si="20"/>
        <v>0</v>
      </c>
      <c r="P33">
        <f t="shared" si="8"/>
        <v>1</v>
      </c>
      <c r="Q33">
        <f>VLOOKUP(B33,CO2Emissions2019!$A$3:$B$219,2,FALSE)</f>
        <v>1.7239051519999999</v>
      </c>
      <c r="R33">
        <f t="shared" si="21"/>
        <v>0</v>
      </c>
      <c r="S33">
        <v>0.47557086999999998</v>
      </c>
      <c r="T33">
        <v>1.2055026999999999E-2</v>
      </c>
      <c r="U33">
        <f t="shared" si="22"/>
        <v>1.4532367597072898E-4</v>
      </c>
      <c r="V33">
        <v>0.45570564699999999</v>
      </c>
      <c r="W33">
        <v>0.49570066400000001</v>
      </c>
      <c r="X33">
        <v>0.45963415161187798</v>
      </c>
      <c r="Y33">
        <f t="shared" si="51"/>
        <v>0.21126355332797084</v>
      </c>
      <c r="Z33">
        <v>0.36081485600000002</v>
      </c>
      <c r="AA33">
        <v>5.5890029000000001E-2</v>
      </c>
      <c r="AB33">
        <f t="shared" si="23"/>
        <v>3.1236953416208411E-3</v>
      </c>
      <c r="AC33">
        <v>0.27086631300000003</v>
      </c>
      <c r="AD33">
        <v>0.45462858</v>
      </c>
      <c r="AE33">
        <v>0.24088799550057599</v>
      </c>
      <c r="AF33">
        <f t="shared" si="24"/>
        <v>5.8027026376285519E-2</v>
      </c>
      <c r="AG33" s="12">
        <f t="shared" si="9"/>
        <v>0</v>
      </c>
      <c r="AH33" s="12">
        <f t="shared" si="25"/>
        <v>0</v>
      </c>
      <c r="AI33">
        <f t="shared" si="10"/>
        <v>0</v>
      </c>
      <c r="AJ33">
        <f t="shared" si="26"/>
        <v>0</v>
      </c>
      <c r="AK33">
        <f t="shared" si="27"/>
        <v>0</v>
      </c>
      <c r="AL33">
        <f t="shared" si="28"/>
        <v>0</v>
      </c>
      <c r="AM33">
        <f t="shared" si="29"/>
        <v>0</v>
      </c>
      <c r="AN33">
        <f t="shared" si="11"/>
        <v>0</v>
      </c>
      <c r="AO33">
        <f t="shared" si="30"/>
        <v>0</v>
      </c>
      <c r="AP33">
        <f t="shared" si="31"/>
        <v>0</v>
      </c>
      <c r="AQ33">
        <f t="shared" si="12"/>
        <v>0</v>
      </c>
      <c r="AR33">
        <f t="shared" si="32"/>
        <v>0</v>
      </c>
      <c r="AS33">
        <f t="shared" si="33"/>
        <v>0</v>
      </c>
      <c r="AT33">
        <f t="shared" si="13"/>
        <v>0</v>
      </c>
      <c r="AU33">
        <f t="shared" si="34"/>
        <v>0</v>
      </c>
      <c r="AV33">
        <f t="shared" si="35"/>
        <v>0</v>
      </c>
      <c r="AW33">
        <f t="shared" si="14"/>
        <v>141.62214682139012</v>
      </c>
      <c r="AX33">
        <f t="shared" si="36"/>
        <v>22.206765988797862</v>
      </c>
      <c r="AY33">
        <f t="shared" si="37"/>
        <v>493.14045568122947</v>
      </c>
      <c r="AZ33">
        <f t="shared" si="15"/>
        <v>107.44849555602669</v>
      </c>
      <c r="BA33">
        <f t="shared" si="38"/>
        <v>23.525688454564953</v>
      </c>
      <c r="BB33">
        <f t="shared" si="39"/>
        <v>553.45801726125069</v>
      </c>
      <c r="BC33">
        <f t="shared" si="52"/>
        <v>-141.62214682139012</v>
      </c>
      <c r="BD33">
        <f t="shared" si="41"/>
        <v>22.206765988797862</v>
      </c>
      <c r="BE33">
        <f t="shared" si="42"/>
        <v>-107.44849555602669</v>
      </c>
      <c r="BF33">
        <f t="shared" si="43"/>
        <v>-23.525688454564953</v>
      </c>
      <c r="BH33">
        <f t="shared" si="44"/>
        <v>1.7239051519999999</v>
      </c>
      <c r="BI33">
        <f t="shared" si="45"/>
        <v>0</v>
      </c>
      <c r="BJ33">
        <f t="shared" si="46"/>
        <v>0.47557086999999998</v>
      </c>
      <c r="BK33">
        <f t="shared" si="47"/>
        <v>1.2055026999999999E-2</v>
      </c>
      <c r="BL33">
        <f t="shared" si="48"/>
        <v>-4044.4312714585535</v>
      </c>
      <c r="BM33">
        <f t="shared" si="49"/>
        <v>-16381.579501808423</v>
      </c>
      <c r="BN33">
        <f t="shared" si="50"/>
        <v>-12337.148230349869</v>
      </c>
    </row>
    <row r="34" spans="1:66" x14ac:dyDescent="0.2">
      <c r="A34" t="s">
        <v>44</v>
      </c>
      <c r="B34" t="str">
        <f>VLOOKUP(A34,ISO3_Country!$A$3:$B$248,2,FALSE)</f>
        <v>Central African Republic</v>
      </c>
      <c r="C34" t="s">
        <v>667</v>
      </c>
      <c r="D34">
        <f>SUMIF(All_countries!F33:F277,Aggregation!A34,All_countries!G33:G277)</f>
        <v>50.602142179200001</v>
      </c>
      <c r="E34">
        <f>SUMIF(All_countries!$F$5:$F$249,Aggregation!A34,All_countries!$H$5:$H$249)</f>
        <v>0</v>
      </c>
      <c r="F34">
        <f>SUMIF(All_countries!$F$5:$F$249,Aggregation!A34,All_countries!$I$5:$I$249)</f>
        <v>0</v>
      </c>
      <c r="G34">
        <f>SUMIF(All_countries!$F$5:$F$249,Aggregation!A34,All_countries!$J$5:$J$249)</f>
        <v>0</v>
      </c>
      <c r="H34">
        <f t="shared" si="16"/>
        <v>0</v>
      </c>
      <c r="I34">
        <f t="shared" si="17"/>
        <v>0</v>
      </c>
      <c r="J34">
        <f t="shared" si="5"/>
        <v>0</v>
      </c>
      <c r="K34">
        <f t="shared" si="18"/>
        <v>0</v>
      </c>
      <c r="L34">
        <f t="shared" si="6"/>
        <v>0</v>
      </c>
      <c r="M34">
        <f t="shared" si="19"/>
        <v>0</v>
      </c>
      <c r="N34">
        <f t="shared" si="7"/>
        <v>0</v>
      </c>
      <c r="O34">
        <f t="shared" si="20"/>
        <v>0</v>
      </c>
      <c r="P34">
        <f t="shared" si="8"/>
        <v>1</v>
      </c>
      <c r="Q34">
        <f>VLOOKUP(B34,CO2Emissions2019!$A$3:$B$219,2,FALSE)</f>
        <v>8.3966320999999997E-2</v>
      </c>
      <c r="R34">
        <f t="shared" si="21"/>
        <v>0</v>
      </c>
      <c r="S34">
        <v>0.16350252500000001</v>
      </c>
      <c r="T34">
        <v>3.9821170000000003E-3</v>
      </c>
      <c r="U34">
        <f t="shared" si="22"/>
        <v>1.5857255801689002E-5</v>
      </c>
      <c r="V34">
        <v>0.157019147</v>
      </c>
      <c r="W34">
        <v>0.17013422</v>
      </c>
      <c r="X34">
        <v>0.15370866418909601</v>
      </c>
      <c r="Y34">
        <f t="shared" si="51"/>
        <v>2.3626353446796287E-2</v>
      </c>
      <c r="Z34">
        <v>3.4842923999999997E-2</v>
      </c>
      <c r="AA34">
        <v>2.8259100000000001E-3</v>
      </c>
      <c r="AB34">
        <f t="shared" si="23"/>
        <v>7.9857673280999998E-6</v>
      </c>
      <c r="AC34">
        <v>3.0242824000000001E-2</v>
      </c>
      <c r="AD34">
        <v>3.9498792999999997E-2</v>
      </c>
      <c r="AE34">
        <v>1.2252245772270199E-2</v>
      </c>
      <c r="AF34">
        <f t="shared" si="24"/>
        <v>1.5011752646411299E-4</v>
      </c>
      <c r="AG34" s="12">
        <f t="shared" si="9"/>
        <v>0</v>
      </c>
      <c r="AH34" s="12">
        <f t="shared" si="25"/>
        <v>0</v>
      </c>
      <c r="AI34">
        <f t="shared" si="10"/>
        <v>0</v>
      </c>
      <c r="AJ34">
        <f t="shared" si="26"/>
        <v>0</v>
      </c>
      <c r="AK34">
        <f t="shared" si="27"/>
        <v>0</v>
      </c>
      <c r="AL34">
        <f t="shared" si="28"/>
        <v>0</v>
      </c>
      <c r="AM34">
        <f t="shared" si="29"/>
        <v>0</v>
      </c>
      <c r="AN34">
        <f t="shared" si="11"/>
        <v>0</v>
      </c>
      <c r="AO34">
        <f t="shared" si="30"/>
        <v>0</v>
      </c>
      <c r="AP34">
        <f t="shared" si="31"/>
        <v>0</v>
      </c>
      <c r="AQ34">
        <f t="shared" si="12"/>
        <v>0</v>
      </c>
      <c r="AR34">
        <f t="shared" si="32"/>
        <v>0</v>
      </c>
      <c r="AS34">
        <f t="shared" si="33"/>
        <v>0</v>
      </c>
      <c r="AT34">
        <f t="shared" si="13"/>
        <v>0</v>
      </c>
      <c r="AU34">
        <f t="shared" si="34"/>
        <v>0</v>
      </c>
      <c r="AV34">
        <f t="shared" si="35"/>
        <v>0</v>
      </c>
      <c r="AW34">
        <f t="shared" si="14"/>
        <v>48.690069266054941</v>
      </c>
      <c r="AX34">
        <f t="shared" si="36"/>
        <v>7.6270746685315656</v>
      </c>
      <c r="AY34">
        <f t="shared" si="37"/>
        <v>58.172267999355888</v>
      </c>
      <c r="AZ34">
        <f t="shared" si="15"/>
        <v>10.376013355095818</v>
      </c>
      <c r="BA34">
        <f t="shared" si="38"/>
        <v>1.8127613944662619</v>
      </c>
      <c r="BB34">
        <f t="shared" si="39"/>
        <v>3.2861038732672667</v>
      </c>
      <c r="BC34">
        <f t="shared" si="52"/>
        <v>-48.690069266054941</v>
      </c>
      <c r="BD34">
        <f t="shared" si="41"/>
        <v>7.6270746685315656</v>
      </c>
      <c r="BE34">
        <f t="shared" si="42"/>
        <v>-10.376013355095818</v>
      </c>
      <c r="BF34">
        <f t="shared" si="43"/>
        <v>-1.8127613944662619</v>
      </c>
      <c r="BH34">
        <f t="shared" si="44"/>
        <v>8.3966320999999997E-2</v>
      </c>
      <c r="BI34">
        <f t="shared" si="45"/>
        <v>0</v>
      </c>
      <c r="BJ34">
        <f t="shared" si="46"/>
        <v>0.16350252500000001</v>
      </c>
      <c r="BK34">
        <f t="shared" si="47"/>
        <v>3.9821170000000003E-3</v>
      </c>
      <c r="BL34">
        <f t="shared" si="48"/>
        <v>-197.08837189127161</v>
      </c>
      <c r="BM34">
        <f t="shared" si="49"/>
        <v>-5633.0136790938213</v>
      </c>
      <c r="BN34">
        <f t="shared" si="50"/>
        <v>-5435.9253072025494</v>
      </c>
    </row>
    <row r="35" spans="1:66" x14ac:dyDescent="0.2">
      <c r="A35" t="s">
        <v>45</v>
      </c>
      <c r="B35" t="str">
        <f>VLOOKUP(A35,ISO3_Country!$A$3:$B$248,2,FALSE)</f>
        <v>Canada</v>
      </c>
      <c r="C35" t="s">
        <v>669</v>
      </c>
      <c r="D35">
        <f>SUMIF(All_countries!F34:F278,Aggregation!A35,All_countries!G34:G278)</f>
        <v>2991.8716836899998</v>
      </c>
      <c r="E35">
        <f>SUMIF(All_countries!$F$5:$F$249,Aggregation!A35,All_countries!$H$5:$H$249)</f>
        <v>337.71327378900003</v>
      </c>
      <c r="F35">
        <f>SUMIF(All_countries!$F$5:$F$249,Aggregation!A35,All_countries!$I$5:$I$249)</f>
        <v>1111.6118637320001</v>
      </c>
      <c r="G35">
        <f>SUMIF(All_countries!$F$5:$F$249,Aggregation!A35,All_countries!$J$5:$J$249)</f>
        <v>0</v>
      </c>
      <c r="H35">
        <f t="shared" si="16"/>
        <v>4.6604431782882004E-2</v>
      </c>
      <c r="I35">
        <f t="shared" si="17"/>
        <v>1.2833104403982E-2</v>
      </c>
      <c r="J35">
        <f t="shared" si="5"/>
        <v>0.27234490661434002</v>
      </c>
      <c r="K35">
        <f t="shared" si="18"/>
        <v>2.8901908457032E-2</v>
      </c>
      <c r="L35">
        <f t="shared" si="6"/>
        <v>0</v>
      </c>
      <c r="M35">
        <f t="shared" si="19"/>
        <v>0</v>
      </c>
      <c r="N35">
        <f t="shared" si="7"/>
        <v>0.318949338397222</v>
      </c>
      <c r="O35">
        <f t="shared" si="20"/>
        <v>3.1622917023926812E-2</v>
      </c>
      <c r="P35">
        <f t="shared" si="8"/>
        <v>0</v>
      </c>
      <c r="Q35">
        <f>VLOOKUP(B35,CO2Emissions2019!$A$3:$B$219,2,FALSE)</f>
        <v>157.3827814</v>
      </c>
      <c r="R35">
        <f t="shared" si="21"/>
        <v>0.20265834391793383</v>
      </c>
      <c r="S35">
        <v>0.34880011700000002</v>
      </c>
      <c r="T35">
        <v>0.52827028300000001</v>
      </c>
      <c r="U35">
        <f t="shared" si="22"/>
        <v>0.27906949190090008</v>
      </c>
      <c r="V35">
        <v>-0.537092931</v>
      </c>
      <c r="W35">
        <v>1.2087965899999999</v>
      </c>
      <c r="X35">
        <v>20.085800837498699</v>
      </c>
      <c r="Y35">
        <f t="shared" si="51"/>
        <v>403.43939528366343</v>
      </c>
      <c r="Z35">
        <v>2.8021821980000001</v>
      </c>
      <c r="AA35">
        <v>2.315847443</v>
      </c>
      <c r="AB35">
        <f t="shared" si="23"/>
        <v>5.3631493792496379</v>
      </c>
      <c r="AC35">
        <v>-0.95325582099999995</v>
      </c>
      <c r="AD35">
        <v>6.6849522180000003</v>
      </c>
      <c r="AE35">
        <v>9.8917783911589101</v>
      </c>
      <c r="AF35">
        <f t="shared" si="24"/>
        <v>97.847279739798353</v>
      </c>
      <c r="AG35" s="12">
        <f t="shared" si="9"/>
        <v>748.83908202978716</v>
      </c>
      <c r="AH35" s="12">
        <f t="shared" si="25"/>
        <v>74.468937507015099</v>
      </c>
      <c r="AI35">
        <f t="shared" si="10"/>
        <v>419.46493992026564</v>
      </c>
      <c r="AJ35">
        <f t="shared" si="26"/>
        <v>48.638332397947906</v>
      </c>
      <c r="AK35">
        <f t="shared" si="27"/>
        <v>0.40795216053893663</v>
      </c>
      <c r="AL35">
        <f t="shared" si="28"/>
        <v>0.61918067346554562</v>
      </c>
      <c r="AM35">
        <f t="shared" si="29"/>
        <v>0.38338470639324662</v>
      </c>
      <c r="AN35">
        <f t="shared" si="11"/>
        <v>3.2773964978281422</v>
      </c>
      <c r="AO35">
        <f t="shared" si="30"/>
        <v>2.7280074763132625</v>
      </c>
      <c r="AP35">
        <f t="shared" si="31"/>
        <v>7.4420247908210548</v>
      </c>
      <c r="AQ35">
        <f t="shared" si="12"/>
        <v>748.43112986924825</v>
      </c>
      <c r="AR35">
        <f t="shared" si="32"/>
        <v>74.431303088114987</v>
      </c>
      <c r="AS35">
        <f t="shared" si="33"/>
        <v>5540.0188793948355</v>
      </c>
      <c r="AT35">
        <f t="shared" si="13"/>
        <v>416.18754342243744</v>
      </c>
      <c r="AU35">
        <f t="shared" si="34"/>
        <v>48.436570167443463</v>
      </c>
      <c r="AV35">
        <f t="shared" si="35"/>
        <v>2346.1013295856742</v>
      </c>
      <c r="AW35">
        <f t="shared" si="14"/>
        <v>103.46262633198323</v>
      </c>
      <c r="AX35">
        <f t="shared" si="36"/>
        <v>157.51359886196244</v>
      </c>
      <c r="AY35">
        <f t="shared" si="37"/>
        <v>24810.533826447216</v>
      </c>
      <c r="AZ35">
        <f t="shared" si="15"/>
        <v>831.19562045849159</v>
      </c>
      <c r="BA35">
        <f t="shared" si="38"/>
        <v>698.87427554456599</v>
      </c>
      <c r="BB35">
        <f t="shared" si="39"/>
        <v>488425.25301794196</v>
      </c>
      <c r="BC35">
        <f t="shared" si="52"/>
        <v>644.96850353726506</v>
      </c>
      <c r="BD35">
        <f t="shared" si="41"/>
        <v>174.21410019238411</v>
      </c>
      <c r="BE35">
        <f t="shared" si="42"/>
        <v>-415.00807703605415</v>
      </c>
      <c r="BF35">
        <f t="shared" si="43"/>
        <v>-650.43770537712248</v>
      </c>
      <c r="BH35">
        <f t="shared" si="44"/>
        <v>157.06383206160277</v>
      </c>
      <c r="BI35">
        <f t="shared" si="45"/>
        <v>3.1622917023926812E-2</v>
      </c>
      <c r="BJ35">
        <f t="shared" si="46"/>
        <v>0.34880011700000002</v>
      </c>
      <c r="BK35">
        <f t="shared" si="47"/>
        <v>0.52827028300000001</v>
      </c>
      <c r="BL35">
        <f t="shared" si="48"/>
        <v>-368558.41081902391</v>
      </c>
      <c r="BM35">
        <f t="shared" si="49"/>
        <v>-11816.129195547746</v>
      </c>
      <c r="BN35">
        <f t="shared" si="50"/>
        <v>356742.28162347618</v>
      </c>
    </row>
    <row r="36" spans="1:66" x14ac:dyDescent="0.2">
      <c r="A36" t="s">
        <v>47</v>
      </c>
      <c r="B36" t="str">
        <f>VLOOKUP(A36,ISO3_Country!$A$3:$B$248,2,FALSE)</f>
        <v>Switzerland</v>
      </c>
      <c r="C36" t="s">
        <v>665</v>
      </c>
      <c r="D36">
        <f>SUMIF(All_countries!F35:F279,Aggregation!A36,All_countries!G35:G279)</f>
        <v>4.8892766122400007</v>
      </c>
      <c r="E36">
        <f>SUMIF(All_countries!$F$5:$F$249,Aggregation!A36,All_countries!$H$5:$H$249)</f>
        <v>0</v>
      </c>
      <c r="F36">
        <f>SUMIF(All_countries!$F$5:$F$249,Aggregation!A36,All_countries!$I$5:$I$249)</f>
        <v>0</v>
      </c>
      <c r="G36">
        <f>SUMIF(All_countries!$F$5:$F$249,Aggregation!A36,All_countries!$J$5:$J$249)</f>
        <v>0</v>
      </c>
      <c r="H36">
        <f t="shared" si="16"/>
        <v>0</v>
      </c>
      <c r="I36">
        <f t="shared" si="17"/>
        <v>0</v>
      </c>
      <c r="J36">
        <f t="shared" si="5"/>
        <v>0</v>
      </c>
      <c r="K36">
        <f t="shared" si="18"/>
        <v>0</v>
      </c>
      <c r="L36">
        <f t="shared" si="6"/>
        <v>0</v>
      </c>
      <c r="M36">
        <f t="shared" si="19"/>
        <v>0</v>
      </c>
      <c r="N36">
        <f t="shared" si="7"/>
        <v>0</v>
      </c>
      <c r="O36">
        <f t="shared" si="20"/>
        <v>0</v>
      </c>
      <c r="P36">
        <f t="shared" si="8"/>
        <v>1</v>
      </c>
      <c r="Q36">
        <f>VLOOKUP(B36,CO2Emissions2019!$A$3:$B$219,2,FALSE)</f>
        <v>10.284253769999999</v>
      </c>
      <c r="R36">
        <f t="shared" si="21"/>
        <v>0</v>
      </c>
      <c r="S36">
        <v>0.36891813000000001</v>
      </c>
      <c r="T36">
        <v>6.8118547000000002E-2</v>
      </c>
      <c r="U36">
        <f t="shared" si="22"/>
        <v>4.6401364453912096E-3</v>
      </c>
      <c r="V36">
        <v>0.25769310200000001</v>
      </c>
      <c r="W36">
        <v>0.48113258399999997</v>
      </c>
      <c r="X36">
        <v>2.5759752302294499</v>
      </c>
      <c r="Y36">
        <f t="shared" si="51"/>
        <v>6.6356483867556673</v>
      </c>
      <c r="Z36">
        <v>0.43345736099999999</v>
      </c>
      <c r="AA36">
        <v>0.31117859199999998</v>
      </c>
      <c r="AB36">
        <f t="shared" si="23"/>
        <v>9.6832116119102446E-2</v>
      </c>
      <c r="AC36">
        <v>-6.8890765000000007E-2</v>
      </c>
      <c r="AD36">
        <v>0.95755404300000002</v>
      </c>
      <c r="AE36">
        <v>1.3383883146868301</v>
      </c>
      <c r="AF36">
        <f t="shared" si="24"/>
        <v>1.7912832808902532</v>
      </c>
      <c r="AG36" s="12">
        <f t="shared" si="9"/>
        <v>0</v>
      </c>
      <c r="AH36" s="12">
        <f t="shared" si="25"/>
        <v>0</v>
      </c>
      <c r="AI36">
        <f t="shared" si="10"/>
        <v>0</v>
      </c>
      <c r="AJ36">
        <f t="shared" si="26"/>
        <v>0</v>
      </c>
      <c r="AK36">
        <f t="shared" si="27"/>
        <v>0</v>
      </c>
      <c r="AL36">
        <f t="shared" si="28"/>
        <v>0</v>
      </c>
      <c r="AM36">
        <f t="shared" si="29"/>
        <v>0</v>
      </c>
      <c r="AN36">
        <f t="shared" si="11"/>
        <v>0</v>
      </c>
      <c r="AO36">
        <f t="shared" si="30"/>
        <v>0</v>
      </c>
      <c r="AP36">
        <f t="shared" si="31"/>
        <v>0</v>
      </c>
      <c r="AQ36">
        <f t="shared" si="12"/>
        <v>0</v>
      </c>
      <c r="AR36">
        <f t="shared" si="32"/>
        <v>0</v>
      </c>
      <c r="AS36">
        <f t="shared" si="33"/>
        <v>0</v>
      </c>
      <c r="AT36">
        <f t="shared" si="13"/>
        <v>0</v>
      </c>
      <c r="AU36">
        <f t="shared" si="34"/>
        <v>0</v>
      </c>
      <c r="AV36">
        <f t="shared" si="35"/>
        <v>0</v>
      </c>
      <c r="AW36">
        <f t="shared" si="14"/>
        <v>109.86160185112409</v>
      </c>
      <c r="AX36">
        <f t="shared" si="36"/>
        <v>26.50999226691048</v>
      </c>
      <c r="AY36">
        <f t="shared" si="37"/>
        <v>702.77968999165341</v>
      </c>
      <c r="AZ36">
        <f t="shared" si="15"/>
        <v>129.08099695078948</v>
      </c>
      <c r="BA36">
        <f t="shared" si="38"/>
        <v>94.811981310112785</v>
      </c>
      <c r="BB36">
        <f t="shared" si="39"/>
        <v>8989.3117999491751</v>
      </c>
      <c r="BC36">
        <f t="shared" si="52"/>
        <v>-109.86160185112409</v>
      </c>
      <c r="BD36">
        <f t="shared" si="41"/>
        <v>26.50999226691048</v>
      </c>
      <c r="BE36">
        <f t="shared" si="42"/>
        <v>-129.08099695078948</v>
      </c>
      <c r="BF36">
        <f t="shared" si="43"/>
        <v>-94.811981310112785</v>
      </c>
      <c r="BH36">
        <f t="shared" si="44"/>
        <v>10.284253769999999</v>
      </c>
      <c r="BI36">
        <f t="shared" si="45"/>
        <v>0</v>
      </c>
      <c r="BJ36">
        <f t="shared" si="46"/>
        <v>0.36891813000000001</v>
      </c>
      <c r="BK36">
        <f t="shared" si="47"/>
        <v>6.8118547000000002E-2</v>
      </c>
      <c r="BL36">
        <f t="shared" si="48"/>
        <v>-24131.775038271586</v>
      </c>
      <c r="BM36">
        <f t="shared" si="49"/>
        <v>-12696.223937692761</v>
      </c>
      <c r="BN36">
        <f t="shared" si="50"/>
        <v>11435.551100578825</v>
      </c>
    </row>
    <row r="37" spans="1:66" x14ac:dyDescent="0.2">
      <c r="A37" t="s">
        <v>48</v>
      </c>
      <c r="B37" t="str">
        <f>VLOOKUP(A37,ISO3_Country!$A$3:$B$248,2,FALSE)</f>
        <v>Chile</v>
      </c>
      <c r="C37" t="s">
        <v>668</v>
      </c>
      <c r="D37">
        <f>SUMIF(All_countries!F36:F280,Aggregation!A37,All_countries!G36:G280)</f>
        <v>455.76271250100001</v>
      </c>
      <c r="E37">
        <f>SUMIF(All_countries!$F$5:$F$249,Aggregation!A37,All_countries!$H$5:$H$249)</f>
        <v>0</v>
      </c>
      <c r="F37">
        <f>SUMIF(All_countries!$F$5:$F$249,Aggregation!A37,All_countries!$I$5:$I$249)</f>
        <v>9.2434118924799993</v>
      </c>
      <c r="G37">
        <f>SUMIF(All_countries!$F$5:$F$249,Aggregation!A37,All_countries!$J$5:$J$249)</f>
        <v>0</v>
      </c>
      <c r="H37">
        <f t="shared" si="16"/>
        <v>0</v>
      </c>
      <c r="I37">
        <f t="shared" si="17"/>
        <v>0</v>
      </c>
      <c r="J37">
        <f t="shared" ref="J37:J68" si="53">F37*245/10^6</f>
        <v>2.2646359136575997E-3</v>
      </c>
      <c r="K37">
        <f t="shared" si="18"/>
        <v>2.4032870920447999E-4</v>
      </c>
      <c r="L37">
        <f t="shared" ref="L37:L68" si="54">G37*174/10^6</f>
        <v>0</v>
      </c>
      <c r="M37">
        <f t="shared" si="19"/>
        <v>0</v>
      </c>
      <c r="N37">
        <f t="shared" ref="N37:N68" si="55">H37+J37+L37</f>
        <v>2.2646359136575997E-3</v>
      </c>
      <c r="O37">
        <f t="shared" si="20"/>
        <v>2.4032870920447999E-4</v>
      </c>
      <c r="P37">
        <f t="shared" ref="P37:P68" si="56">IF(N37&gt;0,0,1)</f>
        <v>0</v>
      </c>
      <c r="Q37">
        <f>VLOOKUP(B37,CO2Emissions2019!$A$3:$B$219,2,FALSE)</f>
        <v>22.99853208</v>
      </c>
      <c r="R37">
        <f t="shared" si="21"/>
        <v>9.8468715558893173E-3</v>
      </c>
      <c r="S37">
        <v>0.59373858499999999</v>
      </c>
      <c r="T37">
        <v>3.7871752000000002E-2</v>
      </c>
      <c r="U37">
        <f t="shared" si="22"/>
        <v>1.4342695995495042E-3</v>
      </c>
      <c r="V37">
        <v>0.53133732199999995</v>
      </c>
      <c r="W37">
        <v>0.65625098900000001</v>
      </c>
      <c r="X37">
        <v>1.4552286538816701</v>
      </c>
      <c r="Y37">
        <f t="shared" si="51"/>
        <v>2.1176904350782575</v>
      </c>
      <c r="Z37">
        <v>0.31398263100000001</v>
      </c>
      <c r="AA37">
        <v>0.14854504099999999</v>
      </c>
      <c r="AB37">
        <f t="shared" si="23"/>
        <v>2.2065629205691679E-2</v>
      </c>
      <c r="AC37">
        <v>7.7543244999999997E-2</v>
      </c>
      <c r="AD37">
        <v>0.56222746800000001</v>
      </c>
      <c r="AE37">
        <v>0.64137853246155896</v>
      </c>
      <c r="AF37">
        <f t="shared" si="24"/>
        <v>0.41136642190254302</v>
      </c>
      <c r="AG37" s="12">
        <f t="shared" ref="AG37:AG68" si="57">(N37*10^6*3.667*$S$2)/10^6</f>
        <v>5.3169819609502476</v>
      </c>
      <c r="AH37" s="12">
        <f t="shared" si="25"/>
        <v>0.56573522698694334</v>
      </c>
      <c r="AI37">
        <f t="shared" ref="AI37:AI68" si="58">(N37*10^6*3.667*$Z$2)/10^6</f>
        <v>2.9783268159051772</v>
      </c>
      <c r="AJ37">
        <f t="shared" si="26"/>
        <v>0.36327015792023037</v>
      </c>
      <c r="AK37">
        <f t="shared" si="27"/>
        <v>4.9306545179302044E-3</v>
      </c>
      <c r="AL37">
        <f t="shared" si="28"/>
        <v>6.1049646531092952E-4</v>
      </c>
      <c r="AM37">
        <f t="shared" si="29"/>
        <v>3.7270593415713899E-7</v>
      </c>
      <c r="AN37">
        <f t="shared" ref="AN37:AN68" si="59">(N37*10^6*3.667)*Z37/10^6</f>
        <v>2.6074436076809165E-3</v>
      </c>
      <c r="AO37">
        <f t="shared" si="30"/>
        <v>1.2642341840158767E-3</v>
      </c>
      <c r="AP37">
        <f t="shared" si="31"/>
        <v>1.5982880720342895E-6</v>
      </c>
      <c r="AQ37">
        <f t="shared" ref="AQ37:AQ68" si="60">(N37*10^6*3.667)*($S$2-S37)/10^6</f>
        <v>5.312051306432318</v>
      </c>
      <c r="AR37">
        <f t="shared" si="32"/>
        <v>0.56521086014587041</v>
      </c>
      <c r="AS37">
        <f t="shared" si="33"/>
        <v>0.31946331642683468</v>
      </c>
      <c r="AT37">
        <f t="shared" ref="AT37:AT68" si="61">(N37*10^6*3.667)*($Z$2-Z37)/10^6</f>
        <v>2.9757193722974962</v>
      </c>
      <c r="AU37">
        <f t="shared" si="34"/>
        <v>0.36303152619637347</v>
      </c>
      <c r="AV37">
        <f t="shared" si="35"/>
        <v>0.13179188901246819</v>
      </c>
      <c r="AW37">
        <f t="shared" ref="AW37:AW68" si="62">($N$2-N37)*10^6*3.667*S37/10^6</f>
        <v>176.8068514851123</v>
      </c>
      <c r="AX37">
        <f t="shared" si="36"/>
        <v>29.592398047287752</v>
      </c>
      <c r="AY37">
        <f t="shared" si="37"/>
        <v>875.71002218911997</v>
      </c>
      <c r="AZ37">
        <f t="shared" ref="AZ37:AZ68" si="63">($N$2-N37)*10^6*3.667*Z37/10^6</f>
        <v>93.499532977331796</v>
      </c>
      <c r="BA37">
        <f t="shared" si="38"/>
        <v>46.540587899093346</v>
      </c>
      <c r="BB37">
        <f t="shared" si="39"/>
        <v>2166.026321993234</v>
      </c>
      <c r="BC37">
        <f t="shared" si="52"/>
        <v>-171.49480017867998</v>
      </c>
      <c r="BD37">
        <f t="shared" si="41"/>
        <v>29.597795281161517</v>
      </c>
      <c r="BE37">
        <f t="shared" si="42"/>
        <v>-90.523813605034306</v>
      </c>
      <c r="BF37">
        <f t="shared" si="43"/>
        <v>-46.177556372896973</v>
      </c>
      <c r="BH37">
        <f t="shared" si="44"/>
        <v>22.996267444086342</v>
      </c>
      <c r="BI37">
        <f t="shared" si="45"/>
        <v>2.4032870920447999E-4</v>
      </c>
      <c r="BJ37">
        <f t="shared" si="46"/>
        <v>0.59373858499999999</v>
      </c>
      <c r="BK37">
        <f t="shared" si="47"/>
        <v>3.7871752000000002E-2</v>
      </c>
      <c r="BL37">
        <f t="shared" si="48"/>
        <v>-53941.276733587707</v>
      </c>
      <c r="BM37">
        <f t="shared" si="49"/>
        <v>-20405.685816449277</v>
      </c>
      <c r="BN37">
        <f t="shared" si="50"/>
        <v>33535.590917138426</v>
      </c>
    </row>
    <row r="38" spans="1:66" x14ac:dyDescent="0.2">
      <c r="A38" t="s">
        <v>49</v>
      </c>
      <c r="B38" t="str">
        <f>VLOOKUP(A38,ISO3_Country!$A$3:$B$248,2,FALSE)</f>
        <v>China</v>
      </c>
      <c r="C38" t="s">
        <v>666</v>
      </c>
      <c r="D38">
        <f>SUMIF(All_countries!F37:F281,Aggregation!A38,All_countries!G37:G281)</f>
        <v>1032.59298586</v>
      </c>
      <c r="E38">
        <f>SUMIF(All_countries!$F$5:$F$249,Aggregation!A38,All_countries!$H$5:$H$249)</f>
        <v>7621.9885475000001</v>
      </c>
      <c r="F38">
        <f>SUMIF(All_countries!$F$5:$F$249,Aggregation!A38,All_countries!$I$5:$I$249)</f>
        <v>5446.4108353199999</v>
      </c>
      <c r="G38">
        <f>SUMIF(All_countries!$F$5:$F$249,Aggregation!A38,All_countries!$J$5:$J$249)</f>
        <v>179.56372080099999</v>
      </c>
      <c r="H38">
        <f t="shared" si="16"/>
        <v>1.051834419555</v>
      </c>
      <c r="I38">
        <f t="shared" si="17"/>
        <v>0.28963556480500002</v>
      </c>
      <c r="J38">
        <f t="shared" si="53"/>
        <v>1.3343706546534</v>
      </c>
      <c r="K38">
        <f t="shared" si="18"/>
        <v>0.14160668171832</v>
      </c>
      <c r="L38">
        <f t="shared" si="54"/>
        <v>3.1244087419373998E-2</v>
      </c>
      <c r="M38">
        <f t="shared" si="19"/>
        <v>4.1299655784229998E-3</v>
      </c>
      <c r="N38">
        <f t="shared" si="55"/>
        <v>2.4174491616277738</v>
      </c>
      <c r="O38">
        <f t="shared" si="20"/>
        <v>0.32242560277196336</v>
      </c>
      <c r="P38">
        <f t="shared" si="56"/>
        <v>0</v>
      </c>
      <c r="Q38">
        <f>VLOOKUP(B38,CO2Emissions2019!$A$3:$B$219,2,FALSE)</f>
        <v>2776.9326150000002</v>
      </c>
      <c r="R38">
        <f t="shared" ref="R38:R69" si="64">100*N38/Q38</f>
        <v>8.7054656946645909E-2</v>
      </c>
      <c r="S38">
        <v>74.929100980000001</v>
      </c>
      <c r="T38">
        <v>1.6407965010000001</v>
      </c>
      <c r="U38">
        <f t="shared" si="22"/>
        <v>2.6922131576938431</v>
      </c>
      <c r="V38">
        <v>72.274880269999997</v>
      </c>
      <c r="W38">
        <v>77.636072749999997</v>
      </c>
      <c r="X38">
        <v>62.814900068679101</v>
      </c>
      <c r="Y38">
        <f t="shared" si="51"/>
        <v>3945.7116706381416</v>
      </c>
      <c r="Z38">
        <v>33.294603559999999</v>
      </c>
      <c r="AA38">
        <v>6.1149296570000002</v>
      </c>
      <c r="AB38">
        <f t="shared" si="23"/>
        <v>37.392364710058139</v>
      </c>
      <c r="AC38">
        <v>23.805094749999999</v>
      </c>
      <c r="AD38">
        <v>43.796926259999999</v>
      </c>
      <c r="AE38">
        <v>26.421045681712801</v>
      </c>
      <c r="AF38">
        <f t="shared" si="24"/>
        <v>698.07165491515468</v>
      </c>
      <c r="AG38" s="12">
        <f t="shared" si="57"/>
        <v>5675.7616119977129</v>
      </c>
      <c r="AH38" s="12">
        <f t="shared" si="25"/>
        <v>758.26189462831655</v>
      </c>
      <c r="AI38">
        <f t="shared" si="58"/>
        <v>3179.2985445218369</v>
      </c>
      <c r="AJ38">
        <f t="shared" si="26"/>
        <v>465.13159314766853</v>
      </c>
      <c r="AK38">
        <f t="shared" ref="AK38:AK69" si="65">(N38*10^6*3.667)*S38/10^6</f>
        <v>664.23045103140248</v>
      </c>
      <c r="AL38">
        <f t="shared" si="28"/>
        <v>89.777391664280458</v>
      </c>
      <c r="AM38">
        <f t="shared" si="29"/>
        <v>8059.9800540416145</v>
      </c>
      <c r="AN38">
        <f t="shared" si="59"/>
        <v>295.14953803427494</v>
      </c>
      <c r="AO38">
        <f t="shared" si="30"/>
        <v>66.993206223953251</v>
      </c>
      <c r="AP38">
        <f t="shared" si="31"/>
        <v>4488.0896801651288</v>
      </c>
      <c r="AQ38">
        <f t="shared" si="60"/>
        <v>5011.5311609663104</v>
      </c>
      <c r="AR38">
        <f t="shared" si="32"/>
        <v>669.65255686518958</v>
      </c>
      <c r="AS38">
        <f t="shared" si="33"/>
        <v>448434.54691608599</v>
      </c>
      <c r="AT38">
        <f t="shared" si="61"/>
        <v>2884.1490064875616</v>
      </c>
      <c r="AU38">
        <f t="shared" si="34"/>
        <v>432.95584907312076</v>
      </c>
      <c r="AV38">
        <f t="shared" si="35"/>
        <v>187450.76724662693</v>
      </c>
      <c r="AW38">
        <f t="shared" si="62"/>
        <v>21649.205483731224</v>
      </c>
      <c r="AX38">
        <f t="shared" si="36"/>
        <v>3383.478149668224</v>
      </c>
      <c r="AY38">
        <f t="shared" si="37"/>
        <v>11447924.389282309</v>
      </c>
      <c r="AZ38">
        <f t="shared" si="63"/>
        <v>9619.7832957078281</v>
      </c>
      <c r="BA38">
        <f t="shared" si="38"/>
        <v>2310.2988573642065</v>
      </c>
      <c r="BB38">
        <f t="shared" si="39"/>
        <v>5337480.8103383584</v>
      </c>
      <c r="BC38">
        <f t="shared" si="52"/>
        <v>-16637.674322764913</v>
      </c>
      <c r="BD38">
        <f t="shared" si="41"/>
        <v>3449.1098759242791</v>
      </c>
      <c r="BE38">
        <f t="shared" si="42"/>
        <v>-6735.6342892202665</v>
      </c>
      <c r="BF38">
        <f t="shared" ref="BF38:BF69" si="66">AU38-BA38</f>
        <v>-1877.3430082910857</v>
      </c>
      <c r="BH38">
        <f t="shared" si="44"/>
        <v>2774.5151658383725</v>
      </c>
      <c r="BI38">
        <f t="shared" si="45"/>
        <v>0.32242560277196336</v>
      </c>
      <c r="BJ38">
        <f t="shared" si="46"/>
        <v>74.929100980000001</v>
      </c>
      <c r="BK38">
        <f t="shared" si="47"/>
        <v>1.6407965010000001</v>
      </c>
      <c r="BL38">
        <f t="shared" si="48"/>
        <v>-5751752.479795712</v>
      </c>
      <c r="BM38">
        <f t="shared" si="49"/>
        <v>-1819152.0753411194</v>
      </c>
      <c r="BN38">
        <f t="shared" si="50"/>
        <v>3932600.4044545926</v>
      </c>
    </row>
    <row r="39" spans="1:66" x14ac:dyDescent="0.2">
      <c r="A39" t="s">
        <v>50</v>
      </c>
      <c r="B39" t="str">
        <f>VLOOKUP(A39,ISO3_Country!$A$3:$B$248,2,FALSE)</f>
        <v>Côte d'Ivoire</v>
      </c>
      <c r="C39" t="s">
        <v>667</v>
      </c>
      <c r="D39">
        <f>SUMIF(All_countries!F38:F282,Aggregation!A39,All_countries!G38:G282)</f>
        <v>40.548047608099999</v>
      </c>
      <c r="E39">
        <f>SUMIF(All_countries!$F$5:$F$249,Aggregation!A39,All_countries!$H$5:$H$249)</f>
        <v>0</v>
      </c>
      <c r="F39">
        <f>SUMIF(All_countries!$F$5:$F$249,Aggregation!A39,All_countries!$I$5:$I$249)</f>
        <v>0</v>
      </c>
      <c r="G39">
        <f>SUMIF(All_countries!$F$5:$F$249,Aggregation!A39,All_countries!$J$5:$J$249)</f>
        <v>43.141546566499997</v>
      </c>
      <c r="H39">
        <f t="shared" si="16"/>
        <v>0</v>
      </c>
      <c r="I39">
        <f t="shared" si="17"/>
        <v>0</v>
      </c>
      <c r="J39">
        <f t="shared" si="53"/>
        <v>0</v>
      </c>
      <c r="K39">
        <f t="shared" si="18"/>
        <v>0</v>
      </c>
      <c r="L39">
        <f t="shared" si="54"/>
        <v>7.5066291025709993E-3</v>
      </c>
      <c r="M39">
        <f t="shared" si="19"/>
        <v>9.9225557102949999E-4</v>
      </c>
      <c r="N39">
        <f t="shared" si="55"/>
        <v>7.5066291025709993E-3</v>
      </c>
      <c r="O39">
        <f t="shared" si="20"/>
        <v>9.9225557102949999E-4</v>
      </c>
      <c r="P39">
        <f t="shared" si="56"/>
        <v>0</v>
      </c>
      <c r="Q39">
        <f>VLOOKUP(B39,CO2Emissions2019!$A$3:$B$219,2,FALSE)</f>
        <v>3.5334211770000001</v>
      </c>
      <c r="R39">
        <f t="shared" si="64"/>
        <v>0.212446485333639</v>
      </c>
      <c r="S39">
        <v>1.188323349</v>
      </c>
      <c r="T39">
        <v>2.9778572E-2</v>
      </c>
      <c r="U39">
        <f t="shared" si="22"/>
        <v>8.8676335035918399E-4</v>
      </c>
      <c r="V39">
        <v>1.1398079210000001</v>
      </c>
      <c r="W39">
        <v>1.238187406</v>
      </c>
      <c r="X39">
        <v>1.11801155627959</v>
      </c>
      <c r="Y39">
        <f t="shared" si="51"/>
        <v>1.2499498399747109</v>
      </c>
      <c r="Z39">
        <v>0.225058385</v>
      </c>
      <c r="AA39">
        <v>3.6457588999999999E-2</v>
      </c>
      <c r="AB39">
        <f t="shared" si="23"/>
        <v>1.3291557956929209E-3</v>
      </c>
      <c r="AC39">
        <v>0.166259131</v>
      </c>
      <c r="AD39">
        <v>0.28632404099999997</v>
      </c>
      <c r="AE39">
        <v>0.15827821883500001</v>
      </c>
      <c r="AF39">
        <f t="shared" si="24"/>
        <v>2.5051994557580153E-2</v>
      </c>
      <c r="AG39" s="12">
        <f t="shared" si="57"/>
        <v>17.624295051230348</v>
      </c>
      <c r="AH39" s="12">
        <f t="shared" si="25"/>
        <v>2.3335994527802635</v>
      </c>
      <c r="AI39">
        <f t="shared" si="58"/>
        <v>9.8723130806189729</v>
      </c>
      <c r="AJ39">
        <f t="shared" si="26"/>
        <v>1.4336145339324551</v>
      </c>
      <c r="AK39">
        <f t="shared" si="65"/>
        <v>3.2710749762061085E-2</v>
      </c>
      <c r="AL39">
        <f t="shared" si="28"/>
        <v>4.4008487581937081E-3</v>
      </c>
      <c r="AM39">
        <f t="shared" si="29"/>
        <v>1.9367469792495104E-5</v>
      </c>
      <c r="AN39">
        <f t="shared" si="59"/>
        <v>6.1951391595425108E-3</v>
      </c>
      <c r="AO39">
        <f t="shared" si="30"/>
        <v>1.2952715177496331E-3</v>
      </c>
      <c r="AP39">
        <f t="shared" si="31"/>
        <v>1.6777283046934379E-6</v>
      </c>
      <c r="AQ39">
        <f t="shared" si="60"/>
        <v>17.591584301468288</v>
      </c>
      <c r="AR39">
        <f t="shared" si="32"/>
        <v>2.3292687947900221</v>
      </c>
      <c r="AS39">
        <f t="shared" si="33"/>
        <v>5.4254931183825619</v>
      </c>
      <c r="AT39">
        <f t="shared" si="61"/>
        <v>9.8661179414594304</v>
      </c>
      <c r="AU39">
        <f t="shared" si="34"/>
        <v>1.4328695162569376</v>
      </c>
      <c r="AV39">
        <f t="shared" si="35"/>
        <v>2.0531150506183904</v>
      </c>
      <c r="AW39">
        <f t="shared" si="62"/>
        <v>353.84284055001376</v>
      </c>
      <c r="AX39">
        <f t="shared" si="36"/>
        <v>57.144442019948691</v>
      </c>
      <c r="AY39">
        <f t="shared" si="37"/>
        <v>3265.4872537712777</v>
      </c>
      <c r="AZ39">
        <f t="shared" si="63"/>
        <v>67.014839273345459</v>
      </c>
      <c r="BA39">
        <f t="shared" si="38"/>
        <v>15.236780609554616</v>
      </c>
      <c r="BB39">
        <f t="shared" si="39"/>
        <v>232.15948334369955</v>
      </c>
      <c r="BC39">
        <f t="shared" si="52"/>
        <v>-336.25125624854547</v>
      </c>
      <c r="BD39">
        <f t="shared" si="41"/>
        <v>57.191894066289329</v>
      </c>
      <c r="BE39">
        <f t="shared" si="42"/>
        <v>-57.14872133188603</v>
      </c>
      <c r="BF39">
        <f t="shared" si="66"/>
        <v>-13.803911093297678</v>
      </c>
      <c r="BH39">
        <f t="shared" si="44"/>
        <v>3.525914547897429</v>
      </c>
      <c r="BI39">
        <f t="shared" si="45"/>
        <v>9.9225557102949999E-4</v>
      </c>
      <c r="BJ39">
        <f t="shared" si="46"/>
        <v>1.188323349</v>
      </c>
      <c r="BK39">
        <f t="shared" si="47"/>
        <v>2.9778572E-2</v>
      </c>
      <c r="BL39">
        <f t="shared" si="48"/>
        <v>-8262.8863317447212</v>
      </c>
      <c r="BM39">
        <f t="shared" si="49"/>
        <v>-40925.296877992769</v>
      </c>
      <c r="BN39">
        <f t="shared" si="50"/>
        <v>-32662.410546248047</v>
      </c>
    </row>
    <row r="40" spans="1:66" x14ac:dyDescent="0.2">
      <c r="A40" t="s">
        <v>51</v>
      </c>
      <c r="B40" t="str">
        <f>VLOOKUP(A40,ISO3_Country!$A$3:$B$248,2,FALSE)</f>
        <v>Cameroon</v>
      </c>
      <c r="C40" t="s">
        <v>667</v>
      </c>
      <c r="D40">
        <f>SUMIF(All_countries!F39:F283,Aggregation!A40,All_countries!G39:G283)</f>
        <v>39.146612581900001</v>
      </c>
      <c r="E40">
        <f>SUMIF(All_countries!$F$5:$F$249,Aggregation!A40,All_countries!$H$5:$H$249)</f>
        <v>0</v>
      </c>
      <c r="F40">
        <f>SUMIF(All_countries!$F$5:$F$249,Aggregation!A40,All_countries!$I$5:$I$249)</f>
        <v>0</v>
      </c>
      <c r="G40">
        <f>SUMIF(All_countries!$F$5:$F$249,Aggregation!A40,All_countries!$J$5:$J$249)</f>
        <v>2147.5873253599998</v>
      </c>
      <c r="H40">
        <f t="shared" si="16"/>
        <v>0</v>
      </c>
      <c r="I40">
        <f t="shared" si="17"/>
        <v>0</v>
      </c>
      <c r="J40">
        <f t="shared" si="53"/>
        <v>0</v>
      </c>
      <c r="K40">
        <f t="shared" si="18"/>
        <v>0</v>
      </c>
      <c r="L40">
        <f t="shared" si="54"/>
        <v>0.37368019461263996</v>
      </c>
      <c r="M40">
        <f t="shared" si="19"/>
        <v>4.9394508483279996E-2</v>
      </c>
      <c r="N40">
        <f t="shared" si="55"/>
        <v>0.37368019461263996</v>
      </c>
      <c r="O40">
        <f t="shared" si="20"/>
        <v>4.9394508483279996E-2</v>
      </c>
      <c r="P40">
        <f t="shared" si="56"/>
        <v>0</v>
      </c>
      <c r="Q40">
        <f>VLOOKUP(B40,CO2Emissions2019!$A$3:$B$219,2,FALSE)</f>
        <v>2.072257037</v>
      </c>
      <c r="R40">
        <f t="shared" si="64"/>
        <v>18.032521445969639</v>
      </c>
      <c r="S40">
        <v>1.1723490759999999</v>
      </c>
      <c r="T40">
        <v>2.8030649000000001E-2</v>
      </c>
      <c r="U40">
        <f t="shared" si="22"/>
        <v>7.8571728336120105E-4</v>
      </c>
      <c r="V40">
        <v>1.1257866590000001</v>
      </c>
      <c r="W40">
        <v>1.2184519810000001</v>
      </c>
      <c r="X40">
        <v>1.06766554175475</v>
      </c>
      <c r="Y40">
        <f t="shared" si="51"/>
        <v>1.139909709050464</v>
      </c>
      <c r="Z40">
        <v>0.31827737699999997</v>
      </c>
      <c r="AA40">
        <v>4.9244858000000002E-2</v>
      </c>
      <c r="AB40">
        <f t="shared" si="23"/>
        <v>2.4250560394401643E-3</v>
      </c>
      <c r="AC40">
        <v>0.238450682</v>
      </c>
      <c r="AD40">
        <v>0.40050835699999998</v>
      </c>
      <c r="AE40">
        <v>0.21110541490840301</v>
      </c>
      <c r="AF40">
        <f t="shared" si="24"/>
        <v>4.4565496203648983E-2</v>
      </c>
      <c r="AG40" s="12">
        <f t="shared" si="57"/>
        <v>877.33787225463266</v>
      </c>
      <c r="AH40" s="12">
        <f t="shared" si="25"/>
        <v>116.16664227678633</v>
      </c>
      <c r="AI40">
        <f t="shared" si="58"/>
        <v>491.4440054030519</v>
      </c>
      <c r="AJ40">
        <f t="shared" si="26"/>
        <v>71.365369291511769</v>
      </c>
      <c r="AK40">
        <f t="shared" si="65"/>
        <v>1.6064526744135961</v>
      </c>
      <c r="AL40">
        <f t="shared" si="28"/>
        <v>0.21579308884152293</v>
      </c>
      <c r="AM40">
        <f t="shared" si="29"/>
        <v>4.6566657191765407E-2</v>
      </c>
      <c r="AN40">
        <f t="shared" si="59"/>
        <v>0.4361308026373148</v>
      </c>
      <c r="AO40">
        <f t="shared" si="30"/>
        <v>8.875215639421917E-2</v>
      </c>
      <c r="AP40">
        <f t="shared" si="31"/>
        <v>7.8769452646239389E-3</v>
      </c>
      <c r="AQ40">
        <f t="shared" si="60"/>
        <v>875.73141958021904</v>
      </c>
      <c r="AR40">
        <f t="shared" si="32"/>
        <v>115.95395844414801</v>
      </c>
      <c r="AS40">
        <f t="shared" si="33"/>
        <v>13445.320478867205</v>
      </c>
      <c r="AT40">
        <f t="shared" si="61"/>
        <v>491.0078746004146</v>
      </c>
      <c r="AU40">
        <f t="shared" si="34"/>
        <v>71.312929243948972</v>
      </c>
      <c r="AV40">
        <f t="shared" si="35"/>
        <v>5085.5338773524727</v>
      </c>
      <c r="AW40">
        <f t="shared" si="62"/>
        <v>347.51205613415368</v>
      </c>
      <c r="AX40">
        <f t="shared" si="36"/>
        <v>54.417229621266813</v>
      </c>
      <c r="AY40">
        <f t="shared" si="37"/>
        <v>2961.234879653678</v>
      </c>
      <c r="AZ40">
        <f t="shared" si="63"/>
        <v>94.344959164922983</v>
      </c>
      <c r="BA40">
        <f t="shared" si="38"/>
        <v>20.645873614407588</v>
      </c>
      <c r="BB40">
        <f t="shared" si="39"/>
        <v>426.25209730209144</v>
      </c>
      <c r="BC40">
        <f t="shared" si="52"/>
        <v>528.21936344606536</v>
      </c>
      <c r="BD40">
        <f t="shared" si="41"/>
        <v>128.08807656655978</v>
      </c>
      <c r="BE40">
        <f t="shared" si="42"/>
        <v>396.66291543549164</v>
      </c>
      <c r="BF40">
        <f t="shared" si="66"/>
        <v>50.66705562954138</v>
      </c>
      <c r="BH40">
        <f t="shared" si="44"/>
        <v>1.69857684238736</v>
      </c>
      <c r="BI40">
        <f t="shared" si="45"/>
        <v>4.9394508483279996E-2</v>
      </c>
      <c r="BJ40">
        <f t="shared" si="46"/>
        <v>1.1723490759999999</v>
      </c>
      <c r="BK40">
        <f t="shared" si="47"/>
        <v>2.8030649000000001E-2</v>
      </c>
      <c r="BL40">
        <f t="shared" si="48"/>
        <v>-3980.6688470388985</v>
      </c>
      <c r="BM40">
        <f t="shared" si="49"/>
        <v>-40383.006166075698</v>
      </c>
      <c r="BN40">
        <f t="shared" si="50"/>
        <v>-36402.3373190368</v>
      </c>
    </row>
    <row r="41" spans="1:66" x14ac:dyDescent="0.2">
      <c r="A41" t="s">
        <v>52</v>
      </c>
      <c r="B41" t="s">
        <v>402</v>
      </c>
      <c r="C41" t="s">
        <v>667</v>
      </c>
      <c r="D41">
        <f>SUMIF(All_countries!F40:F284,Aggregation!A41,All_countries!G40:G284)</f>
        <v>190.91862999099999</v>
      </c>
      <c r="E41">
        <f>SUMIF(All_countries!$F$5:$F$249,Aggregation!A41,All_countries!$H$5:$H$249)</f>
        <v>0</v>
      </c>
      <c r="F41">
        <f>SUMIF(All_countries!$F$5:$F$249,Aggregation!A41,All_countries!$I$5:$I$249)</f>
        <v>0</v>
      </c>
      <c r="G41">
        <f>SUMIF(All_countries!$F$5:$F$249,Aggregation!A41,All_countries!$J$5:$J$249)</f>
        <v>225.240502937</v>
      </c>
      <c r="H41">
        <f t="shared" si="16"/>
        <v>0</v>
      </c>
      <c r="I41">
        <f t="shared" si="17"/>
        <v>0</v>
      </c>
      <c r="J41">
        <f t="shared" si="53"/>
        <v>0</v>
      </c>
      <c r="K41">
        <f t="shared" si="18"/>
        <v>0</v>
      </c>
      <c r="L41">
        <f t="shared" si="54"/>
        <v>3.9191847511038005E-2</v>
      </c>
      <c r="M41">
        <f t="shared" si="19"/>
        <v>5.1805315675510005E-3</v>
      </c>
      <c r="N41">
        <f t="shared" si="55"/>
        <v>3.9191847511038005E-2</v>
      </c>
      <c r="O41">
        <f t="shared" si="20"/>
        <v>5.1805315675510005E-3</v>
      </c>
      <c r="P41">
        <f t="shared" si="56"/>
        <v>0</v>
      </c>
      <c r="Q41">
        <f>VLOOKUP(B41,CO2Emissions2019!$A$3:$B$219,2,FALSE)</f>
        <v>0.94349902299999999</v>
      </c>
      <c r="R41">
        <f t="shared" si="64"/>
        <v>4.1538832108613644</v>
      </c>
      <c r="S41">
        <v>2.597133388</v>
      </c>
      <c r="T41">
        <v>8.2223709000000006E-2</v>
      </c>
      <c r="U41">
        <f t="shared" si="22"/>
        <v>6.7607383217166816E-3</v>
      </c>
      <c r="V41">
        <v>2.4644609210000001</v>
      </c>
      <c r="W41">
        <v>2.7337851830000002</v>
      </c>
      <c r="X41">
        <v>3.19173441697711</v>
      </c>
      <c r="Y41">
        <f t="shared" si="51"/>
        <v>10.187168588516213</v>
      </c>
      <c r="Z41">
        <v>0.25400855</v>
      </c>
      <c r="AA41">
        <v>1.5041435000000001E-2</v>
      </c>
      <c r="AB41">
        <f t="shared" si="23"/>
        <v>2.26244766859225E-4</v>
      </c>
      <c r="AC41">
        <v>0.22880982799999999</v>
      </c>
      <c r="AD41">
        <v>0.27817585500000003</v>
      </c>
      <c r="AE41">
        <v>6.54154015141514E-2</v>
      </c>
      <c r="AF41">
        <f t="shared" si="24"/>
        <v>4.2791747552576413E-3</v>
      </c>
      <c r="AG41" s="12">
        <f t="shared" si="57"/>
        <v>92.01582690435427</v>
      </c>
      <c r="AH41" s="12">
        <f t="shared" si="25"/>
        <v>12.183640973267435</v>
      </c>
      <c r="AI41">
        <f t="shared" si="58"/>
        <v>51.543000666481248</v>
      </c>
      <c r="AJ41">
        <f t="shared" si="26"/>
        <v>7.4848512475786295</v>
      </c>
      <c r="AK41">
        <f t="shared" si="65"/>
        <v>0.37325093308241486</v>
      </c>
      <c r="AL41">
        <f t="shared" si="28"/>
        <v>5.0733169386635239E-2</v>
      </c>
      <c r="AM41">
        <f t="shared" si="29"/>
        <v>2.5738544760130228E-3</v>
      </c>
      <c r="AN41">
        <f t="shared" si="59"/>
        <v>3.6505221001152229E-2</v>
      </c>
      <c r="AO41">
        <f t="shared" si="30"/>
        <v>5.2874823404977676E-3</v>
      </c>
      <c r="AP41">
        <f t="shared" si="31"/>
        <v>2.795746950107575E-5</v>
      </c>
      <c r="AQ41">
        <f t="shared" si="60"/>
        <v>91.642575971271867</v>
      </c>
      <c r="AR41">
        <f t="shared" si="32"/>
        <v>12.134230508159535</v>
      </c>
      <c r="AS41">
        <f t="shared" si="33"/>
        <v>147.23955002514958</v>
      </c>
      <c r="AT41">
        <f t="shared" si="61"/>
        <v>51.506495445480098</v>
      </c>
      <c r="AU41">
        <f t="shared" si="34"/>
        <v>7.4804594590996798</v>
      </c>
      <c r="AV41">
        <f t="shared" si="35"/>
        <v>55.957273719233875</v>
      </c>
      <c r="AW41">
        <f t="shared" si="62"/>
        <v>773.03746278466554</v>
      </c>
      <c r="AX41">
        <f t="shared" si="36"/>
        <v>122.64084963274414</v>
      </c>
      <c r="AY41">
        <f t="shared" si="37"/>
        <v>15040.777998641357</v>
      </c>
      <c r="AZ41">
        <f t="shared" si="63"/>
        <v>75.60571433291814</v>
      </c>
      <c r="BA41">
        <f t="shared" si="38"/>
        <v>12.577263492838984</v>
      </c>
      <c r="BB41">
        <f t="shared" si="39"/>
        <v>158.18755696830027</v>
      </c>
      <c r="BC41">
        <f t="shared" si="52"/>
        <v>-681.39488681339367</v>
      </c>
      <c r="BD41">
        <f t="shared" si="41"/>
        <v>123.23967522136087</v>
      </c>
      <c r="BE41">
        <f t="shared" si="42"/>
        <v>-24.099218887438042</v>
      </c>
      <c r="BF41">
        <f t="shared" si="66"/>
        <v>-5.0968040337393044</v>
      </c>
      <c r="BH41">
        <f t="shared" si="44"/>
        <v>0.904307175488962</v>
      </c>
      <c r="BI41">
        <f t="shared" si="45"/>
        <v>5.1805315675510005E-3</v>
      </c>
      <c r="BJ41">
        <f t="shared" si="46"/>
        <v>2.597133388</v>
      </c>
      <c r="BK41">
        <f t="shared" si="47"/>
        <v>8.2223709000000006E-2</v>
      </c>
      <c r="BL41">
        <f t="shared" si="48"/>
        <v>-2114.5479045807447</v>
      </c>
      <c r="BM41">
        <f t="shared" si="49"/>
        <v>-89469.018962782517</v>
      </c>
      <c r="BN41">
        <f t="shared" si="50"/>
        <v>-87354.471058201772</v>
      </c>
    </row>
    <row r="42" spans="1:66" x14ac:dyDescent="0.2">
      <c r="A42" t="s">
        <v>53</v>
      </c>
      <c r="B42" t="str">
        <f>VLOOKUP(A42,ISO3_Country!$A$3:$B$248,2,FALSE)</f>
        <v>Congo</v>
      </c>
      <c r="C42" t="s">
        <v>667</v>
      </c>
      <c r="D42">
        <f>SUMIF(All_countries!F41:F285,Aggregation!A42,All_countries!G41:G285)</f>
        <v>31.203374482800001</v>
      </c>
      <c r="E42">
        <f>SUMIF(All_countries!$F$5:$F$249,Aggregation!A42,All_countries!$H$5:$H$249)</f>
        <v>0</v>
      </c>
      <c r="F42">
        <f>SUMIF(All_countries!$F$5:$F$249,Aggregation!A42,All_countries!$I$5:$I$249)</f>
        <v>0</v>
      </c>
      <c r="G42">
        <f>SUMIF(All_countries!$F$5:$F$249,Aggregation!A42,All_countries!$J$5:$J$249)</f>
        <v>0</v>
      </c>
      <c r="H42">
        <f t="shared" si="16"/>
        <v>0</v>
      </c>
      <c r="I42">
        <f t="shared" si="17"/>
        <v>0</v>
      </c>
      <c r="J42">
        <f t="shared" si="53"/>
        <v>0</v>
      </c>
      <c r="K42">
        <f t="shared" si="18"/>
        <v>0</v>
      </c>
      <c r="L42">
        <f t="shared" si="54"/>
        <v>0</v>
      </c>
      <c r="M42">
        <f t="shared" si="19"/>
        <v>0</v>
      </c>
      <c r="N42">
        <f t="shared" si="55"/>
        <v>0</v>
      </c>
      <c r="O42">
        <f t="shared" si="20"/>
        <v>0</v>
      </c>
      <c r="P42">
        <f t="shared" si="56"/>
        <v>1</v>
      </c>
      <c r="Q42">
        <f>VLOOKUP(B42,CO2Emissions2019!$A$3:$B$219,2,FALSE)</f>
        <v>0.94349902299999999</v>
      </c>
      <c r="R42">
        <f t="shared" si="64"/>
        <v>0</v>
      </c>
      <c r="S42">
        <v>0.60876126799999997</v>
      </c>
      <c r="T42">
        <v>1.5512441E-2</v>
      </c>
      <c r="U42">
        <f t="shared" si="22"/>
        <v>2.40635825778481E-4</v>
      </c>
      <c r="V42">
        <v>0.58361276600000001</v>
      </c>
      <c r="W42">
        <v>0.634374247</v>
      </c>
      <c r="X42">
        <v>0.59116242883179204</v>
      </c>
      <c r="Y42">
        <f t="shared" si="51"/>
        <v>0.34947301726230356</v>
      </c>
      <c r="Z42">
        <v>0.22645193199999999</v>
      </c>
      <c r="AA42">
        <v>3.7679296000000001E-2</v>
      </c>
      <c r="AB42">
        <f t="shared" si="23"/>
        <v>1.419729347055616E-3</v>
      </c>
      <c r="AC42">
        <v>0.165706883</v>
      </c>
      <c r="AD42">
        <v>0.28987186700000001</v>
      </c>
      <c r="AE42">
        <v>0.16158019888491501</v>
      </c>
      <c r="AF42">
        <f t="shared" si="24"/>
        <v>2.6108160671688689E-2</v>
      </c>
      <c r="AG42" s="12">
        <f t="shared" si="57"/>
        <v>0</v>
      </c>
      <c r="AH42" s="12">
        <f t="shared" si="25"/>
        <v>0</v>
      </c>
      <c r="AI42">
        <f t="shared" si="58"/>
        <v>0</v>
      </c>
      <c r="AJ42">
        <f t="shared" si="26"/>
        <v>0</v>
      </c>
      <c r="AK42">
        <f t="shared" si="65"/>
        <v>0</v>
      </c>
      <c r="AL42">
        <f t="shared" si="28"/>
        <v>0</v>
      </c>
      <c r="AM42">
        <f t="shared" si="29"/>
        <v>0</v>
      </c>
      <c r="AN42">
        <f t="shared" si="59"/>
        <v>0</v>
      </c>
      <c r="AO42">
        <f t="shared" si="30"/>
        <v>0</v>
      </c>
      <c r="AP42">
        <f t="shared" si="31"/>
        <v>0</v>
      </c>
      <c r="AQ42">
        <f t="shared" si="60"/>
        <v>0</v>
      </c>
      <c r="AR42">
        <f t="shared" si="32"/>
        <v>0</v>
      </c>
      <c r="AS42">
        <f t="shared" si="33"/>
        <v>0</v>
      </c>
      <c r="AT42">
        <f t="shared" si="61"/>
        <v>0</v>
      </c>
      <c r="AU42">
        <f t="shared" si="34"/>
        <v>0</v>
      </c>
      <c r="AV42">
        <f t="shared" si="35"/>
        <v>0</v>
      </c>
      <c r="AW42">
        <f t="shared" si="62"/>
        <v>181.28544684806204</v>
      </c>
      <c r="AX42">
        <f t="shared" si="36"/>
        <v>28.443374877394564</v>
      </c>
      <c r="AY42">
        <f t="shared" si="37"/>
        <v>809.02557441600027</v>
      </c>
      <c r="AZ42">
        <f t="shared" si="63"/>
        <v>67.436024333642337</v>
      </c>
      <c r="BA42">
        <f t="shared" si="38"/>
        <v>15.326431263361846</v>
      </c>
      <c r="BB42">
        <f t="shared" si="39"/>
        <v>234.89949527055538</v>
      </c>
      <c r="BC42">
        <f t="shared" si="52"/>
        <v>-181.28544684806204</v>
      </c>
      <c r="BD42">
        <f t="shared" si="41"/>
        <v>28.443374877394564</v>
      </c>
      <c r="BE42">
        <f t="shared" si="42"/>
        <v>-67.436024333642337</v>
      </c>
      <c r="BF42">
        <f t="shared" si="66"/>
        <v>-15.326431263361846</v>
      </c>
      <c r="BH42">
        <f t="shared" si="44"/>
        <v>0.94349902299999999</v>
      </c>
      <c r="BI42">
        <f t="shared" si="45"/>
        <v>0</v>
      </c>
      <c r="BJ42">
        <f t="shared" si="46"/>
        <v>0.60876126799999997</v>
      </c>
      <c r="BK42">
        <f t="shared" si="47"/>
        <v>1.5512441E-2</v>
      </c>
      <c r="BL42">
        <f t="shared" si="48"/>
        <v>-2213.069872120529</v>
      </c>
      <c r="BM42">
        <f t="shared" si="49"/>
        <v>-20971.216365490818</v>
      </c>
      <c r="BN42">
        <f t="shared" si="50"/>
        <v>-18758.146493370288</v>
      </c>
    </row>
    <row r="43" spans="1:66" x14ac:dyDescent="0.2">
      <c r="A43" t="s">
        <v>55</v>
      </c>
      <c r="B43" t="str">
        <f>VLOOKUP(A43,ISO3_Country!$A$3:$B$248,2,FALSE)</f>
        <v>Colombia</v>
      </c>
      <c r="C43" t="s">
        <v>668</v>
      </c>
      <c r="D43">
        <f>SUMIF(All_countries!F42:F286,Aggregation!A43,All_countries!G42:G286)</f>
        <v>152.56519399699999</v>
      </c>
      <c r="E43">
        <f>SUMIF(All_countries!$F$5:$F$249,Aggregation!A43,All_countries!$H$5:$H$249)</f>
        <v>433.518208082</v>
      </c>
      <c r="F43">
        <f>SUMIF(All_countries!$F$5:$F$249,Aggregation!A43,All_countries!$I$5:$I$249)</f>
        <v>0</v>
      </c>
      <c r="G43">
        <f>SUMIF(All_countries!$F$5:$F$249,Aggregation!A43,All_countries!$J$5:$J$249)</f>
        <v>2134.6917518800001</v>
      </c>
      <c r="H43">
        <f t="shared" si="16"/>
        <v>5.9825512715315998E-2</v>
      </c>
      <c r="I43">
        <f t="shared" si="17"/>
        <v>1.6473691907116002E-2</v>
      </c>
      <c r="J43">
        <f t="shared" si="53"/>
        <v>0</v>
      </c>
      <c r="K43">
        <f t="shared" si="18"/>
        <v>0</v>
      </c>
      <c r="L43">
        <f t="shared" si="54"/>
        <v>0.37143636482712006</v>
      </c>
      <c r="M43">
        <f t="shared" si="19"/>
        <v>4.9097910293239996E-2</v>
      </c>
      <c r="N43">
        <f t="shared" si="55"/>
        <v>0.43126187754243606</v>
      </c>
      <c r="O43">
        <f t="shared" si="20"/>
        <v>5.1787907084700976E-2</v>
      </c>
      <c r="P43">
        <f t="shared" si="56"/>
        <v>0</v>
      </c>
      <c r="Q43">
        <f>VLOOKUP(B43,CO2Emissions2019!$A$3:$B$219,2,FALSE)</f>
        <v>27.89368026</v>
      </c>
      <c r="R43">
        <f t="shared" si="64"/>
        <v>1.5460917079517567</v>
      </c>
      <c r="S43">
        <v>5.3124077170000001</v>
      </c>
      <c r="T43">
        <v>0.12288708800000001</v>
      </c>
      <c r="U43">
        <f t="shared" si="22"/>
        <v>1.5101236397119746E-2</v>
      </c>
      <c r="V43">
        <v>5.1090114570000003</v>
      </c>
      <c r="W43">
        <v>5.516799819</v>
      </c>
      <c r="X43">
        <v>4.7178706245272801</v>
      </c>
      <c r="Y43">
        <f t="shared" si="51"/>
        <v>22.258303229777429</v>
      </c>
      <c r="Z43">
        <v>2.7132607599999998</v>
      </c>
      <c r="AA43">
        <v>0.36301171199999999</v>
      </c>
      <c r="AB43">
        <f t="shared" si="23"/>
        <v>0.13177750304917094</v>
      </c>
      <c r="AC43">
        <v>2.10313544</v>
      </c>
      <c r="AD43">
        <v>3.306138942</v>
      </c>
      <c r="AE43">
        <v>1.5841660517642</v>
      </c>
      <c r="AF43">
        <f t="shared" si="24"/>
        <v>2.5095820795621742</v>
      </c>
      <c r="AG43" s="12">
        <f t="shared" si="57"/>
        <v>1012.5299212601632</v>
      </c>
      <c r="AH43" s="12">
        <f t="shared" si="25"/>
        <v>121.83907372624553</v>
      </c>
      <c r="AI43">
        <f t="shared" si="58"/>
        <v>567.17232417627895</v>
      </c>
      <c r="AJ43">
        <f t="shared" si="26"/>
        <v>76.168759967330587</v>
      </c>
      <c r="AK43">
        <f t="shared" si="65"/>
        <v>8.4012397427580368</v>
      </c>
      <c r="AL43">
        <f t="shared" si="28"/>
        <v>1.0274068073876386</v>
      </c>
      <c r="AM43">
        <f t="shared" si="29"/>
        <v>1.0555647478664603</v>
      </c>
      <c r="AN43">
        <f t="shared" si="59"/>
        <v>4.2908517839158682</v>
      </c>
      <c r="AO43">
        <f t="shared" si="30"/>
        <v>0.77140544819126389</v>
      </c>
      <c r="AP43">
        <f t="shared" si="31"/>
        <v>0.5950663654991647</v>
      </c>
      <c r="AQ43">
        <f t="shared" si="60"/>
        <v>1004.1286815174051</v>
      </c>
      <c r="AR43">
        <f t="shared" si="32"/>
        <v>120.82839015778023</v>
      </c>
      <c r="AS43">
        <f t="shared" si="33"/>
        <v>14599.499868120763</v>
      </c>
      <c r="AT43">
        <f t="shared" si="61"/>
        <v>562.88147239236309</v>
      </c>
      <c r="AU43">
        <f t="shared" si="34"/>
        <v>75.710547615801048</v>
      </c>
      <c r="AV43">
        <f t="shared" si="35"/>
        <v>5732.0870202844781</v>
      </c>
      <c r="AW43">
        <f t="shared" si="62"/>
        <v>1573.6018498746946</v>
      </c>
      <c r="AX43">
        <f t="shared" si="36"/>
        <v>246.20558868068994</v>
      </c>
      <c r="AY43">
        <f t="shared" si="37"/>
        <v>60617.19189760508</v>
      </c>
      <c r="AZ43">
        <f t="shared" si="63"/>
        <v>803.7018953694926</v>
      </c>
      <c r="BA43">
        <f t="shared" si="38"/>
        <v>164.4053119611394</v>
      </c>
      <c r="BB43">
        <f t="shared" si="39"/>
        <v>27029.106601039566</v>
      </c>
      <c r="BC43">
        <f t="shared" si="52"/>
        <v>-569.47316835728952</v>
      </c>
      <c r="BD43">
        <f t="shared" si="41"/>
        <v>274.25661663071293</v>
      </c>
      <c r="BE43">
        <f t="shared" si="42"/>
        <v>-240.82042297712951</v>
      </c>
      <c r="BF43">
        <f t="shared" si="66"/>
        <v>-88.694764345338356</v>
      </c>
      <c r="BH43">
        <f t="shared" si="44"/>
        <v>27.462418382457564</v>
      </c>
      <c r="BI43">
        <f t="shared" si="45"/>
        <v>5.1787907084700976E-2</v>
      </c>
      <c r="BJ43">
        <f t="shared" si="46"/>
        <v>5.3124077170000001</v>
      </c>
      <c r="BK43">
        <f t="shared" si="47"/>
        <v>0.12288708800000001</v>
      </c>
      <c r="BL43">
        <f t="shared" si="48"/>
        <v>-63942.127504518437</v>
      </c>
      <c r="BM43">
        <f t="shared" si="49"/>
        <v>-182490.52415577689</v>
      </c>
      <c r="BN43">
        <f t="shared" si="50"/>
        <v>-118548.39665125846</v>
      </c>
    </row>
    <row r="44" spans="1:66" x14ac:dyDescent="0.2">
      <c r="A44" t="s">
        <v>56</v>
      </c>
      <c r="B44" t="str">
        <f>VLOOKUP(A44,ISO3_Country!$A$3:$B$248,2,FALSE)</f>
        <v>Comoros</v>
      </c>
      <c r="C44" t="s">
        <v>667</v>
      </c>
      <c r="D44">
        <f>SUMIF(All_countries!F43:F287,Aggregation!A44,All_countries!G43:G287)</f>
        <v>13.780434439</v>
      </c>
      <c r="E44">
        <f>SUMIF(All_countries!$F$5:$F$249,Aggregation!A44,All_countries!$H$5:$H$249)</f>
        <v>1272.90678658</v>
      </c>
      <c r="F44">
        <f>SUMIF(All_countries!$F$5:$F$249,Aggregation!A44,All_countries!$I$5:$I$249)</f>
        <v>0</v>
      </c>
      <c r="G44">
        <f>SUMIF(All_countries!$F$5:$F$249,Aggregation!A44,All_countries!$J$5:$J$249)</f>
        <v>1.0873751596800001</v>
      </c>
      <c r="H44">
        <f t="shared" si="16"/>
        <v>0.17566113654804</v>
      </c>
      <c r="I44">
        <f t="shared" si="17"/>
        <v>4.8370457890039999E-2</v>
      </c>
      <c r="J44">
        <f t="shared" si="53"/>
        <v>0</v>
      </c>
      <c r="K44">
        <f t="shared" si="18"/>
        <v>0</v>
      </c>
      <c r="L44">
        <f t="shared" si="54"/>
        <v>1.8920327778432003E-4</v>
      </c>
      <c r="M44">
        <f t="shared" si="19"/>
        <v>2.5009628672640002E-5</v>
      </c>
      <c r="N44">
        <f t="shared" si="55"/>
        <v>0.17585033982582432</v>
      </c>
      <c r="O44">
        <f t="shared" si="20"/>
        <v>4.8370464355571983E-2</v>
      </c>
      <c r="P44">
        <f t="shared" si="56"/>
        <v>0</v>
      </c>
      <c r="Q44">
        <f>VLOOKUP(B44,CO2Emissions2019!$A$3:$B$219,2,FALSE)</f>
        <v>6.9081364000000006E-2</v>
      </c>
      <c r="R44">
        <f t="shared" si="64"/>
        <v>254.55539619313871</v>
      </c>
      <c r="S44">
        <v>2.3840384999999999E-2</v>
      </c>
      <c r="T44">
        <v>5.4442499999999997E-4</v>
      </c>
      <c r="U44">
        <f t="shared" si="22"/>
        <v>2.9639858062499995E-7</v>
      </c>
      <c r="V44">
        <v>2.2950235999999999E-2</v>
      </c>
      <c r="W44">
        <v>2.4737625999999999E-2</v>
      </c>
      <c r="X44">
        <v>2.0877823807411999E-2</v>
      </c>
      <c r="Y44">
        <f t="shared" si="51"/>
        <v>4.3588352693333922E-4</v>
      </c>
      <c r="Z44">
        <v>4.0596139999999996E-3</v>
      </c>
      <c r="AA44">
        <v>3.3894200000000001E-4</v>
      </c>
      <c r="AB44">
        <f t="shared" si="23"/>
        <v>1.14881679364E-7</v>
      </c>
      <c r="AC44">
        <v>3.507366E-3</v>
      </c>
      <c r="AD44">
        <v>4.6180359999999998E-3</v>
      </c>
      <c r="AE44">
        <v>1.4580544486219201E-3</v>
      </c>
      <c r="AF44">
        <f t="shared" si="24"/>
        <v>2.1259227751461712E-6</v>
      </c>
      <c r="AG44" s="12">
        <f t="shared" si="57"/>
        <v>412.86684497146257</v>
      </c>
      <c r="AH44" s="12">
        <f t="shared" si="25"/>
        <v>113.61017632870313</v>
      </c>
      <c r="AI44">
        <f t="shared" si="58"/>
        <v>231.26886734009338</v>
      </c>
      <c r="AJ44">
        <f t="shared" si="26"/>
        <v>65.116194343306873</v>
      </c>
      <c r="AK44">
        <f t="shared" si="65"/>
        <v>1.537331006063905E-2</v>
      </c>
      <c r="AL44">
        <f t="shared" si="28"/>
        <v>4.2432242050259123E-3</v>
      </c>
      <c r="AM44">
        <f t="shared" si="29"/>
        <v>1.8004951654117786E-5</v>
      </c>
      <c r="AN44">
        <f t="shared" si="59"/>
        <v>2.6178144668599578E-3</v>
      </c>
      <c r="AO44">
        <f t="shared" si="30"/>
        <v>7.5251183616194934E-4</v>
      </c>
      <c r="AP44">
        <f t="shared" si="31"/>
        <v>5.6627406356382846E-7</v>
      </c>
      <c r="AQ44">
        <f t="shared" si="60"/>
        <v>412.85147166140194</v>
      </c>
      <c r="AR44">
        <f t="shared" si="32"/>
        <v>113.60594607137162</v>
      </c>
      <c r="AS44">
        <f t="shared" si="33"/>
        <v>12906.310982771396</v>
      </c>
      <c r="AT44">
        <f t="shared" si="61"/>
        <v>231.26624952562651</v>
      </c>
      <c r="AU44">
        <f t="shared" si="34"/>
        <v>65.115490881088874</v>
      </c>
      <c r="AV44">
        <f t="shared" si="35"/>
        <v>4240.0271526851684</v>
      </c>
      <c r="AW44">
        <f t="shared" si="62"/>
        <v>7.0841500580305707</v>
      </c>
      <c r="AX44">
        <f t="shared" si="36"/>
        <v>1.1138768598353039</v>
      </c>
      <c r="AY44">
        <f t="shared" si="37"/>
        <v>1.2407216588765573</v>
      </c>
      <c r="AZ44">
        <f t="shared" si="63"/>
        <v>1.2063108357386727</v>
      </c>
      <c r="BA44">
        <f t="shared" si="38"/>
        <v>0.2129818659555639</v>
      </c>
      <c r="BB44">
        <f t="shared" si="39"/>
        <v>4.5361275225913787E-2</v>
      </c>
      <c r="BC44">
        <f t="shared" si="52"/>
        <v>405.76732160337139</v>
      </c>
      <c r="BD44">
        <f t="shared" si="41"/>
        <v>113.61140657711387</v>
      </c>
      <c r="BE44">
        <f t="shared" si="42"/>
        <v>230.05993868988784</v>
      </c>
      <c r="BF44">
        <f t="shared" si="66"/>
        <v>64.902509015133305</v>
      </c>
      <c r="BH44">
        <f t="shared" si="44"/>
        <v>-0.10676897582582431</v>
      </c>
      <c r="BI44">
        <f t="shared" si="45"/>
        <v>4.8370464355571983E-2</v>
      </c>
      <c r="BJ44">
        <f t="shared" si="46"/>
        <v>2.3840384999999999E-2</v>
      </c>
      <c r="BK44">
        <f t="shared" si="47"/>
        <v>5.4442499999999997E-4</v>
      </c>
      <c r="BL44">
        <f t="shared" si="48"/>
        <v>250.66615646652812</v>
      </c>
      <c r="BM44">
        <f t="shared" si="49"/>
        <v>-821.36921835264172</v>
      </c>
      <c r="BN44">
        <f t="shared" si="50"/>
        <v>-1072.0353748191699</v>
      </c>
    </row>
    <row r="45" spans="1:66" x14ac:dyDescent="0.2">
      <c r="A45" t="s">
        <v>58</v>
      </c>
      <c r="B45" t="str">
        <f>VLOOKUP(A45,ISO3_Country!$A$3:$B$248,2,FALSE)</f>
        <v>Cape Verde</v>
      </c>
      <c r="C45" t="s">
        <v>667</v>
      </c>
      <c r="D45">
        <f>SUMIF(All_countries!F44:F288,Aggregation!A45,All_countries!G44:G288)</f>
        <v>67.683344284399993</v>
      </c>
      <c r="E45">
        <f>SUMIF(All_countries!$F$5:$F$249,Aggregation!A45,All_countries!$H$5:$H$249)</f>
        <v>0</v>
      </c>
      <c r="F45">
        <f>SUMIF(All_countries!$F$5:$F$249,Aggregation!A45,All_countries!$I$5:$I$249)</f>
        <v>0</v>
      </c>
      <c r="G45">
        <f>SUMIF(All_countries!$F$5:$F$249,Aggregation!A45,All_countries!$J$5:$J$249)</f>
        <v>0</v>
      </c>
      <c r="H45">
        <f t="shared" si="16"/>
        <v>0</v>
      </c>
      <c r="I45">
        <f t="shared" si="17"/>
        <v>0</v>
      </c>
      <c r="J45">
        <f t="shared" si="53"/>
        <v>0</v>
      </c>
      <c r="K45">
        <f t="shared" si="18"/>
        <v>0</v>
      </c>
      <c r="L45">
        <f t="shared" si="54"/>
        <v>0</v>
      </c>
      <c r="M45">
        <f t="shared" si="19"/>
        <v>0</v>
      </c>
      <c r="N45">
        <f t="shared" si="55"/>
        <v>0</v>
      </c>
      <c r="O45">
        <f t="shared" si="20"/>
        <v>0</v>
      </c>
      <c r="P45">
        <f t="shared" si="56"/>
        <v>1</v>
      </c>
      <c r="Q45">
        <f>VLOOKUP(B45,CO2Emissions2019!$A$3:$B$219,2,FALSE)</f>
        <v>0.17300502400000001</v>
      </c>
      <c r="R45">
        <f t="shared" si="64"/>
        <v>0</v>
      </c>
      <c r="S45">
        <v>1.5451506E-2</v>
      </c>
      <c r="T45">
        <v>3.5897700000000002E-4</v>
      </c>
      <c r="U45">
        <f t="shared" si="22"/>
        <v>1.28864486529E-7</v>
      </c>
      <c r="V45">
        <v>1.4870194999999999E-2</v>
      </c>
      <c r="W45">
        <v>1.6045061999999999E-2</v>
      </c>
      <c r="X45">
        <v>1.37166045148438E-2</v>
      </c>
      <c r="Y45">
        <f t="shared" si="51"/>
        <v>1.8814523941663332E-4</v>
      </c>
      <c r="Z45">
        <v>5.9449749999999999E-3</v>
      </c>
      <c r="AA45">
        <v>7.6777200000000001E-4</v>
      </c>
      <c r="AB45">
        <f t="shared" si="23"/>
        <v>5.8947384398399999E-7</v>
      </c>
      <c r="AC45">
        <v>4.6854239999999997E-3</v>
      </c>
      <c r="AD45">
        <v>7.2055330000000001E-3</v>
      </c>
      <c r="AE45">
        <v>3.3039674408273201E-3</v>
      </c>
      <c r="AF45">
        <f t="shared" si="24"/>
        <v>1.091620085004703E-5</v>
      </c>
      <c r="AG45" s="12">
        <f t="shared" si="57"/>
        <v>0</v>
      </c>
      <c r="AH45" s="12">
        <f t="shared" si="25"/>
        <v>0</v>
      </c>
      <c r="AI45">
        <f t="shared" si="58"/>
        <v>0</v>
      </c>
      <c r="AJ45">
        <f t="shared" si="26"/>
        <v>0</v>
      </c>
      <c r="AK45">
        <f t="shared" si="65"/>
        <v>0</v>
      </c>
      <c r="AL45">
        <f t="shared" si="28"/>
        <v>0</v>
      </c>
      <c r="AM45">
        <f t="shared" si="29"/>
        <v>0</v>
      </c>
      <c r="AN45">
        <f t="shared" si="59"/>
        <v>0</v>
      </c>
      <c r="AO45">
        <f t="shared" si="30"/>
        <v>0</v>
      </c>
      <c r="AP45">
        <f t="shared" si="31"/>
        <v>0</v>
      </c>
      <c r="AQ45">
        <f t="shared" si="60"/>
        <v>0</v>
      </c>
      <c r="AR45">
        <f t="shared" si="32"/>
        <v>0</v>
      </c>
      <c r="AS45">
        <f t="shared" si="33"/>
        <v>0</v>
      </c>
      <c r="AT45">
        <f t="shared" si="61"/>
        <v>0</v>
      </c>
      <c r="AU45">
        <f t="shared" si="34"/>
        <v>0</v>
      </c>
      <c r="AV45">
        <f t="shared" si="35"/>
        <v>0</v>
      </c>
      <c r="AW45">
        <f t="shared" si="62"/>
        <v>4.6013656205301023</v>
      </c>
      <c r="AX45">
        <f t="shared" si="36"/>
        <v>0.72153094277839547</v>
      </c>
      <c r="AY45">
        <f t="shared" si="37"/>
        <v>0.5206069013866802</v>
      </c>
      <c r="AZ45">
        <f t="shared" si="63"/>
        <v>1.7703778246541757</v>
      </c>
      <c r="BA45">
        <f t="shared" si="38"/>
        <v>0.35728219309867904</v>
      </c>
      <c r="BB45">
        <f t="shared" si="39"/>
        <v>0.12765056550540177</v>
      </c>
      <c r="BC45">
        <f t="shared" si="52"/>
        <v>-4.6013656205301023</v>
      </c>
      <c r="BD45">
        <f t="shared" si="41"/>
        <v>0.72153094277839547</v>
      </c>
      <c r="BE45">
        <f t="shared" si="42"/>
        <v>-1.7703778246541757</v>
      </c>
      <c r="BF45">
        <f t="shared" si="66"/>
        <v>-0.35728219309867904</v>
      </c>
      <c r="BH45">
        <f t="shared" si="44"/>
        <v>0.17300502400000001</v>
      </c>
      <c r="BI45">
        <f t="shared" si="45"/>
        <v>0</v>
      </c>
      <c r="BJ45">
        <f t="shared" si="46"/>
        <v>1.5451506E-2</v>
      </c>
      <c r="BK45">
        <f t="shared" si="47"/>
        <v>3.5897700000000002E-4</v>
      </c>
      <c r="BL45">
        <f t="shared" si="48"/>
        <v>-406.17672224368283</v>
      </c>
      <c r="BM45">
        <f t="shared" si="49"/>
        <v>-532.33257279384759</v>
      </c>
      <c r="BN45">
        <f t="shared" si="50"/>
        <v>-126.15585055016476</v>
      </c>
    </row>
    <row r="46" spans="1:66" x14ac:dyDescent="0.2">
      <c r="A46" t="s">
        <v>59</v>
      </c>
      <c r="B46" t="str">
        <f>VLOOKUP(A46,ISO3_Country!$A$3:$B$248,2,FALSE)</f>
        <v>Costa Rica</v>
      </c>
      <c r="C46" t="s">
        <v>669</v>
      </c>
      <c r="D46">
        <f>SUMIF(All_countries!F45:F289,Aggregation!A46,All_countries!G45:G289)</f>
        <v>51.0450890587</v>
      </c>
      <c r="E46">
        <f>SUMIF(All_countries!$F$5:$F$249,Aggregation!A46,All_countries!$H$5:$H$249)</f>
        <v>0</v>
      </c>
      <c r="F46">
        <f>SUMIF(All_countries!$F$5:$F$249,Aggregation!A46,All_countries!$I$5:$I$249)</f>
        <v>0</v>
      </c>
      <c r="G46">
        <f>SUMIF(All_countries!$F$5:$F$249,Aggregation!A46,All_countries!$J$5:$J$249)</f>
        <v>390.34801071700002</v>
      </c>
      <c r="H46">
        <f t="shared" si="16"/>
        <v>0</v>
      </c>
      <c r="I46">
        <f t="shared" si="17"/>
        <v>0</v>
      </c>
      <c r="J46">
        <f t="shared" si="53"/>
        <v>0</v>
      </c>
      <c r="K46">
        <f t="shared" si="18"/>
        <v>0</v>
      </c>
      <c r="L46">
        <f t="shared" si="54"/>
        <v>6.792055386475801E-2</v>
      </c>
      <c r="M46">
        <f t="shared" si="19"/>
        <v>8.9780042464910007E-3</v>
      </c>
      <c r="N46">
        <f t="shared" si="55"/>
        <v>6.792055386475801E-2</v>
      </c>
      <c r="O46">
        <f t="shared" si="20"/>
        <v>8.9780042464910007E-3</v>
      </c>
      <c r="P46">
        <f t="shared" si="56"/>
        <v>0</v>
      </c>
      <c r="Q46">
        <f>VLOOKUP(B46,CO2Emissions2019!$A$3:$B$219,2,FALSE)</f>
        <v>2.3219215819999999</v>
      </c>
      <c r="R46">
        <f t="shared" si="64"/>
        <v>2.9251872410890929</v>
      </c>
      <c r="S46">
        <v>0.65566887799999996</v>
      </c>
      <c r="T46">
        <v>1.5461921999999999E-2</v>
      </c>
      <c r="U46">
        <f t="shared" si="22"/>
        <v>2.3907103193408397E-4</v>
      </c>
      <c r="V46">
        <v>0.63014457700000004</v>
      </c>
      <c r="W46">
        <v>0.68125283699999994</v>
      </c>
      <c r="X46">
        <v>0.59022986502845298</v>
      </c>
      <c r="Y46">
        <f t="shared" si="51"/>
        <v>0.34837129357150581</v>
      </c>
      <c r="Z46">
        <v>0.35542983500000003</v>
      </c>
      <c r="AA46">
        <v>5.0774461E-2</v>
      </c>
      <c r="AB46">
        <f t="shared" si="23"/>
        <v>2.5780458898405209E-3</v>
      </c>
      <c r="AC46">
        <v>0.27232554199999998</v>
      </c>
      <c r="AD46">
        <v>0.43964544900000002</v>
      </c>
      <c r="AE46">
        <v>0.21712442657804901</v>
      </c>
      <c r="AF46">
        <f t="shared" si="24"/>
        <v>4.7143016616846591E-2</v>
      </c>
      <c r="AG46" s="12">
        <f t="shared" si="57"/>
        <v>159.46596867900291</v>
      </c>
      <c r="AH46" s="12">
        <f t="shared" si="25"/>
        <v>21.11458620981368</v>
      </c>
      <c r="AI46">
        <f t="shared" si="58"/>
        <v>89.325443311469897</v>
      </c>
      <c r="AJ46">
        <f t="shared" si="26"/>
        <v>12.971453876668777</v>
      </c>
      <c r="AK46">
        <f t="shared" si="65"/>
        <v>0.16330395339847817</v>
      </c>
      <c r="AL46">
        <f t="shared" si="28"/>
        <v>2.1926979293029357E-2</v>
      </c>
      <c r="AM46">
        <f t="shared" si="29"/>
        <v>4.807924209169382E-4</v>
      </c>
      <c r="AN46">
        <f t="shared" si="59"/>
        <v>8.8525014925702777E-2</v>
      </c>
      <c r="AO46">
        <f t="shared" si="30"/>
        <v>1.7229378816699035E-2</v>
      </c>
      <c r="AP46">
        <f t="shared" si="31"/>
        <v>2.9685149440931741E-4</v>
      </c>
      <c r="AQ46">
        <f t="shared" si="60"/>
        <v>159.30266472560444</v>
      </c>
      <c r="AR46">
        <f t="shared" si="32"/>
        <v>21.092965517759044</v>
      </c>
      <c r="AS46">
        <f t="shared" si="33"/>
        <v>444.91319433337208</v>
      </c>
      <c r="AT46">
        <f t="shared" si="61"/>
        <v>89.236918296544189</v>
      </c>
      <c r="AU46">
        <f t="shared" si="34"/>
        <v>12.960809477826846</v>
      </c>
      <c r="AV46">
        <f t="shared" si="35"/>
        <v>167.98258232052621</v>
      </c>
      <c r="AW46">
        <f t="shared" si="62"/>
        <v>195.09094722967362</v>
      </c>
      <c r="AX46">
        <f t="shared" si="36"/>
        <v>30.537007839489682</v>
      </c>
      <c r="AY46">
        <f t="shared" si="37"/>
        <v>932.50884778905436</v>
      </c>
      <c r="AZ46">
        <f t="shared" si="63"/>
        <v>105.75634365222473</v>
      </c>
      <c r="BA46">
        <f t="shared" si="38"/>
        <v>22.272140759377962</v>
      </c>
      <c r="BB46">
        <f t="shared" si="39"/>
        <v>496.04825400554512</v>
      </c>
      <c r="BC46">
        <f t="shared" si="52"/>
        <v>-35.788282504069173</v>
      </c>
      <c r="BD46">
        <f t="shared" si="41"/>
        <v>37.113636875445479</v>
      </c>
      <c r="BE46">
        <f t="shared" si="42"/>
        <v>-16.519425355680539</v>
      </c>
      <c r="BF46">
        <f t="shared" si="66"/>
        <v>-9.3113312815511158</v>
      </c>
      <c r="BH46">
        <f t="shared" si="44"/>
        <v>2.2540010281352418</v>
      </c>
      <c r="BI46">
        <f t="shared" si="45"/>
        <v>8.9780042464910007E-3</v>
      </c>
      <c r="BJ46">
        <f t="shared" si="46"/>
        <v>0.65566887799999996</v>
      </c>
      <c r="BK46">
        <f t="shared" si="47"/>
        <v>1.5461921999999999E-2</v>
      </c>
      <c r="BL46">
        <f t="shared" si="48"/>
        <v>-5286.5936692914129</v>
      </c>
      <c r="BM46">
        <f t="shared" si="49"/>
        <v>-22583.985690074947</v>
      </c>
      <c r="BN46">
        <f t="shared" si="50"/>
        <v>-17297.392020783533</v>
      </c>
    </row>
    <row r="47" spans="1:66" x14ac:dyDescent="0.2">
      <c r="A47" t="s">
        <v>60</v>
      </c>
      <c r="B47" t="str">
        <f>VLOOKUP(A47,ISO3_Country!$A$3:$B$248,2,FALSE)</f>
        <v>Cuba</v>
      </c>
      <c r="C47" t="s">
        <v>669</v>
      </c>
      <c r="D47">
        <f>SUMIF(All_countries!F46:F290,Aggregation!A47,All_countries!G46:G290)</f>
        <v>41.467323434299999</v>
      </c>
      <c r="E47">
        <f>SUMIF(All_countries!$F$5:$F$249,Aggregation!A47,All_countries!$H$5:$H$249)</f>
        <v>13950.1294812</v>
      </c>
      <c r="F47">
        <f>SUMIF(All_countries!$F$5:$F$249,Aggregation!A47,All_countries!$I$5:$I$249)</f>
        <v>0</v>
      </c>
      <c r="G47">
        <f>SUMIF(All_countries!$F$5:$F$249,Aggregation!A47,All_countries!$J$5:$J$249)</f>
        <v>4282.0678046700004</v>
      </c>
      <c r="H47">
        <f t="shared" si="16"/>
        <v>1.9251178684055998</v>
      </c>
      <c r="I47">
        <f t="shared" si="17"/>
        <v>0.53010492028559997</v>
      </c>
      <c r="J47">
        <f t="shared" si="53"/>
        <v>0</v>
      </c>
      <c r="K47">
        <f t="shared" si="18"/>
        <v>0</v>
      </c>
      <c r="L47">
        <f t="shared" si="54"/>
        <v>0.74507979801258006</v>
      </c>
      <c r="M47">
        <f t="shared" si="19"/>
        <v>9.8487559507410019E-2</v>
      </c>
      <c r="N47">
        <f t="shared" si="55"/>
        <v>2.6701976664181801</v>
      </c>
      <c r="O47">
        <f t="shared" si="20"/>
        <v>0.5391762475190538</v>
      </c>
      <c r="P47">
        <f t="shared" si="56"/>
        <v>0</v>
      </c>
      <c r="Q47">
        <f>VLOOKUP(B47,CO2Emissions2019!$A$3:$B$219,2,FALSE)</f>
        <v>7.0929176739999997</v>
      </c>
      <c r="R47">
        <f t="shared" si="64"/>
        <v>37.645970095016509</v>
      </c>
      <c r="S47">
        <v>0.40566126200000002</v>
      </c>
      <c r="T47">
        <v>8.9047239999999993E-3</v>
      </c>
      <c r="U47">
        <f t="shared" si="22"/>
        <v>7.9294109516175984E-5</v>
      </c>
      <c r="V47">
        <v>0.39103953000000002</v>
      </c>
      <c r="W47">
        <v>0.420664439</v>
      </c>
      <c r="X47">
        <v>0.343309345661096</v>
      </c>
      <c r="Y47">
        <f t="shared" si="51"/>
        <v>0.1178613068182499</v>
      </c>
      <c r="Z47">
        <v>0.21565258400000001</v>
      </c>
      <c r="AA47">
        <v>3.3323219000000001E-2</v>
      </c>
      <c r="AB47">
        <f t="shared" si="23"/>
        <v>1.1104369245219612E-3</v>
      </c>
      <c r="AC47">
        <v>0.16095208999999999</v>
      </c>
      <c r="AD47">
        <v>0.27119738799999998</v>
      </c>
      <c r="AE47">
        <v>0.142990991229064</v>
      </c>
      <c r="AF47">
        <f t="shared" si="24"/>
        <v>2.0446423572670257E-2</v>
      </c>
      <c r="AG47" s="12">
        <f t="shared" si="57"/>
        <v>6269.1723375466518</v>
      </c>
      <c r="AH47" s="12">
        <f t="shared" si="25"/>
        <v>1266.8151275562361</v>
      </c>
      <c r="AI47">
        <f t="shared" si="58"/>
        <v>3511.6997243129917</v>
      </c>
      <c r="AJ47">
        <f t="shared" si="26"/>
        <v>739.86265858814932</v>
      </c>
      <c r="AK47">
        <f t="shared" si="65"/>
        <v>3.9720788341301145</v>
      </c>
      <c r="AL47">
        <f t="shared" si="28"/>
        <v>0.80678231859824734</v>
      </c>
      <c r="AM47">
        <f t="shared" si="29"/>
        <v>0.65089770960276383</v>
      </c>
      <c r="AN47">
        <f t="shared" si="59"/>
        <v>2.1115870423729706</v>
      </c>
      <c r="AO47">
        <f t="shared" si="30"/>
        <v>0.53690169419377343</v>
      </c>
      <c r="AP47">
        <f t="shared" si="31"/>
        <v>0.28826342922814419</v>
      </c>
      <c r="AQ47">
        <f t="shared" si="60"/>
        <v>6265.2002587125216</v>
      </c>
      <c r="AR47">
        <f t="shared" si="32"/>
        <v>1266.0125159646493</v>
      </c>
      <c r="AS47">
        <f t="shared" si="33"/>
        <v>1602787.6905791415</v>
      </c>
      <c r="AT47">
        <f t="shared" si="61"/>
        <v>3509.5881372706185</v>
      </c>
      <c r="AU47">
        <f t="shared" si="34"/>
        <v>739.45409206545696</v>
      </c>
      <c r="AV47">
        <f t="shared" si="35"/>
        <v>546792.35427234927</v>
      </c>
      <c r="AW47">
        <f t="shared" si="62"/>
        <v>116.83140689390534</v>
      </c>
      <c r="AX47">
        <f t="shared" si="36"/>
        <v>18.274528958053175</v>
      </c>
      <c r="AY47">
        <f t="shared" si="37"/>
        <v>333.95840863872405</v>
      </c>
      <c r="AZ47">
        <f t="shared" si="63"/>
        <v>62.108456362851086</v>
      </c>
      <c r="BA47">
        <f t="shared" si="38"/>
        <v>13.587704544077477</v>
      </c>
      <c r="BB47">
        <f t="shared" si="39"/>
        <v>184.62571477714371</v>
      </c>
      <c r="BC47">
        <f t="shared" si="52"/>
        <v>6148.3688518186163</v>
      </c>
      <c r="BD47">
        <f t="shared" si="41"/>
        <v>1266.14440289715</v>
      </c>
      <c r="BE47">
        <f t="shared" si="42"/>
        <v>3447.4796809077675</v>
      </c>
      <c r="BF47">
        <f t="shared" si="66"/>
        <v>725.86638752137947</v>
      </c>
      <c r="BH47">
        <f t="shared" si="44"/>
        <v>4.4227200075818196</v>
      </c>
      <c r="BI47">
        <f t="shared" si="45"/>
        <v>0.5391762475190538</v>
      </c>
      <c r="BJ47">
        <f t="shared" si="46"/>
        <v>0.40566126200000002</v>
      </c>
      <c r="BK47">
        <f t="shared" si="47"/>
        <v>8.9047239999999993E-3</v>
      </c>
      <c r="BL47">
        <f t="shared" si="48"/>
        <v>-10377.21921646497</v>
      </c>
      <c r="BM47">
        <f t="shared" si="49"/>
        <v>-13969.448894803061</v>
      </c>
      <c r="BN47">
        <f t="shared" si="50"/>
        <v>-3592.2296783380916</v>
      </c>
    </row>
    <row r="48" spans="1:66" x14ac:dyDescent="0.2">
      <c r="A48" t="s">
        <v>64</v>
      </c>
      <c r="B48" t="str">
        <f>VLOOKUP(A48,ISO3_Country!$A$3:$B$248,2,FALSE)</f>
        <v>Cyprus</v>
      </c>
      <c r="C48" t="s">
        <v>666</v>
      </c>
      <c r="D48">
        <f>SUMIF(All_countries!F47:F291,Aggregation!A48,All_countries!G47:G291)</f>
        <v>10.543309365500001</v>
      </c>
      <c r="E48">
        <f>SUMIF(All_countries!$F$5:$F$249,Aggregation!A48,All_countries!$H$5:$H$249)</f>
        <v>70.039329505500007</v>
      </c>
      <c r="F48">
        <f>SUMIF(All_countries!$F$5:$F$249,Aggregation!A48,All_countries!$I$5:$I$249)</f>
        <v>19.613687905700001</v>
      </c>
      <c r="G48">
        <f>SUMIF(All_countries!$F$5:$F$249,Aggregation!A48,All_countries!$J$5:$J$249)</f>
        <v>0</v>
      </c>
      <c r="H48">
        <f t="shared" si="16"/>
        <v>9.6654274717590007E-3</v>
      </c>
      <c r="I48">
        <f t="shared" si="17"/>
        <v>2.6614945212089999E-3</v>
      </c>
      <c r="J48">
        <f t="shared" si="53"/>
        <v>4.8053535368965004E-3</v>
      </c>
      <c r="K48">
        <f t="shared" si="18"/>
        <v>5.0995588554819996E-4</v>
      </c>
      <c r="L48">
        <f t="shared" si="54"/>
        <v>0</v>
      </c>
      <c r="M48">
        <f t="shared" si="19"/>
        <v>0</v>
      </c>
      <c r="N48">
        <f t="shared" si="55"/>
        <v>1.4470781008655502E-2</v>
      </c>
      <c r="O48">
        <f t="shared" si="20"/>
        <v>2.7099092404785025E-3</v>
      </c>
      <c r="P48">
        <f t="shared" si="56"/>
        <v>0</v>
      </c>
      <c r="Q48">
        <f>VLOOKUP(B48,CO2Emissions2019!$A$3:$B$219,2,FALSE)</f>
        <v>1.9966516030000001</v>
      </c>
      <c r="R48">
        <f t="shared" si="64"/>
        <v>0.72475242986372423</v>
      </c>
      <c r="S48">
        <v>0.161397027</v>
      </c>
      <c r="T48">
        <v>3.547105E-3</v>
      </c>
      <c r="U48">
        <f t="shared" si="22"/>
        <v>1.2581953881025E-5</v>
      </c>
      <c r="V48">
        <v>0.15559015300000001</v>
      </c>
      <c r="W48">
        <v>0.16726558999999999</v>
      </c>
      <c r="X48">
        <v>0.13539930701227601</v>
      </c>
      <c r="Y48">
        <f t="shared" si="51"/>
        <v>1.8332972339404577E-2</v>
      </c>
      <c r="Z48">
        <v>0.11787505</v>
      </c>
      <c r="AA48">
        <v>1.6384507999999999E-2</v>
      </c>
      <c r="AB48">
        <f t="shared" si="23"/>
        <v>2.6845210240206396E-4</v>
      </c>
      <c r="AC48">
        <v>9.1410120999999997E-2</v>
      </c>
      <c r="AD48">
        <v>0.14515946900000001</v>
      </c>
      <c r="AE48">
        <v>6.9864267035306807E-2</v>
      </c>
      <c r="AF48">
        <f t="shared" si="24"/>
        <v>4.8810158083806574E-3</v>
      </c>
      <c r="AG48" s="12">
        <f t="shared" si="57"/>
        <v>33.974945429358655</v>
      </c>
      <c r="AH48" s="12">
        <f t="shared" si="25"/>
        <v>6.3677871602942417</v>
      </c>
      <c r="AI48">
        <f t="shared" si="58"/>
        <v>19.031189457541355</v>
      </c>
      <c r="AJ48">
        <f t="shared" si="26"/>
        <v>3.7431103259194889</v>
      </c>
      <c r="AK48">
        <f t="shared" si="65"/>
        <v>8.5644289686162712E-3</v>
      </c>
      <c r="AL48">
        <f t="shared" si="28"/>
        <v>1.614847689617209E-3</v>
      </c>
      <c r="AM48">
        <f t="shared" si="29"/>
        <v>2.6077330606620377E-6</v>
      </c>
      <c r="AN48">
        <f t="shared" si="59"/>
        <v>6.2549633761041423E-3</v>
      </c>
      <c r="AO48">
        <f t="shared" si="30"/>
        <v>1.4587599527550936E-3</v>
      </c>
      <c r="AP48">
        <f t="shared" si="31"/>
        <v>2.1279805997620427E-6</v>
      </c>
      <c r="AQ48">
        <f t="shared" si="60"/>
        <v>33.966381000390037</v>
      </c>
      <c r="AR48">
        <f t="shared" si="32"/>
        <v>6.366182026212182</v>
      </c>
      <c r="AS48">
        <f t="shared" si="33"/>
        <v>40.528273590867045</v>
      </c>
      <c r="AT48">
        <f t="shared" si="61"/>
        <v>19.024934494165247</v>
      </c>
      <c r="AU48">
        <f t="shared" si="34"/>
        <v>3.7419951647980825</v>
      </c>
      <c r="AV48">
        <f t="shared" si="35"/>
        <v>14.002527813372229</v>
      </c>
      <c r="AW48">
        <f t="shared" si="62"/>
        <v>48.054500187099777</v>
      </c>
      <c r="AX48">
        <f t="shared" si="36"/>
        <v>7.767988825784129</v>
      </c>
      <c r="AY48">
        <f t="shared" si="37"/>
        <v>60.341650397507088</v>
      </c>
      <c r="AZ48">
        <f t="shared" si="63"/>
        <v>35.096226476832165</v>
      </c>
      <c r="BA48">
        <f t="shared" si="38"/>
        <v>7.442409250122104</v>
      </c>
      <c r="BB48">
        <f t="shared" si="39"/>
        <v>55.38945544630306</v>
      </c>
      <c r="BC48">
        <f t="shared" si="52"/>
        <v>-14.08811918670974</v>
      </c>
      <c r="BD48">
        <f t="shared" si="41"/>
        <v>10.043402012683458</v>
      </c>
      <c r="BE48">
        <f t="shared" si="42"/>
        <v>-16.071291982666917</v>
      </c>
      <c r="BF48">
        <f t="shared" si="66"/>
        <v>-3.7004140853240215</v>
      </c>
      <c r="BH48">
        <f t="shared" si="44"/>
        <v>1.9821808219913446</v>
      </c>
      <c r="BI48">
        <f t="shared" si="45"/>
        <v>2.7099092404785025E-3</v>
      </c>
      <c r="BJ48">
        <f t="shared" si="46"/>
        <v>0.161397027</v>
      </c>
      <c r="BK48">
        <f t="shared" si="47"/>
        <v>3.547105E-3</v>
      </c>
      <c r="BL48">
        <f t="shared" si="48"/>
        <v>-4652.652055970806</v>
      </c>
      <c r="BM48">
        <f t="shared" si="49"/>
        <v>-5559.3512993103177</v>
      </c>
      <c r="BN48">
        <f t="shared" si="50"/>
        <v>-906.69924333951167</v>
      </c>
    </row>
    <row r="49" spans="1:66" x14ac:dyDescent="0.2">
      <c r="A49" t="s">
        <v>65</v>
      </c>
      <c r="B49" t="str">
        <f>VLOOKUP(A49,ISO3_Country!$A$3:$B$248,2,FALSE)</f>
        <v>Czech Republic</v>
      </c>
      <c r="C49" t="s">
        <v>665</v>
      </c>
      <c r="D49">
        <f>SUMIF(All_countries!F48:F292,Aggregation!A49,All_countries!G48:G292)</f>
        <v>9.8242095157900007</v>
      </c>
      <c r="E49">
        <f>SUMIF(All_countries!$F$5:$F$249,Aggregation!A49,All_countries!$H$5:$H$249)</f>
        <v>0</v>
      </c>
      <c r="F49">
        <f>SUMIF(All_countries!$F$5:$F$249,Aggregation!A49,All_countries!$I$5:$I$249)</f>
        <v>0</v>
      </c>
      <c r="G49">
        <f>SUMIF(All_countries!$F$5:$F$249,Aggregation!A49,All_countries!$J$5:$J$249)</f>
        <v>0</v>
      </c>
      <c r="H49">
        <f t="shared" si="16"/>
        <v>0</v>
      </c>
      <c r="I49">
        <f t="shared" si="17"/>
        <v>0</v>
      </c>
      <c r="J49">
        <f t="shared" si="53"/>
        <v>0</v>
      </c>
      <c r="K49">
        <f t="shared" si="18"/>
        <v>0</v>
      </c>
      <c r="L49">
        <f t="shared" si="54"/>
        <v>0</v>
      </c>
      <c r="M49">
        <f t="shared" si="19"/>
        <v>0</v>
      </c>
      <c r="N49">
        <f t="shared" si="55"/>
        <v>0</v>
      </c>
      <c r="O49">
        <f t="shared" si="20"/>
        <v>0</v>
      </c>
      <c r="P49">
        <f t="shared" si="56"/>
        <v>1</v>
      </c>
      <c r="Q49">
        <f>VLOOKUP(B49,CO2Emissions2019!$A$3:$B$219,2,FALSE)</f>
        <v>27.56816736</v>
      </c>
      <c r="R49">
        <f t="shared" si="64"/>
        <v>0</v>
      </c>
      <c r="S49">
        <v>0.31528482099999999</v>
      </c>
      <c r="T49">
        <v>6.0379948000000003E-2</v>
      </c>
      <c r="U49">
        <f t="shared" si="22"/>
        <v>3.6457381204827045E-3</v>
      </c>
      <c r="V49">
        <v>0.21721737699999999</v>
      </c>
      <c r="W49">
        <v>0.41466858699999998</v>
      </c>
      <c r="X49">
        <v>2.2988752536483998</v>
      </c>
      <c r="Y49">
        <f t="shared" si="51"/>
        <v>5.2848274318369945</v>
      </c>
      <c r="Z49">
        <v>0.32519383299999999</v>
      </c>
      <c r="AA49">
        <v>0.21987436499999999</v>
      </c>
      <c r="AB49">
        <f t="shared" si="23"/>
        <v>4.8344736384153222E-2</v>
      </c>
      <c r="AC49">
        <v>-2.9123949999999999E-2</v>
      </c>
      <c r="AD49">
        <v>0.69489165200000003</v>
      </c>
      <c r="AE49">
        <v>0.94923862318098096</v>
      </c>
      <c r="AF49">
        <f t="shared" si="24"/>
        <v>0.90105396373852431</v>
      </c>
      <c r="AG49" s="12">
        <f t="shared" si="57"/>
        <v>0</v>
      </c>
      <c r="AH49" s="12">
        <f t="shared" si="25"/>
        <v>0</v>
      </c>
      <c r="AI49">
        <f t="shared" si="58"/>
        <v>0</v>
      </c>
      <c r="AJ49">
        <f t="shared" si="26"/>
        <v>0</v>
      </c>
      <c r="AK49">
        <f t="shared" si="65"/>
        <v>0</v>
      </c>
      <c r="AL49">
        <f t="shared" si="28"/>
        <v>0</v>
      </c>
      <c r="AM49">
        <f t="shared" si="29"/>
        <v>0</v>
      </c>
      <c r="AN49">
        <f t="shared" si="59"/>
        <v>0</v>
      </c>
      <c r="AO49">
        <f t="shared" si="30"/>
        <v>0</v>
      </c>
      <c r="AP49">
        <f t="shared" si="31"/>
        <v>0</v>
      </c>
      <c r="AQ49">
        <f t="shared" si="60"/>
        <v>0</v>
      </c>
      <c r="AR49">
        <f t="shared" si="32"/>
        <v>0</v>
      </c>
      <c r="AS49">
        <f t="shared" si="33"/>
        <v>0</v>
      </c>
      <c r="AT49">
        <f t="shared" si="61"/>
        <v>0</v>
      </c>
      <c r="AU49">
        <f t="shared" si="34"/>
        <v>0</v>
      </c>
      <c r="AV49">
        <f t="shared" si="35"/>
        <v>0</v>
      </c>
      <c r="AW49">
        <f t="shared" si="62"/>
        <v>93.889924776548455</v>
      </c>
      <c r="AX49">
        <f t="shared" si="36"/>
        <v>23.118460805822696</v>
      </c>
      <c r="AY49">
        <f t="shared" si="37"/>
        <v>534.46323003036025</v>
      </c>
      <c r="AZ49">
        <f t="shared" si="63"/>
        <v>96.84076899524274</v>
      </c>
      <c r="BA49">
        <f t="shared" si="38"/>
        <v>67.170737376073703</v>
      </c>
      <c r="BB49">
        <f t="shared" si="39"/>
        <v>4511.9079596454649</v>
      </c>
      <c r="BC49">
        <f t="shared" si="52"/>
        <v>-93.889924776548455</v>
      </c>
      <c r="BD49">
        <f t="shared" si="41"/>
        <v>23.118460805822696</v>
      </c>
      <c r="BE49">
        <f t="shared" si="42"/>
        <v>-96.84076899524274</v>
      </c>
      <c r="BF49">
        <f t="shared" si="66"/>
        <v>-67.170737376073703</v>
      </c>
      <c r="BH49">
        <f t="shared" si="44"/>
        <v>27.56816736</v>
      </c>
      <c r="BI49">
        <f t="shared" si="45"/>
        <v>0</v>
      </c>
      <c r="BJ49">
        <f t="shared" si="46"/>
        <v>0.31528482099999999</v>
      </c>
      <c r="BK49">
        <f t="shared" si="47"/>
        <v>6.0379948000000003E-2</v>
      </c>
      <c r="BL49">
        <f t="shared" si="48"/>
        <v>-64693.519653185191</v>
      </c>
      <c r="BM49">
        <f t="shared" si="49"/>
        <v>-10830.464415401215</v>
      </c>
      <c r="BN49">
        <f t="shared" si="50"/>
        <v>53863.055237783978</v>
      </c>
    </row>
    <row r="50" spans="1:66" x14ac:dyDescent="0.2">
      <c r="A50" t="s">
        <v>66</v>
      </c>
      <c r="B50" t="str">
        <f>VLOOKUP(A50,ISO3_Country!$A$3:$B$248,2,FALSE)</f>
        <v>Germany</v>
      </c>
      <c r="C50" t="s">
        <v>665</v>
      </c>
      <c r="D50">
        <f>SUMIF(All_countries!F49:F293,Aggregation!A50,All_countries!G49:G293)</f>
        <v>53.7912596229</v>
      </c>
      <c r="E50">
        <f>SUMIF(All_countries!$F$5:$F$249,Aggregation!A50,All_countries!$H$5:$H$249)</f>
        <v>315.402606343</v>
      </c>
      <c r="F50">
        <f>SUMIF(All_countries!$F$5:$F$249,Aggregation!A50,All_countries!$I$5:$I$249)</f>
        <v>203.075190824</v>
      </c>
      <c r="G50">
        <f>SUMIF(All_countries!$F$5:$F$249,Aggregation!A50,All_countries!$J$5:$J$249)</f>
        <v>0</v>
      </c>
      <c r="H50">
        <f t="shared" si="16"/>
        <v>4.3525559675334002E-2</v>
      </c>
      <c r="I50">
        <f t="shared" si="17"/>
        <v>1.1985299041034E-2</v>
      </c>
      <c r="J50">
        <f t="shared" si="53"/>
        <v>4.9753421751880002E-2</v>
      </c>
      <c r="K50">
        <f t="shared" si="18"/>
        <v>5.2799549614240002E-3</v>
      </c>
      <c r="L50">
        <f t="shared" si="54"/>
        <v>0</v>
      </c>
      <c r="M50">
        <f t="shared" si="19"/>
        <v>0</v>
      </c>
      <c r="N50">
        <f t="shared" si="55"/>
        <v>9.3278981427213997E-2</v>
      </c>
      <c r="O50">
        <f t="shared" si="20"/>
        <v>1.3096767444590152E-2</v>
      </c>
      <c r="P50">
        <f t="shared" si="56"/>
        <v>0</v>
      </c>
      <c r="Q50">
        <f>VLOOKUP(B50,CO2Emissions2019!$A$3:$B$219,2,FALSE)</f>
        <v>191.58163440000001</v>
      </c>
      <c r="R50">
        <f t="shared" si="64"/>
        <v>4.8688895320967152E-2</v>
      </c>
      <c r="S50">
        <v>4.5198459240000002</v>
      </c>
      <c r="T50">
        <v>0.37743738799999998</v>
      </c>
      <c r="U50">
        <f t="shared" si="22"/>
        <v>0.14245898186026254</v>
      </c>
      <c r="V50">
        <v>3.8968863219999998</v>
      </c>
      <c r="W50">
        <v>5.1449939970000003</v>
      </c>
      <c r="X50">
        <v>14.4198189989262</v>
      </c>
      <c r="Y50">
        <f t="shared" si="51"/>
        <v>207.93117996179299</v>
      </c>
      <c r="Z50">
        <v>3.8159081389999998</v>
      </c>
      <c r="AA50">
        <v>1.994718607</v>
      </c>
      <c r="AB50">
        <f t="shared" si="23"/>
        <v>3.9789023211120207</v>
      </c>
      <c r="AC50">
        <v>0.57259701299999999</v>
      </c>
      <c r="AD50">
        <v>7.1824116499999997</v>
      </c>
      <c r="AE50">
        <v>8.5366308810535703</v>
      </c>
      <c r="AF50">
        <f t="shared" si="24"/>
        <v>72.87406679935745</v>
      </c>
      <c r="AG50" s="12">
        <f t="shared" si="57"/>
        <v>219.00326608495917</v>
      </c>
      <c r="AH50" s="12">
        <f t="shared" si="25"/>
        <v>30.795223015246581</v>
      </c>
      <c r="AI50">
        <f t="shared" si="58"/>
        <v>122.67547735578148</v>
      </c>
      <c r="AJ50">
        <f t="shared" si="26"/>
        <v>18.736993169632015</v>
      </c>
      <c r="AK50">
        <f t="shared" si="65"/>
        <v>1.546031490203104</v>
      </c>
      <c r="AL50">
        <f t="shared" si="28"/>
        <v>0.25256082921260514</v>
      </c>
      <c r="AM50">
        <f t="shared" si="29"/>
        <v>6.3786972452558696E-2</v>
      </c>
      <c r="AN50">
        <f t="shared" si="59"/>
        <v>1.3052467375691725</v>
      </c>
      <c r="AO50">
        <f t="shared" si="30"/>
        <v>0.70648454727456689</v>
      </c>
      <c r="AP50">
        <f t="shared" si="31"/>
        <v>0.49912041553774972</v>
      </c>
      <c r="AQ50">
        <f t="shared" si="60"/>
        <v>217.45723459475607</v>
      </c>
      <c r="AR50">
        <f t="shared" si="32"/>
        <v>30.578150397046514</v>
      </c>
      <c r="AS50">
        <f t="shared" si="33"/>
        <v>935.02328170439591</v>
      </c>
      <c r="AT50">
        <f t="shared" si="61"/>
        <v>121.37023061821232</v>
      </c>
      <c r="AU50">
        <f t="shared" si="34"/>
        <v>18.581199034522548</v>
      </c>
      <c r="AV50">
        <f t="shared" si="35"/>
        <v>345.26095756054167</v>
      </c>
      <c r="AW50">
        <f t="shared" si="62"/>
        <v>1344.4369196076841</v>
      </c>
      <c r="AX50">
        <f t="shared" si="36"/>
        <v>236.39917094553482</v>
      </c>
      <c r="AY50">
        <f t="shared" si="37"/>
        <v>55884.568023736196</v>
      </c>
      <c r="AZ50">
        <f t="shared" si="63"/>
        <v>1135.0492627772703</v>
      </c>
      <c r="BA50">
        <f t="shared" si="38"/>
        <v>618.78321100078301</v>
      </c>
      <c r="BB50">
        <f t="shared" si="39"/>
        <v>382892.66221643955</v>
      </c>
      <c r="BC50">
        <f t="shared" si="52"/>
        <v>-1126.979685012928</v>
      </c>
      <c r="BD50">
        <f t="shared" si="41"/>
        <v>238.36860385847922</v>
      </c>
      <c r="BE50">
        <f t="shared" si="42"/>
        <v>-1013.679032159058</v>
      </c>
      <c r="BF50">
        <f t="shared" si="66"/>
        <v>-600.20201196626044</v>
      </c>
      <c r="BH50">
        <f t="shared" si="44"/>
        <v>191.48835541857281</v>
      </c>
      <c r="BI50">
        <f t="shared" si="45"/>
        <v>1.3096767444590152E-2</v>
      </c>
      <c r="BJ50">
        <f t="shared" si="46"/>
        <v>4.5198459240000002</v>
      </c>
      <c r="BK50">
        <f t="shared" si="47"/>
        <v>0.37743738799999998</v>
      </c>
      <c r="BL50">
        <f t="shared" si="48"/>
        <v>-446408.47905176698</v>
      </c>
      <c r="BM50">
        <f t="shared" si="49"/>
        <v>-152546.02525857775</v>
      </c>
      <c r="BN50">
        <f t="shared" si="50"/>
        <v>293862.45379318926</v>
      </c>
    </row>
    <row r="51" spans="1:66" x14ac:dyDescent="0.2">
      <c r="A51" t="s">
        <v>67</v>
      </c>
      <c r="B51" t="str">
        <f>VLOOKUP(A51,ISO3_Country!$A$3:$B$248,2,FALSE)</f>
        <v>Djibouti</v>
      </c>
      <c r="C51" t="s">
        <v>667</v>
      </c>
      <c r="D51">
        <f>SUMIF(All_countries!F50:F294,Aggregation!A51,All_countries!G50:G294)</f>
        <v>2.3599392036800002</v>
      </c>
      <c r="E51">
        <f>SUMIF(All_countries!$F$5:$F$249,Aggregation!A51,All_countries!$H$5:$H$249)</f>
        <v>0</v>
      </c>
      <c r="F51">
        <f>SUMIF(All_countries!$F$5:$F$249,Aggregation!A51,All_countries!$I$5:$I$249)</f>
        <v>0</v>
      </c>
      <c r="G51">
        <f>SUMIF(All_countries!$F$5:$F$249,Aggregation!A51,All_countries!$J$5:$J$249)</f>
        <v>5.5148405403799998</v>
      </c>
      <c r="H51">
        <f t="shared" si="16"/>
        <v>0</v>
      </c>
      <c r="I51">
        <f t="shared" si="17"/>
        <v>0</v>
      </c>
      <c r="J51">
        <f t="shared" si="53"/>
        <v>0</v>
      </c>
      <c r="K51">
        <f t="shared" si="18"/>
        <v>0</v>
      </c>
      <c r="L51">
        <f t="shared" si="54"/>
        <v>9.5958225402611997E-4</v>
      </c>
      <c r="M51">
        <f t="shared" si="19"/>
        <v>1.2684133242874001E-4</v>
      </c>
      <c r="N51">
        <f t="shared" si="55"/>
        <v>9.5958225402611997E-4</v>
      </c>
      <c r="O51">
        <f t="shared" si="20"/>
        <v>1.2684133242873999E-4</v>
      </c>
      <c r="P51">
        <f t="shared" si="56"/>
        <v>0</v>
      </c>
      <c r="Q51">
        <f>VLOOKUP(B51,CO2Emissions2019!$A$3:$B$219,2,FALSE)</f>
        <v>0.108999162</v>
      </c>
      <c r="R51">
        <f t="shared" si="64"/>
        <v>0.8803574600198486</v>
      </c>
      <c r="S51">
        <v>5.8676206000000002E-2</v>
      </c>
      <c r="T51">
        <v>1.4303790000000001E-3</v>
      </c>
      <c r="U51">
        <f t="shared" si="22"/>
        <v>2.0459840836410002E-6</v>
      </c>
      <c r="V51">
        <v>5.6399952000000003E-2</v>
      </c>
      <c r="W51">
        <v>6.1042037E-2</v>
      </c>
      <c r="X51">
        <v>5.5115334005608897E-2</v>
      </c>
      <c r="Y51">
        <f t="shared" si="51"/>
        <v>3.0377000425498286E-3</v>
      </c>
      <c r="Z51">
        <v>1.9629382000000001E-2</v>
      </c>
      <c r="AA51">
        <v>3.7034099999999999E-3</v>
      </c>
      <c r="AB51">
        <f t="shared" si="23"/>
        <v>1.3715245628099999E-5</v>
      </c>
      <c r="AC51">
        <v>1.3711391E-2</v>
      </c>
      <c r="AD51">
        <v>2.5893247000000001E-2</v>
      </c>
      <c r="AE51">
        <v>1.586586499552E-2</v>
      </c>
      <c r="AF51">
        <f t="shared" si="24"/>
        <v>2.5172567205606684E-4</v>
      </c>
      <c r="AG51" s="12">
        <f t="shared" si="57"/>
        <v>2.2529367762540322</v>
      </c>
      <c r="AH51" s="12">
        <f t="shared" si="25"/>
        <v>0.29830708195321082</v>
      </c>
      <c r="AI51">
        <f t="shared" si="58"/>
        <v>1.2619907429697472</v>
      </c>
      <c r="AJ51">
        <f t="shared" si="26"/>
        <v>0.18326082813980341</v>
      </c>
      <c r="AK51">
        <f t="shared" si="65"/>
        <v>2.0646913692300053E-4</v>
      </c>
      <c r="AL51">
        <f t="shared" si="28"/>
        <v>2.7752130961198261E-5</v>
      </c>
      <c r="AM51">
        <f t="shared" si="29"/>
        <v>7.7018077288749907E-10</v>
      </c>
      <c r="AN51">
        <f t="shared" si="59"/>
        <v>6.907163629277398E-5</v>
      </c>
      <c r="AO51">
        <f t="shared" si="30"/>
        <v>1.5911636833375849E-5</v>
      </c>
      <c r="AP51">
        <f t="shared" si="31"/>
        <v>2.5318018671724303E-10</v>
      </c>
      <c r="AQ51">
        <f t="shared" si="60"/>
        <v>2.2527303071171096</v>
      </c>
      <c r="AR51">
        <f t="shared" si="32"/>
        <v>0.29827974606388868</v>
      </c>
      <c r="AS51">
        <f t="shared" si="33"/>
        <v>8.8970806911937914E-2</v>
      </c>
      <c r="AT51">
        <f t="shared" si="61"/>
        <v>1.2619216713334542</v>
      </c>
      <c r="AU51">
        <f t="shared" si="34"/>
        <v>0.18325251783040791</v>
      </c>
      <c r="AV51">
        <f t="shared" si="35"/>
        <v>3.3581485291183967E-2</v>
      </c>
      <c r="AW51">
        <f t="shared" si="62"/>
        <v>17.473215023340387</v>
      </c>
      <c r="AX51">
        <f t="shared" si="36"/>
        <v>2.7402322884191017</v>
      </c>
      <c r="AY51">
        <f t="shared" si="37"/>
        <v>7.5088729944945873</v>
      </c>
      <c r="AZ51">
        <f t="shared" si="63"/>
        <v>5.8454429119239135</v>
      </c>
      <c r="BA51">
        <f t="shared" si="38"/>
        <v>1.4269927567238798</v>
      </c>
      <c r="BB51">
        <f t="shared" si="39"/>
        <v>2.0363083277424181</v>
      </c>
      <c r="BC51">
        <f t="shared" si="52"/>
        <v>-15.220484716223277</v>
      </c>
      <c r="BD51">
        <f t="shared" si="41"/>
        <v>2.7564186549590985</v>
      </c>
      <c r="BE51">
        <f t="shared" si="42"/>
        <v>-4.5835212405904588</v>
      </c>
      <c r="BF51">
        <f t="shared" si="66"/>
        <v>-1.243740238893472</v>
      </c>
      <c r="BH51">
        <f t="shared" si="44"/>
        <v>0.10803957974597388</v>
      </c>
      <c r="BI51">
        <f t="shared" si="45"/>
        <v>1.2684133242873999E-4</v>
      </c>
      <c r="BJ51">
        <f t="shared" si="46"/>
        <v>5.8676206000000002E-2</v>
      </c>
      <c r="BK51">
        <f t="shared" si="47"/>
        <v>1.4303790000000001E-3</v>
      </c>
      <c r="BL51">
        <f t="shared" si="48"/>
        <v>-253.63540711677877</v>
      </c>
      <c r="BM51">
        <f t="shared" si="49"/>
        <v>-2021.5163290905484</v>
      </c>
      <c r="BN51">
        <f t="shared" si="50"/>
        <v>-1767.8809219737695</v>
      </c>
    </row>
    <row r="52" spans="1:66" x14ac:dyDescent="0.2">
      <c r="A52" t="s">
        <v>69</v>
      </c>
      <c r="B52" t="str">
        <f>VLOOKUP(A52,ISO3_Country!$A$3:$B$248,2,FALSE)</f>
        <v>Denmark</v>
      </c>
      <c r="C52" t="s">
        <v>665</v>
      </c>
      <c r="D52">
        <f>SUMIF(All_countries!F51:F295,Aggregation!A52,All_countries!G51:G295)</f>
        <v>1472.9676832047001</v>
      </c>
      <c r="E52">
        <f>SUMIF(All_countries!$F$5:$F$249,Aggregation!A52,All_countries!$H$5:$H$249)</f>
        <v>1178.8395450600001</v>
      </c>
      <c r="F52">
        <f>SUMIF(All_countries!$F$5:$F$249,Aggregation!A52,All_countries!$I$5:$I$249)</f>
        <v>303.56531561899999</v>
      </c>
      <c r="G52">
        <f>SUMIF(All_countries!$F$5:$F$249,Aggregation!A52,All_countries!$J$5:$J$249)</f>
        <v>0</v>
      </c>
      <c r="H52">
        <f t="shared" si="16"/>
        <v>0.16267985721828002</v>
      </c>
      <c r="I52">
        <f t="shared" si="17"/>
        <v>4.4795902712280004E-2</v>
      </c>
      <c r="J52">
        <f t="shared" si="53"/>
        <v>7.4373502326655003E-2</v>
      </c>
      <c r="K52">
        <f t="shared" si="18"/>
        <v>7.8926982060939996E-3</v>
      </c>
      <c r="L52">
        <f t="shared" si="54"/>
        <v>0</v>
      </c>
      <c r="M52">
        <f t="shared" si="19"/>
        <v>0</v>
      </c>
      <c r="N52">
        <f t="shared" si="55"/>
        <v>0.23705335954493501</v>
      </c>
      <c r="O52">
        <f t="shared" si="20"/>
        <v>4.5485905341990658E-2</v>
      </c>
      <c r="P52">
        <f t="shared" si="56"/>
        <v>0</v>
      </c>
      <c r="Q52">
        <f>VLOOKUP(B52,CO2Emissions2019!$A$3:$B$219,2,FALSE)</f>
        <v>8.7542286970000003</v>
      </c>
      <c r="R52">
        <f t="shared" si="64"/>
        <v>2.7078725922041671</v>
      </c>
      <c r="S52">
        <v>0.216299354</v>
      </c>
      <c r="T52">
        <v>3.7656668999999997E-2</v>
      </c>
      <c r="U52">
        <f t="shared" si="22"/>
        <v>1.4180247201755608E-3</v>
      </c>
      <c r="V52">
        <v>0.154131134</v>
      </c>
      <c r="W52">
        <v>0.27858025199999997</v>
      </c>
      <c r="X52">
        <v>1.42746055293795</v>
      </c>
      <c r="Y52">
        <f t="shared" si="51"/>
        <v>2.037643630193918</v>
      </c>
      <c r="Z52">
        <v>0.24357325299999999</v>
      </c>
      <c r="AA52">
        <v>0.17091911500000001</v>
      </c>
      <c r="AB52">
        <f t="shared" si="23"/>
        <v>2.9213343872383227E-2</v>
      </c>
      <c r="AC52">
        <v>-3.3040060000000003E-2</v>
      </c>
      <c r="AD52">
        <v>0.52750123100000001</v>
      </c>
      <c r="AE52">
        <v>0.73606573943770803</v>
      </c>
      <c r="AF52">
        <f t="shared" si="24"/>
        <v>0.54179277277397986</v>
      </c>
      <c r="AG52" s="12">
        <f t="shared" si="57"/>
        <v>556.56118004743394</v>
      </c>
      <c r="AH52" s="12">
        <f t="shared" si="25"/>
        <v>106.87920562971227</v>
      </c>
      <c r="AI52">
        <f t="shared" si="58"/>
        <v>311.75977263064721</v>
      </c>
      <c r="AJ52">
        <f t="shared" si="26"/>
        <v>62.688612676727182</v>
      </c>
      <c r="AK52">
        <f t="shared" si="65"/>
        <v>0.18802354945087466</v>
      </c>
      <c r="AL52">
        <f t="shared" si="28"/>
        <v>4.8714876701301986E-2</v>
      </c>
      <c r="AM52">
        <f t="shared" si="29"/>
        <v>2.3731392120230552E-3</v>
      </c>
      <c r="AN52">
        <f t="shared" si="59"/>
        <v>0.21173205898874714</v>
      </c>
      <c r="AO52">
        <f t="shared" si="30"/>
        <v>0.15403018784547726</v>
      </c>
      <c r="AP52">
        <f t="shared" si="31"/>
        <v>2.372529876771301E-2</v>
      </c>
      <c r="AQ52">
        <f t="shared" si="60"/>
        <v>556.37315649798313</v>
      </c>
      <c r="AR52">
        <f t="shared" si="32"/>
        <v>106.84311365502559</v>
      </c>
      <c r="AS52">
        <f t="shared" si="33"/>
        <v>11415.450935500716</v>
      </c>
      <c r="AT52">
        <f t="shared" si="61"/>
        <v>311.54804057165842</v>
      </c>
      <c r="AU52">
        <f t="shared" si="34"/>
        <v>62.650021485255543</v>
      </c>
      <c r="AV52">
        <f t="shared" si="35"/>
        <v>3925.0251921029812</v>
      </c>
      <c r="AW52">
        <f t="shared" si="62"/>
        <v>64.224624074571679</v>
      </c>
      <c r="AX52">
        <f t="shared" si="36"/>
        <v>14.959553544804603</v>
      </c>
      <c r="AY52">
        <f t="shared" si="37"/>
        <v>223.78824225987597</v>
      </c>
      <c r="AZ52">
        <f t="shared" si="63"/>
        <v>72.322918766301711</v>
      </c>
      <c r="BA52">
        <f t="shared" si="38"/>
        <v>51.969427053100155</v>
      </c>
      <c r="BB52">
        <f t="shared" si="39"/>
        <v>2700.8213482274982</v>
      </c>
      <c r="BC52">
        <f t="shared" si="52"/>
        <v>492.14853242341144</v>
      </c>
      <c r="BD52">
        <f t="shared" si="41"/>
        <v>107.88530566189536</v>
      </c>
      <c r="BE52">
        <f t="shared" si="42"/>
        <v>239.22512180535671</v>
      </c>
      <c r="BF52">
        <f t="shared" si="66"/>
        <v>10.680594432155388</v>
      </c>
      <c r="BH52">
        <f t="shared" si="44"/>
        <v>8.5171753374550647</v>
      </c>
      <c r="BI52">
        <f t="shared" si="45"/>
        <v>4.5485905341990658E-2</v>
      </c>
      <c r="BJ52">
        <f t="shared" si="46"/>
        <v>0.216299354</v>
      </c>
      <c r="BK52">
        <f t="shared" si="47"/>
        <v>3.7656668999999997E-2</v>
      </c>
      <c r="BL52">
        <f t="shared" si="48"/>
        <v>-19990.131066032805</v>
      </c>
      <c r="BM52">
        <f t="shared" si="49"/>
        <v>-7445.2890376438063</v>
      </c>
      <c r="BN52">
        <f t="shared" si="50"/>
        <v>12544.842028388999</v>
      </c>
    </row>
    <row r="53" spans="1:66" x14ac:dyDescent="0.2">
      <c r="A53" t="s">
        <v>70</v>
      </c>
      <c r="B53" t="str">
        <f>VLOOKUP(A53,ISO3_Country!$A$3:$B$248,2,FALSE)</f>
        <v>Dominican Republic</v>
      </c>
      <c r="C53" t="s">
        <v>669</v>
      </c>
      <c r="D53">
        <f>SUMIF(All_countries!F52:F296,Aggregation!A53,All_countries!G52:G296)</f>
        <v>27.143793460099999</v>
      </c>
      <c r="E53">
        <f>SUMIF(All_countries!$F$5:$F$249,Aggregation!A53,All_countries!$H$5:$H$249)</f>
        <v>348.56921297100001</v>
      </c>
      <c r="F53">
        <f>SUMIF(All_countries!$F$5:$F$249,Aggregation!A53,All_countries!$I$5:$I$249)</f>
        <v>0</v>
      </c>
      <c r="G53">
        <f>SUMIF(All_countries!$F$5:$F$249,Aggregation!A53,All_countries!$J$5:$J$249)</f>
        <v>179.678818396</v>
      </c>
      <c r="H53">
        <f t="shared" si="16"/>
        <v>4.8102551389998E-2</v>
      </c>
      <c r="I53">
        <f t="shared" si="17"/>
        <v>1.3245630092898E-2</v>
      </c>
      <c r="J53">
        <f t="shared" si="53"/>
        <v>0</v>
      </c>
      <c r="K53">
        <f t="shared" si="18"/>
        <v>0</v>
      </c>
      <c r="L53">
        <f t="shared" si="54"/>
        <v>3.1264114400904E-2</v>
      </c>
      <c r="M53">
        <f t="shared" si="19"/>
        <v>4.1326128231080001E-3</v>
      </c>
      <c r="N53">
        <f t="shared" si="55"/>
        <v>7.9366665790902E-2</v>
      </c>
      <c r="O53">
        <f t="shared" si="20"/>
        <v>1.3875345231870872E-2</v>
      </c>
      <c r="P53">
        <f t="shared" si="56"/>
        <v>0</v>
      </c>
      <c r="Q53">
        <f>VLOOKUP(B53,CO2Emissions2019!$A$3:$B$219,2,FALSE)</f>
        <v>7.4723804679999999</v>
      </c>
      <c r="R53">
        <f t="shared" si="64"/>
        <v>1.0621336283769913</v>
      </c>
      <c r="S53">
        <v>1.1706729199999999</v>
      </c>
      <c r="T53">
        <v>3.2408096999999997E-2</v>
      </c>
      <c r="U53">
        <f t="shared" si="22"/>
        <v>1.0502847511614088E-3</v>
      </c>
      <c r="V53">
        <v>1.118404119</v>
      </c>
      <c r="W53">
        <v>1.2252011270000001</v>
      </c>
      <c r="X53">
        <v>1.2473289387011</v>
      </c>
      <c r="Y53">
        <f t="shared" si="51"/>
        <v>1.5558294813212123</v>
      </c>
      <c r="Z53">
        <v>0.66769213500000002</v>
      </c>
      <c r="AA53">
        <v>0.111202042</v>
      </c>
      <c r="AB53">
        <f t="shared" si="23"/>
        <v>1.2365894144969764E-2</v>
      </c>
      <c r="AC53">
        <v>0.488190866</v>
      </c>
      <c r="AD53">
        <v>0.85181331500000002</v>
      </c>
      <c r="AE53">
        <v>0.47474448494110799</v>
      </c>
      <c r="AF53">
        <f t="shared" si="24"/>
        <v>0.22538232598199792</v>
      </c>
      <c r="AG53" s="12">
        <f t="shared" si="57"/>
        <v>186.33950286050074</v>
      </c>
      <c r="AH53" s="12">
        <f t="shared" si="25"/>
        <v>32.608560918186548</v>
      </c>
      <c r="AI53">
        <f t="shared" si="58"/>
        <v>104.37875138712772</v>
      </c>
      <c r="AJ53">
        <f t="shared" si="26"/>
        <v>19.297111605786398</v>
      </c>
      <c r="AK53">
        <f t="shared" si="65"/>
        <v>0.34070979423982822</v>
      </c>
      <c r="AL53">
        <f t="shared" si="28"/>
        <v>6.0307024449403515E-2</v>
      </c>
      <c r="AM53">
        <f t="shared" si="29"/>
        <v>3.6369371979409534E-3</v>
      </c>
      <c r="AN53">
        <f t="shared" si="59"/>
        <v>0.19432349210862557</v>
      </c>
      <c r="AO53">
        <f t="shared" si="30"/>
        <v>4.6920952592726752E-2</v>
      </c>
      <c r="AP53">
        <f t="shared" si="31"/>
        <v>2.2015757922089112E-3</v>
      </c>
      <c r="AQ53">
        <f t="shared" si="60"/>
        <v>185.9987930662609</v>
      </c>
      <c r="AR53">
        <f t="shared" si="32"/>
        <v>32.548942815549744</v>
      </c>
      <c r="AS53">
        <f t="shared" si="33"/>
        <v>1059.4336784099273</v>
      </c>
      <c r="AT53">
        <f t="shared" si="61"/>
        <v>104.18442789501911</v>
      </c>
      <c r="AU53">
        <f t="shared" si="34"/>
        <v>19.265015976172283</v>
      </c>
      <c r="AV53">
        <f t="shared" si="35"/>
        <v>371.14084056217331</v>
      </c>
      <c r="AW53">
        <f t="shared" si="62"/>
        <v>348.27864983151994</v>
      </c>
      <c r="AX53">
        <f t="shared" si="36"/>
        <v>54.904108517870789</v>
      </c>
      <c r="AY53">
        <f t="shared" si="37"/>
        <v>3014.4611321421316</v>
      </c>
      <c r="AZ53">
        <f t="shared" si="63"/>
        <v>198.6403813636733</v>
      </c>
      <c r="BA53">
        <f t="shared" si="38"/>
        <v>45.21990193924843</v>
      </c>
      <c r="BB53">
        <f t="shared" si="39"/>
        <v>2044.839531395244</v>
      </c>
      <c r="BC53">
        <f t="shared" si="52"/>
        <v>-162.27985676525904</v>
      </c>
      <c r="BD53">
        <f t="shared" si="41"/>
        <v>63.827069575157992</v>
      </c>
      <c r="BE53">
        <f t="shared" si="42"/>
        <v>-94.455953468654187</v>
      </c>
      <c r="BF53">
        <f t="shared" si="66"/>
        <v>-25.954885963076148</v>
      </c>
      <c r="BH53">
        <f t="shared" si="44"/>
        <v>7.3930138022090981</v>
      </c>
      <c r="BI53">
        <f t="shared" si="45"/>
        <v>1.3875345231870872E-2</v>
      </c>
      <c r="BJ53">
        <f t="shared" si="46"/>
        <v>1.1706729199999999</v>
      </c>
      <c r="BK53">
        <f t="shared" si="47"/>
        <v>3.2408096999999997E-2</v>
      </c>
      <c r="BL53">
        <f t="shared" si="48"/>
        <v>-17325.808393613166</v>
      </c>
      <c r="BM53">
        <f t="shared" si="49"/>
        <v>-40300.823503653563</v>
      </c>
      <c r="BN53">
        <f t="shared" si="50"/>
        <v>-22975.015110040396</v>
      </c>
    </row>
    <row r="54" spans="1:66" x14ac:dyDescent="0.2">
      <c r="A54" t="s">
        <v>71</v>
      </c>
      <c r="B54" t="str">
        <f>VLOOKUP(A54,ISO3_Country!$A$3:$B$248,2,FALSE)</f>
        <v>Algeria</v>
      </c>
      <c r="C54" t="s">
        <v>667</v>
      </c>
      <c r="D54">
        <f>SUMIF(All_countries!F53:F297,Aggregation!A54,All_countries!G53:G297)</f>
        <v>226.60563431</v>
      </c>
      <c r="E54">
        <f>SUMIF(All_countries!$F$5:$F$249,Aggregation!A54,All_countries!$H$5:$H$249)</f>
        <v>40.561626706399998</v>
      </c>
      <c r="F54">
        <f>SUMIF(All_countries!$F$5:$F$249,Aggregation!A54,All_countries!$I$5:$I$249)</f>
        <v>0</v>
      </c>
      <c r="G54">
        <f>SUMIF(All_countries!$F$5:$F$249,Aggregation!A54,All_countries!$J$5:$J$249)</f>
        <v>0</v>
      </c>
      <c r="H54">
        <f t="shared" si="16"/>
        <v>5.5975044854831993E-3</v>
      </c>
      <c r="I54">
        <f t="shared" si="17"/>
        <v>1.5413418148432E-3</v>
      </c>
      <c r="J54">
        <f t="shared" si="53"/>
        <v>0</v>
      </c>
      <c r="K54">
        <f t="shared" si="18"/>
        <v>0</v>
      </c>
      <c r="L54">
        <f t="shared" si="54"/>
        <v>0</v>
      </c>
      <c r="M54">
        <f t="shared" si="19"/>
        <v>0</v>
      </c>
      <c r="N54">
        <f t="shared" si="55"/>
        <v>5.5975044854831993E-3</v>
      </c>
      <c r="O54">
        <f t="shared" si="20"/>
        <v>1.5413418148432E-3</v>
      </c>
      <c r="P54">
        <f t="shared" si="56"/>
        <v>0</v>
      </c>
      <c r="Q54">
        <f>VLOOKUP(B54,CO2Emissions2019!$A$3:$B$219,2,FALSE)</f>
        <v>46.863275430000002</v>
      </c>
      <c r="R54">
        <f t="shared" si="64"/>
        <v>1.1944330467989225E-2</v>
      </c>
      <c r="S54">
        <v>2.938968585</v>
      </c>
      <c r="T54">
        <v>6.5669327999999999E-2</v>
      </c>
      <c r="U54">
        <f t="shared" si="22"/>
        <v>4.3124606399715841E-3</v>
      </c>
      <c r="V54">
        <v>2.8317053429999999</v>
      </c>
      <c r="W54">
        <v>3.0475377340000001</v>
      </c>
      <c r="X54">
        <v>2.5655618059913201</v>
      </c>
      <c r="Y54">
        <f t="shared" si="51"/>
        <v>6.5821073803614443</v>
      </c>
      <c r="Z54">
        <v>1.4997529709999999</v>
      </c>
      <c r="AA54">
        <v>0.21121020600000001</v>
      </c>
      <c r="AB54">
        <f t="shared" si="23"/>
        <v>4.4609751118562441E-2</v>
      </c>
      <c r="AC54">
        <v>1.164190426</v>
      </c>
      <c r="AD54">
        <v>1.8575215890000001</v>
      </c>
      <c r="AE54">
        <v>0.90235871351407404</v>
      </c>
      <c r="AF54">
        <f t="shared" si="24"/>
        <v>0.81425124785477476</v>
      </c>
      <c r="AG54" s="12">
        <f t="shared" si="57"/>
        <v>13.141993464010786</v>
      </c>
      <c r="AH54" s="12">
        <f t="shared" si="25"/>
        <v>3.6202250732427452</v>
      </c>
      <c r="AI54">
        <f t="shared" si="58"/>
        <v>7.3615355169116672</v>
      </c>
      <c r="AJ54">
        <f t="shared" si="26"/>
        <v>2.0748486376515363</v>
      </c>
      <c r="AK54">
        <f t="shared" si="65"/>
        <v>6.0325413033128689E-2</v>
      </c>
      <c r="AL54">
        <f t="shared" si="28"/>
        <v>1.6665945022181904E-2</v>
      </c>
      <c r="AM54">
        <f t="shared" si="29"/>
        <v>2.7775372348238977E-4</v>
      </c>
      <c r="AN54">
        <f t="shared" si="59"/>
        <v>3.0784002893054697E-2</v>
      </c>
      <c r="AO54">
        <f t="shared" si="30"/>
        <v>9.5210444381135743E-3</v>
      </c>
      <c r="AP54">
        <f t="shared" si="31"/>
        <v>9.0650287192533421E-5</v>
      </c>
      <c r="AQ54">
        <f t="shared" si="60"/>
        <v>13.081668050977656</v>
      </c>
      <c r="AR54">
        <f t="shared" si="32"/>
        <v>3.6036077699167617</v>
      </c>
      <c r="AS54">
        <f t="shared" si="33"/>
        <v>12.985988959404457</v>
      </c>
      <c r="AT54">
        <f t="shared" si="61"/>
        <v>7.3307515140186119</v>
      </c>
      <c r="AU54">
        <f t="shared" si="34"/>
        <v>2.066572340824623</v>
      </c>
      <c r="AV54">
        <f t="shared" si="35"/>
        <v>4.2707212398613619</v>
      </c>
      <c r="AW54">
        <f t="shared" si="62"/>
        <v>875.14685548163175</v>
      </c>
      <c r="AX54">
        <f t="shared" si="36"/>
        <v>136.95636511213038</v>
      </c>
      <c r="AY54">
        <f t="shared" si="37"/>
        <v>18757.045944727164</v>
      </c>
      <c r="AZ54">
        <f t="shared" si="63"/>
        <v>446.58663698165554</v>
      </c>
      <c r="BA54">
        <f t="shared" si="38"/>
        <v>93.489897126852952</v>
      </c>
      <c r="BB54">
        <f t="shared" si="39"/>
        <v>8740.3608647895471</v>
      </c>
      <c r="BC54">
        <f t="shared" si="52"/>
        <v>-862.06518743065408</v>
      </c>
      <c r="BD54">
        <f t="shared" si="41"/>
        <v>137.0037661295724</v>
      </c>
      <c r="BE54">
        <f t="shared" si="42"/>
        <v>-439.25588546763692</v>
      </c>
      <c r="BF54">
        <f t="shared" si="66"/>
        <v>-91.423324786028331</v>
      </c>
      <c r="BH54">
        <f t="shared" si="44"/>
        <v>46.857677925514515</v>
      </c>
      <c r="BI54">
        <f t="shared" si="45"/>
        <v>1.5413418148432E-3</v>
      </c>
      <c r="BJ54">
        <f t="shared" si="46"/>
        <v>2.938968585</v>
      </c>
      <c r="BK54">
        <f t="shared" si="47"/>
        <v>6.5669327999999999E-2</v>
      </c>
      <c r="BL54">
        <f t="shared" si="48"/>
        <v>-109508.90523641798</v>
      </c>
      <c r="BM54">
        <f t="shared" si="49"/>
        <v>-100749.69991327138</v>
      </c>
      <c r="BN54">
        <f t="shared" si="50"/>
        <v>8759.2053231465979</v>
      </c>
    </row>
    <row r="55" spans="1:66" x14ac:dyDescent="0.2">
      <c r="A55" t="s">
        <v>72</v>
      </c>
      <c r="B55" t="str">
        <f>VLOOKUP(A55,ISO3_Country!$A$3:$B$248,2,FALSE)</f>
        <v>Ecuador</v>
      </c>
      <c r="C55" t="s">
        <v>668</v>
      </c>
      <c r="D55">
        <f>SUMIF(All_countries!F54:F298,Aggregation!A55,All_countries!G54:G298)</f>
        <v>107.97316182100001</v>
      </c>
      <c r="E55">
        <f>SUMIF(All_countries!$F$5:$F$249,Aggregation!A55,All_countries!$H$5:$H$249)</f>
        <v>0</v>
      </c>
      <c r="F55">
        <f>SUMIF(All_countries!$F$5:$F$249,Aggregation!A55,All_countries!$I$5:$I$249)</f>
        <v>9.3572254222400009</v>
      </c>
      <c r="G55">
        <f>SUMIF(All_countries!$F$5:$F$249,Aggregation!A55,All_countries!$J$5:$J$249)</f>
        <v>1380.5947727600001</v>
      </c>
      <c r="H55">
        <f t="shared" si="16"/>
        <v>0</v>
      </c>
      <c r="I55">
        <f t="shared" si="17"/>
        <v>0</v>
      </c>
      <c r="J55">
        <f t="shared" si="53"/>
        <v>2.2925202284488E-3</v>
      </c>
      <c r="K55">
        <f t="shared" si="18"/>
        <v>2.4328786097824003E-4</v>
      </c>
      <c r="L55">
        <f t="shared" si="54"/>
        <v>0.24022349046024002</v>
      </c>
      <c r="M55">
        <f t="shared" si="19"/>
        <v>3.1753679773480002E-2</v>
      </c>
      <c r="N55">
        <f t="shared" si="55"/>
        <v>0.24251601068868883</v>
      </c>
      <c r="O55">
        <f t="shared" si="20"/>
        <v>3.1754611761758519E-2</v>
      </c>
      <c r="P55">
        <f t="shared" si="56"/>
        <v>0</v>
      </c>
      <c r="Q55">
        <f>VLOOKUP(B55,CO2Emissions2019!$A$3:$B$219,2,FALSE)</f>
        <v>11.064487379999999</v>
      </c>
      <c r="R55">
        <f t="shared" si="64"/>
        <v>2.1918413601976456</v>
      </c>
      <c r="S55">
        <v>1.1651363859999999</v>
      </c>
      <c r="T55">
        <v>2.6470265E-2</v>
      </c>
      <c r="U55">
        <f t="shared" si="22"/>
        <v>7.0067492917022501E-4</v>
      </c>
      <c r="V55">
        <v>1.1225419809999999</v>
      </c>
      <c r="W55">
        <v>1.2090019759999999</v>
      </c>
      <c r="X55">
        <v>1.00434792301066</v>
      </c>
      <c r="Y55">
        <f t="shared" si="51"/>
        <v>1.0087147504558267</v>
      </c>
      <c r="Z55">
        <v>0.48798961600000001</v>
      </c>
      <c r="AA55">
        <v>6.3856826000000005E-2</v>
      </c>
      <c r="AB55">
        <f t="shared" si="23"/>
        <v>4.0776942267942767E-3</v>
      </c>
      <c r="AC55">
        <v>0.384019787</v>
      </c>
      <c r="AD55">
        <v>0.59324112399999995</v>
      </c>
      <c r="AE55">
        <v>0.27022360850153199</v>
      </c>
      <c r="AF55">
        <f t="shared" si="24"/>
        <v>7.3020798591589234E-2</v>
      </c>
      <c r="AG55" s="12">
        <f t="shared" si="57"/>
        <v>569.38656068153034</v>
      </c>
      <c r="AH55" s="12">
        <f t="shared" si="25"/>
        <v>74.683320958930423</v>
      </c>
      <c r="AI55">
        <f t="shared" si="58"/>
        <v>318.94395631741929</v>
      </c>
      <c r="AJ55">
        <f t="shared" si="26"/>
        <v>45.954300093346816</v>
      </c>
      <c r="AK55">
        <f t="shared" si="65"/>
        <v>1.0361630249595863</v>
      </c>
      <c r="AL55">
        <f t="shared" si="28"/>
        <v>0.13770037014671727</v>
      </c>
      <c r="AM55">
        <f t="shared" si="29"/>
        <v>1.8961391938542942E-2</v>
      </c>
      <c r="AN55">
        <f t="shared" si="59"/>
        <v>0.43397219650766883</v>
      </c>
      <c r="AO55">
        <f t="shared" si="30"/>
        <v>8.0335687663724509E-2</v>
      </c>
      <c r="AP55">
        <f t="shared" si="31"/>
        <v>6.4538227124034979E-3</v>
      </c>
      <c r="AQ55">
        <f t="shared" si="60"/>
        <v>568.35039765657075</v>
      </c>
      <c r="AR55">
        <f t="shared" si="32"/>
        <v>74.547427453079251</v>
      </c>
      <c r="AS55">
        <f t="shared" si="33"/>
        <v>5557.3189398721142</v>
      </c>
      <c r="AT55">
        <f t="shared" si="61"/>
        <v>318.50998412091161</v>
      </c>
      <c r="AU55">
        <f t="shared" si="34"/>
        <v>45.902701740647991</v>
      </c>
      <c r="AV55">
        <f t="shared" si="35"/>
        <v>2107.0580270908881</v>
      </c>
      <c r="AW55">
        <f t="shared" si="62"/>
        <v>345.93445005114376</v>
      </c>
      <c r="AX55">
        <f t="shared" si="36"/>
        <v>54.107557612064873</v>
      </c>
      <c r="AY55">
        <f t="shared" si="37"/>
        <v>2927.6277907429194</v>
      </c>
      <c r="AZ55">
        <f t="shared" si="63"/>
        <v>144.88640254483377</v>
      </c>
      <c r="BA55">
        <f t="shared" si="38"/>
        <v>29.362810806510247</v>
      </c>
      <c r="BB55">
        <f t="shared" si="39"/>
        <v>862.17465845891491</v>
      </c>
      <c r="BC55">
        <f t="shared" si="52"/>
        <v>222.41594760542699</v>
      </c>
      <c r="BD55">
        <f t="shared" si="41"/>
        <v>92.113770580815071</v>
      </c>
      <c r="BE55">
        <f t="shared" si="42"/>
        <v>173.62358157607784</v>
      </c>
      <c r="BF55">
        <f t="shared" si="66"/>
        <v>16.539890934137745</v>
      </c>
      <c r="BH55">
        <f t="shared" si="44"/>
        <v>10.82197136931131</v>
      </c>
      <c r="BI55">
        <f t="shared" si="45"/>
        <v>3.1754611761758519E-2</v>
      </c>
      <c r="BJ55">
        <f t="shared" si="46"/>
        <v>1.1651363859999999</v>
      </c>
      <c r="BK55">
        <f t="shared" si="47"/>
        <v>2.6470265E-2</v>
      </c>
      <c r="BL55">
        <f t="shared" si="48"/>
        <v>-25361.920286044769</v>
      </c>
      <c r="BM55">
        <f t="shared" si="49"/>
        <v>-40095.575979789101</v>
      </c>
      <c r="BN55">
        <f t="shared" si="50"/>
        <v>-14733.655693744331</v>
      </c>
    </row>
    <row r="56" spans="1:66" x14ac:dyDescent="0.2">
      <c r="A56" t="s">
        <v>73</v>
      </c>
      <c r="B56" t="str">
        <f>VLOOKUP(A56,ISO3_Country!$A$3:$B$248,2,FALSE)</f>
        <v>Egypt</v>
      </c>
      <c r="C56" t="s">
        <v>667</v>
      </c>
      <c r="D56">
        <f>SUMIF(All_countries!F55:F299,Aggregation!A56,All_countries!G55:G299)</f>
        <v>115.031553391</v>
      </c>
      <c r="E56">
        <f>SUMIF(All_countries!$F$5:$F$249,Aggregation!A56,All_countries!$H$5:$H$249)</f>
        <v>2453.7889150999999</v>
      </c>
      <c r="F56">
        <f>SUMIF(All_countries!$F$5:$F$249,Aggregation!A56,All_countries!$I$5:$I$249)</f>
        <v>0</v>
      </c>
      <c r="G56">
        <f>SUMIF(All_countries!$F$5:$F$249,Aggregation!A56,All_countries!$J$5:$J$249)</f>
        <v>0.35714427828299999</v>
      </c>
      <c r="H56">
        <f t="shared" si="16"/>
        <v>0.3386228702838</v>
      </c>
      <c r="I56">
        <f t="shared" si="17"/>
        <v>9.3243978773800001E-2</v>
      </c>
      <c r="J56">
        <f t="shared" si="53"/>
        <v>0</v>
      </c>
      <c r="K56">
        <f t="shared" si="18"/>
        <v>0</v>
      </c>
      <c r="L56">
        <f t="shared" si="54"/>
        <v>6.2143104421242003E-5</v>
      </c>
      <c r="M56">
        <f t="shared" si="19"/>
        <v>8.214318400509E-6</v>
      </c>
      <c r="N56">
        <f t="shared" si="55"/>
        <v>0.33868501338822127</v>
      </c>
      <c r="O56">
        <f t="shared" si="20"/>
        <v>9.3243979135619756E-2</v>
      </c>
      <c r="P56">
        <f t="shared" si="56"/>
        <v>0</v>
      </c>
      <c r="Q56">
        <f>VLOOKUP(B56,CO2Emissions2019!$A$3:$B$219,2,FALSE)</f>
        <v>67.315206739999994</v>
      </c>
      <c r="R56">
        <f t="shared" si="64"/>
        <v>0.5031329914745224</v>
      </c>
      <c r="S56">
        <v>8.4848877750000007</v>
      </c>
      <c r="T56">
        <v>0.187688568</v>
      </c>
      <c r="U56">
        <f t="shared" si="22"/>
        <v>3.5226998557890625E-2</v>
      </c>
      <c r="V56">
        <v>8.1754404839999992</v>
      </c>
      <c r="W56">
        <v>8.7933745259999991</v>
      </c>
      <c r="X56">
        <v>7.2200198610997397</v>
      </c>
      <c r="Y56">
        <f t="shared" si="51"/>
        <v>52.128686794674707</v>
      </c>
      <c r="Z56">
        <v>3.5358857029999999</v>
      </c>
      <c r="AA56">
        <v>0.51426170299999996</v>
      </c>
      <c r="AB56">
        <f t="shared" si="23"/>
        <v>0.26446509917246019</v>
      </c>
      <c r="AC56">
        <v>2.697983555</v>
      </c>
      <c r="AD56">
        <v>4.3839166990000002</v>
      </c>
      <c r="AE56">
        <v>2.1787489558852999</v>
      </c>
      <c r="AF56">
        <f t="shared" si="24"/>
        <v>4.7469470127712849</v>
      </c>
      <c r="AG56" s="12">
        <f t="shared" si="57"/>
        <v>795.17510773770846</v>
      </c>
      <c r="AH56" s="12">
        <f t="shared" si="25"/>
        <v>219.00673580319017</v>
      </c>
      <c r="AI56">
        <f t="shared" si="58"/>
        <v>445.42023352891829</v>
      </c>
      <c r="AJ56">
        <f t="shared" si="26"/>
        <v>125.51969784250461</v>
      </c>
      <c r="AK56">
        <f t="shared" si="65"/>
        <v>10.537873776912468</v>
      </c>
      <c r="AL56">
        <f t="shared" si="28"/>
        <v>2.9105503211619945</v>
      </c>
      <c r="AM56">
        <f t="shared" si="29"/>
        <v>8.4713031720161887</v>
      </c>
      <c r="AN56">
        <f t="shared" si="59"/>
        <v>4.3914213382513951</v>
      </c>
      <c r="AO56">
        <f t="shared" si="30"/>
        <v>1.3673449161039537</v>
      </c>
      <c r="AP56">
        <f t="shared" si="31"/>
        <v>1.8696321195953283</v>
      </c>
      <c r="AQ56">
        <f t="shared" si="60"/>
        <v>784.63723396079604</v>
      </c>
      <c r="AR56">
        <f t="shared" si="32"/>
        <v>216.10457184842056</v>
      </c>
      <c r="AS56">
        <f t="shared" si="33"/>
        <v>46701.185973789165</v>
      </c>
      <c r="AT56">
        <f t="shared" si="61"/>
        <v>441.02881219066683</v>
      </c>
      <c r="AU56">
        <f t="shared" si="34"/>
        <v>124.34043472243528</v>
      </c>
      <c r="AV56">
        <f t="shared" si="35"/>
        <v>15460.543706964188</v>
      </c>
      <c r="AW56">
        <f t="shared" si="62"/>
        <v>2516.2107099495643</v>
      </c>
      <c r="AX56">
        <f t="shared" si="36"/>
        <v>394.47351500556749</v>
      </c>
      <c r="AY56">
        <f t="shared" si="37"/>
        <v>155609.35404084768</v>
      </c>
      <c r="AZ56">
        <f t="shared" si="63"/>
        <v>1048.5740897199012</v>
      </c>
      <c r="BA56">
        <f t="shared" si="38"/>
        <v>223.03201509979826</v>
      </c>
      <c r="BB56">
        <f t="shared" si="39"/>
        <v>49743.279759476638</v>
      </c>
      <c r="BC56">
        <f t="shared" si="52"/>
        <v>-1731.5734759887682</v>
      </c>
      <c r="BD56">
        <f t="shared" si="41"/>
        <v>449.78943964330335</v>
      </c>
      <c r="BE56">
        <f t="shared" si="42"/>
        <v>-607.54527752923434</v>
      </c>
      <c r="BF56">
        <f t="shared" si="66"/>
        <v>-98.691580377362982</v>
      </c>
      <c r="BH56">
        <f t="shared" si="44"/>
        <v>66.976521726611779</v>
      </c>
      <c r="BI56">
        <f t="shared" si="45"/>
        <v>9.3243979135619756E-2</v>
      </c>
      <c r="BJ56">
        <f t="shared" si="46"/>
        <v>8.4848877750000007</v>
      </c>
      <c r="BK56">
        <f t="shared" si="47"/>
        <v>0.187688568</v>
      </c>
      <c r="BL56">
        <f t="shared" si="48"/>
        <v>-155165.62785624419</v>
      </c>
      <c r="BM56">
        <f t="shared" si="49"/>
        <v>-290241.33423344744</v>
      </c>
      <c r="BN56">
        <f t="shared" si="50"/>
        <v>-135075.70637720326</v>
      </c>
    </row>
    <row r="57" spans="1:66" x14ac:dyDescent="0.2">
      <c r="A57" t="s">
        <v>74</v>
      </c>
      <c r="B57" t="str">
        <f>VLOOKUP(A57,ISO3_Country!$A$3:$B$248,2,FALSE)</f>
        <v>Eritrea</v>
      </c>
      <c r="C57" t="s">
        <v>667</v>
      </c>
      <c r="D57">
        <f>SUMIF(All_countries!F56:F300,Aggregation!A57,All_countries!G56:G300)</f>
        <v>16.859125511199998</v>
      </c>
      <c r="E57">
        <f>SUMIF(All_countries!$F$5:$F$249,Aggregation!A57,All_countries!$H$5:$H$249)</f>
        <v>19.237665389899998</v>
      </c>
      <c r="F57">
        <f>SUMIF(All_countries!$F$5:$F$249,Aggregation!A57,All_countries!$I$5:$I$249)</f>
        <v>0</v>
      </c>
      <c r="G57">
        <f>SUMIF(All_countries!$F$5:$F$249,Aggregation!A57,All_countries!$J$5:$J$249)</f>
        <v>49.692383287299997</v>
      </c>
      <c r="H57">
        <f t="shared" si="16"/>
        <v>2.6547978238061994E-3</v>
      </c>
      <c r="I57">
        <f t="shared" si="17"/>
        <v>7.3103128481619986E-4</v>
      </c>
      <c r="J57">
        <f t="shared" si="53"/>
        <v>0</v>
      </c>
      <c r="K57">
        <f t="shared" si="18"/>
        <v>0</v>
      </c>
      <c r="L57">
        <f t="shared" si="54"/>
        <v>8.646474691990199E-3</v>
      </c>
      <c r="M57">
        <f t="shared" si="19"/>
        <v>1.1429248156079E-3</v>
      </c>
      <c r="N57">
        <f t="shared" si="55"/>
        <v>1.1301272515796398E-2</v>
      </c>
      <c r="O57">
        <f t="shared" si="20"/>
        <v>1.3567180523278873E-3</v>
      </c>
      <c r="P57">
        <f t="shared" si="56"/>
        <v>0</v>
      </c>
      <c r="Q57">
        <f>VLOOKUP(B57,CO2Emissions2019!$A$3:$B$219,2,FALSE)</f>
        <v>0.19848070900000001</v>
      </c>
      <c r="R57">
        <f t="shared" si="64"/>
        <v>5.6938896342799739</v>
      </c>
      <c r="S57">
        <v>0.152772978</v>
      </c>
      <c r="T57">
        <v>4.0141270000000001E-3</v>
      </c>
      <c r="U57">
        <f t="shared" si="22"/>
        <v>1.6113215572129002E-5</v>
      </c>
      <c r="V57">
        <v>0.146177051</v>
      </c>
      <c r="W57">
        <v>0.15943037099999999</v>
      </c>
      <c r="X57">
        <v>0.15320520145389399</v>
      </c>
      <c r="Y57">
        <f t="shared" si="51"/>
        <v>2.3471833752528242E-2</v>
      </c>
      <c r="Z57">
        <v>3.5615371E-2</v>
      </c>
      <c r="AA57">
        <v>1.909731E-3</v>
      </c>
      <c r="AB57">
        <f t="shared" si="23"/>
        <v>3.6470724923609999E-6</v>
      </c>
      <c r="AC57">
        <v>3.2431561999999997E-2</v>
      </c>
      <c r="AD57">
        <v>3.8695986000000002E-2</v>
      </c>
      <c r="AE57">
        <v>8.1211852287650099E-3</v>
      </c>
      <c r="AF57">
        <f t="shared" si="24"/>
        <v>6.5953649519910984E-5</v>
      </c>
      <c r="AG57" s="12">
        <f t="shared" si="57"/>
        <v>26.533475752057395</v>
      </c>
      <c r="AH57" s="12">
        <f t="shared" si="25"/>
        <v>3.1918931490644744</v>
      </c>
      <c r="AI57">
        <f t="shared" si="58"/>
        <v>14.862823107528271</v>
      </c>
      <c r="AJ57">
        <f t="shared" si="26"/>
        <v>1.9955526779200201</v>
      </c>
      <c r="AK57">
        <f t="shared" si="65"/>
        <v>6.3311820535876242E-3</v>
      </c>
      <c r="AL57">
        <f t="shared" si="28"/>
        <v>7.7805024431476684E-4</v>
      </c>
      <c r="AM57">
        <f t="shared" si="29"/>
        <v>6.053621826782684E-7</v>
      </c>
      <c r="AN57">
        <f t="shared" si="59"/>
        <v>1.4759638822191782E-3</v>
      </c>
      <c r="AO57">
        <f t="shared" si="30"/>
        <v>1.9406100760062056E-4</v>
      </c>
      <c r="AP57">
        <f t="shared" si="31"/>
        <v>3.7659674670968106E-8</v>
      </c>
      <c r="AQ57">
        <f t="shared" si="60"/>
        <v>26.527144570003806</v>
      </c>
      <c r="AR57">
        <f t="shared" si="32"/>
        <v>3.191131614248548</v>
      </c>
      <c r="AS57">
        <f t="shared" si="33"/>
        <v>10.183320979456543</v>
      </c>
      <c r="AT57">
        <f t="shared" si="61"/>
        <v>14.861347143646052</v>
      </c>
      <c r="AU57">
        <f t="shared" si="34"/>
        <v>1.9953942507268914</v>
      </c>
      <c r="AV57">
        <f t="shared" si="35"/>
        <v>3.981598215833932</v>
      </c>
      <c r="AW57">
        <f t="shared" si="62"/>
        <v>45.488543473866798</v>
      </c>
      <c r="AX57">
        <f t="shared" si="36"/>
        <v>7.1689276992973747</v>
      </c>
      <c r="AY57">
        <f t="shared" si="37"/>
        <v>51.393524357753151</v>
      </c>
      <c r="AZ57">
        <f t="shared" si="63"/>
        <v>10.604567465271213</v>
      </c>
      <c r="BA57">
        <f t="shared" si="38"/>
        <v>1.7432220484340328</v>
      </c>
      <c r="BB57">
        <f t="shared" si="39"/>
        <v>3.0388231101465455</v>
      </c>
      <c r="BC57">
        <f t="shared" si="52"/>
        <v>-18.961398903862992</v>
      </c>
      <c r="BD57">
        <f t="shared" si="41"/>
        <v>7.847091520889105</v>
      </c>
      <c r="BE57">
        <f t="shared" si="42"/>
        <v>4.2567796783748388</v>
      </c>
      <c r="BF57">
        <f t="shared" si="66"/>
        <v>0.25217220229285853</v>
      </c>
      <c r="BH57">
        <f t="shared" si="44"/>
        <v>0.1871794364842036</v>
      </c>
      <c r="BI57">
        <f t="shared" si="45"/>
        <v>1.3567180523278873E-3</v>
      </c>
      <c r="BJ57">
        <f t="shared" si="46"/>
        <v>0.152772978</v>
      </c>
      <c r="BK57">
        <f t="shared" si="47"/>
        <v>4.0141270000000001E-3</v>
      </c>
      <c r="BL57">
        <f t="shared" si="48"/>
        <v>-439.36078571753728</v>
      </c>
      <c r="BM57">
        <f t="shared" si="49"/>
        <v>-5263.299883861785</v>
      </c>
      <c r="BN57">
        <f t="shared" si="50"/>
        <v>-4823.9390981442475</v>
      </c>
    </row>
    <row r="58" spans="1:66" x14ac:dyDescent="0.2">
      <c r="A58" t="s">
        <v>76</v>
      </c>
      <c r="B58" t="str">
        <f>VLOOKUP(A58,ISO3_Country!$A$3:$B$248,2,FALSE)</f>
        <v>Spain</v>
      </c>
      <c r="C58" t="s">
        <v>665</v>
      </c>
      <c r="D58">
        <f>SUMIF(All_countries!F57:F301,Aggregation!A58,All_countries!G57:G301)</f>
        <v>154.975257462</v>
      </c>
      <c r="E58">
        <f>SUMIF(All_countries!$F$5:$F$249,Aggregation!A58,All_countries!$H$5:$H$249)</f>
        <v>3973.2634494499998</v>
      </c>
      <c r="F58">
        <f>SUMIF(All_countries!$F$5:$F$249,Aggregation!A58,All_countries!$I$5:$I$249)</f>
        <v>883.74944141599997</v>
      </c>
      <c r="G58">
        <f>SUMIF(All_countries!$F$5:$F$249,Aggregation!A58,All_countries!$J$5:$J$249)</f>
        <v>0</v>
      </c>
      <c r="H58">
        <f t="shared" si="16"/>
        <v>0.54831035602409994</v>
      </c>
      <c r="I58">
        <f t="shared" si="17"/>
        <v>0.15098401107909998</v>
      </c>
      <c r="J58">
        <f t="shared" si="53"/>
        <v>0.21651861314692</v>
      </c>
      <c r="K58">
        <f t="shared" si="18"/>
        <v>2.2977485476815999E-2</v>
      </c>
      <c r="L58">
        <f t="shared" si="54"/>
        <v>0</v>
      </c>
      <c r="M58">
        <f t="shared" si="19"/>
        <v>0</v>
      </c>
      <c r="N58">
        <f t="shared" si="55"/>
        <v>0.76482896917101995</v>
      </c>
      <c r="O58">
        <f t="shared" si="20"/>
        <v>0.15272241629954353</v>
      </c>
      <c r="P58">
        <f t="shared" si="56"/>
        <v>0</v>
      </c>
      <c r="Q58">
        <f>VLOOKUP(B58,CO2Emissions2019!$A$3:$B$219,2,FALSE)</f>
        <v>68.963760010000001</v>
      </c>
      <c r="R58">
        <f t="shared" si="64"/>
        <v>1.1090302632282767</v>
      </c>
      <c r="S58">
        <v>6.6062186269999996</v>
      </c>
      <c r="T58">
        <v>0.16287712600000001</v>
      </c>
      <c r="U58">
        <f t="shared" si="22"/>
        <v>2.652895817401988E-2</v>
      </c>
      <c r="V58">
        <v>6.341643769</v>
      </c>
      <c r="W58">
        <v>6.877568932</v>
      </c>
      <c r="X58">
        <v>6.2693933873930003</v>
      </c>
      <c r="Y58">
        <f t="shared" si="51"/>
        <v>39.305293445887081</v>
      </c>
      <c r="Z58">
        <v>4.4250226919999998</v>
      </c>
      <c r="AA58">
        <v>0.81231490200000001</v>
      </c>
      <c r="AB58">
        <f t="shared" si="23"/>
        <v>0.65985550001126958</v>
      </c>
      <c r="AC58">
        <v>3.1667090870000001</v>
      </c>
      <c r="AD58">
        <v>5.8329963620000003</v>
      </c>
      <c r="AE58">
        <v>3.49226657153761</v>
      </c>
      <c r="AF58">
        <f t="shared" si="24"/>
        <v>12.195925806679053</v>
      </c>
      <c r="AG58" s="12">
        <f t="shared" si="57"/>
        <v>1795.6890146313076</v>
      </c>
      <c r="AH58" s="12">
        <f t="shared" si="25"/>
        <v>358.83301898697817</v>
      </c>
      <c r="AI58">
        <f t="shared" si="58"/>
        <v>1005.8617434818133</v>
      </c>
      <c r="AJ58">
        <f t="shared" si="26"/>
        <v>209.75972985165316</v>
      </c>
      <c r="AK58">
        <f t="shared" si="65"/>
        <v>18.527984612019136</v>
      </c>
      <c r="AL58">
        <f t="shared" si="28"/>
        <v>3.7277960453055012</v>
      </c>
      <c r="AM58">
        <f t="shared" si="29"/>
        <v>13.896463355395335</v>
      </c>
      <c r="AN58">
        <f t="shared" si="59"/>
        <v>12.410541790144043</v>
      </c>
      <c r="AO58">
        <f t="shared" si="30"/>
        <v>3.3662523493810212</v>
      </c>
      <c r="AP58">
        <f t="shared" si="31"/>
        <v>11.331654879713245</v>
      </c>
      <c r="AQ58">
        <f t="shared" si="60"/>
        <v>1777.1610300192885</v>
      </c>
      <c r="AR58">
        <f t="shared" si="32"/>
        <v>355.13098900812173</v>
      </c>
      <c r="AS58">
        <f t="shared" si="33"/>
        <v>126118.01935388667</v>
      </c>
      <c r="AT58">
        <f t="shared" si="61"/>
        <v>993.45120169166921</v>
      </c>
      <c r="AU58">
        <f t="shared" si="34"/>
        <v>207.40054995365315</v>
      </c>
      <c r="AV58">
        <f t="shared" si="35"/>
        <v>43014.988121077775</v>
      </c>
      <c r="AW58">
        <f t="shared" si="62"/>
        <v>1948.7642179722061</v>
      </c>
      <c r="AX58">
        <f t="shared" si="36"/>
        <v>305.39782853084313</v>
      </c>
      <c r="AY58">
        <f t="shared" si="37"/>
        <v>93267.833671354267</v>
      </c>
      <c r="AZ58">
        <f t="shared" si="63"/>
        <v>1305.3346207224524</v>
      </c>
      <c r="BA58">
        <f t="shared" si="38"/>
        <v>313.41716737134618</v>
      </c>
      <c r="BB58">
        <f t="shared" si="39"/>
        <v>98230.32080307843</v>
      </c>
      <c r="BC58">
        <f t="shared" si="52"/>
        <v>-171.60318795291755</v>
      </c>
      <c r="BD58">
        <f t="shared" si="41"/>
        <v>468.38643556922199</v>
      </c>
      <c r="BE58">
        <f t="shared" si="42"/>
        <v>-311.88341903078322</v>
      </c>
      <c r="BF58">
        <f t="shared" si="66"/>
        <v>-106.01661741769303</v>
      </c>
      <c r="BH58">
        <f t="shared" si="44"/>
        <v>68.198931040828981</v>
      </c>
      <c r="BI58">
        <f t="shared" si="45"/>
        <v>0.15272241629954353</v>
      </c>
      <c r="BJ58">
        <f t="shared" si="46"/>
        <v>6.6062186269999996</v>
      </c>
      <c r="BK58">
        <f t="shared" si="47"/>
        <v>0.16287712600000001</v>
      </c>
      <c r="BL58">
        <f t="shared" si="48"/>
        <v>-158467.43183132878</v>
      </c>
      <c r="BM58">
        <f t="shared" si="49"/>
        <v>-225948.35635976068</v>
      </c>
      <c r="BN58">
        <f t="shared" si="50"/>
        <v>-67480.924528431904</v>
      </c>
    </row>
    <row r="59" spans="1:66" x14ac:dyDescent="0.2">
      <c r="A59" t="s">
        <v>77</v>
      </c>
      <c r="B59" t="str">
        <f>VLOOKUP(A59,ISO3_Country!$A$3:$B$248,2,FALSE)</f>
        <v>Estonia</v>
      </c>
      <c r="C59" t="s">
        <v>665</v>
      </c>
      <c r="D59">
        <f>SUMIF(All_countries!F58:F302,Aggregation!A59,All_countries!G58:G302)</f>
        <v>12.688851553299999</v>
      </c>
      <c r="E59">
        <f>SUMIF(All_countries!$F$5:$F$249,Aggregation!A59,All_countries!$H$5:$H$249)</f>
        <v>0</v>
      </c>
      <c r="F59">
        <f>SUMIF(All_countries!$F$5:$F$249,Aggregation!A59,All_countries!$I$5:$I$249)</f>
        <v>3.8892402217900002</v>
      </c>
      <c r="G59">
        <f>SUMIF(All_countries!$F$5:$F$249,Aggregation!A59,All_countries!$J$5:$J$249)</f>
        <v>0</v>
      </c>
      <c r="H59">
        <f t="shared" si="16"/>
        <v>0</v>
      </c>
      <c r="I59">
        <f t="shared" si="17"/>
        <v>0</v>
      </c>
      <c r="J59">
        <f t="shared" si="53"/>
        <v>9.5286385433855007E-4</v>
      </c>
      <c r="K59">
        <f t="shared" si="18"/>
        <v>1.0112024576654001E-4</v>
      </c>
      <c r="L59">
        <f t="shared" si="54"/>
        <v>0</v>
      </c>
      <c r="M59">
        <f t="shared" si="19"/>
        <v>0</v>
      </c>
      <c r="N59">
        <f t="shared" si="55"/>
        <v>9.5286385433855007E-4</v>
      </c>
      <c r="O59">
        <f t="shared" si="20"/>
        <v>1.0112024576654001E-4</v>
      </c>
      <c r="P59">
        <f t="shared" si="56"/>
        <v>0</v>
      </c>
      <c r="Q59">
        <f>VLOOKUP(B59,CO2Emissions2019!$A$3:$B$219,2,FALSE)</f>
        <v>3.7904947089999999</v>
      </c>
      <c r="R59">
        <f t="shared" si="64"/>
        <v>2.5138245202561766E-2</v>
      </c>
      <c r="S59">
        <v>-3.4498352000000003E-2</v>
      </c>
      <c r="T59">
        <v>8.771427E-3</v>
      </c>
      <c r="U59">
        <f t="shared" si="22"/>
        <v>7.6937931616329001E-5</v>
      </c>
      <c r="V59">
        <v>-4.8931056000000001E-2</v>
      </c>
      <c r="W59">
        <v>-2.0324081000000001E-2</v>
      </c>
      <c r="X59">
        <v>0.33496922117411598</v>
      </c>
      <c r="Y59">
        <f t="shared" si="51"/>
        <v>0.11220437913399384</v>
      </c>
      <c r="Z59">
        <v>2.0921658999999999E-2</v>
      </c>
      <c r="AA59">
        <v>2.4313418999999999E-2</v>
      </c>
      <c r="AB59">
        <f t="shared" si="23"/>
        <v>5.9114234346956097E-4</v>
      </c>
      <c r="AC59">
        <v>-1.8363027000000001E-2</v>
      </c>
      <c r="AD59">
        <v>6.0869310000000003E-2</v>
      </c>
      <c r="AE59">
        <v>0.10455821170497601</v>
      </c>
      <c r="AF59">
        <f t="shared" si="24"/>
        <v>1.0932419634942582E-2</v>
      </c>
      <c r="AG59" s="12">
        <f t="shared" si="57"/>
        <v>2.2371631105050116</v>
      </c>
      <c r="AH59" s="12">
        <f t="shared" si="25"/>
        <v>0.23803766674848265</v>
      </c>
      <c r="AI59">
        <f t="shared" si="58"/>
        <v>1.2531550666348517</v>
      </c>
      <c r="AJ59">
        <f t="shared" si="26"/>
        <v>0.15284885343135993</v>
      </c>
      <c r="AK59">
        <f t="shared" si="65"/>
        <v>-1.205424771460611E-4</v>
      </c>
      <c r="AL59">
        <f t="shared" si="28"/>
        <v>3.3211212257459978E-5</v>
      </c>
      <c r="AM59">
        <f t="shared" si="29"/>
        <v>1.10298461961006E-9</v>
      </c>
      <c r="AN59">
        <f t="shared" si="59"/>
        <v>7.3103451488499603E-5</v>
      </c>
      <c r="AO59">
        <f t="shared" si="30"/>
        <v>8.5308259770598374E-5</v>
      </c>
      <c r="AP59">
        <f t="shared" si="31"/>
        <v>7.277499185087893E-9</v>
      </c>
      <c r="AQ59">
        <f t="shared" si="60"/>
        <v>2.2372836529821578</v>
      </c>
      <c r="AR59">
        <f t="shared" si="32"/>
        <v>0.23805051171873548</v>
      </c>
      <c r="AS59">
        <f t="shared" si="33"/>
        <v>5.666804612955182E-2</v>
      </c>
      <c r="AT59">
        <f t="shared" si="61"/>
        <v>1.2530819631833632</v>
      </c>
      <c r="AU59">
        <f t="shared" si="34"/>
        <v>0.15284212722531282</v>
      </c>
      <c r="AV59">
        <f t="shared" si="35"/>
        <v>2.3360715854758709E-2</v>
      </c>
      <c r="AW59">
        <f t="shared" si="62"/>
        <v>-10.273281341957025</v>
      </c>
      <c r="AX59">
        <f t="shared" si="36"/>
        <v>3.0657097347492033</v>
      </c>
      <c r="AY59">
        <f t="shared" si="37"/>
        <v>9.3985761777360306</v>
      </c>
      <c r="AZ59">
        <f t="shared" si="63"/>
        <v>6.2302712038965584</v>
      </c>
      <c r="BA59">
        <f t="shared" si="38"/>
        <v>7.3054333039734285</v>
      </c>
      <c r="BB59">
        <f t="shared" si="39"/>
        <v>53.369355758804126</v>
      </c>
      <c r="BC59">
        <f t="shared" si="52"/>
        <v>12.510564994939184</v>
      </c>
      <c r="BD59">
        <f t="shared" si="41"/>
        <v>3.0749380845580587</v>
      </c>
      <c r="BE59">
        <f t="shared" si="42"/>
        <v>-4.9771892407131952</v>
      </c>
      <c r="BF59">
        <f t="shared" si="66"/>
        <v>-7.1525911767481158</v>
      </c>
      <c r="BH59">
        <f t="shared" si="44"/>
        <v>3.7895418451456613</v>
      </c>
      <c r="BI59">
        <f t="shared" si="45"/>
        <v>1.0112024576654001E-4</v>
      </c>
      <c r="BJ59">
        <f t="shared" si="46"/>
        <v>-3.4498352000000003E-2</v>
      </c>
      <c r="BK59">
        <f t="shared" si="47"/>
        <v>8.771427E-3</v>
      </c>
      <c r="BL59">
        <f t="shared" si="48"/>
        <v>-8897.6824798560574</v>
      </c>
      <c r="BM59">
        <f t="shared" si="49"/>
        <v>1188.0736566013743</v>
      </c>
      <c r="BN59">
        <f t="shared" si="50"/>
        <v>10085.756136457432</v>
      </c>
    </row>
    <row r="60" spans="1:66" x14ac:dyDescent="0.2">
      <c r="A60" t="s">
        <v>78</v>
      </c>
      <c r="B60" t="str">
        <f>VLOOKUP(A60,ISO3_Country!$A$3:$B$248,2,FALSE)</f>
        <v>Ethiopia</v>
      </c>
      <c r="C60" t="s">
        <v>667</v>
      </c>
      <c r="D60">
        <f>SUMIF(All_countries!F59:F303,Aggregation!A60,All_countries!G59:G303)</f>
        <v>92.7227606732</v>
      </c>
      <c r="E60">
        <f>SUMIF(All_countries!$F$5:$F$249,Aggregation!A60,All_countries!$H$5:$H$249)</f>
        <v>0</v>
      </c>
      <c r="F60">
        <f>SUMIF(All_countries!$F$5:$F$249,Aggregation!A60,All_countries!$I$5:$I$249)</f>
        <v>0</v>
      </c>
      <c r="G60">
        <f>SUMIF(All_countries!$F$5:$F$249,Aggregation!A60,All_countries!$J$5:$J$249)</f>
        <v>0</v>
      </c>
      <c r="H60">
        <f t="shared" si="16"/>
        <v>0</v>
      </c>
      <c r="I60">
        <f t="shared" si="17"/>
        <v>0</v>
      </c>
      <c r="J60">
        <f t="shared" si="53"/>
        <v>0</v>
      </c>
      <c r="K60">
        <f t="shared" si="18"/>
        <v>0</v>
      </c>
      <c r="L60">
        <f t="shared" si="54"/>
        <v>0</v>
      </c>
      <c r="M60">
        <f t="shared" si="19"/>
        <v>0</v>
      </c>
      <c r="N60">
        <f t="shared" si="55"/>
        <v>0</v>
      </c>
      <c r="O60">
        <f t="shared" si="20"/>
        <v>0</v>
      </c>
      <c r="P60">
        <f t="shared" si="56"/>
        <v>1</v>
      </c>
      <c r="Q60">
        <f>VLOOKUP(B60,CO2Emissions2019!$A$3:$B$219,2,FALSE)</f>
        <v>4.436446654</v>
      </c>
      <c r="R60">
        <f t="shared" si="64"/>
        <v>0</v>
      </c>
      <c r="S60">
        <v>3.9801788170000001</v>
      </c>
      <c r="T60">
        <v>9.4197445000000005E-2</v>
      </c>
      <c r="U60">
        <f t="shared" si="22"/>
        <v>8.8731586445280255E-3</v>
      </c>
      <c r="V60">
        <v>3.8262433059999998</v>
      </c>
      <c r="W60">
        <v>4.1340551940000001</v>
      </c>
      <c r="X60">
        <v>3.6106647653405801</v>
      </c>
      <c r="Y60">
        <f t="shared" si="51"/>
        <v>13.036900047671946</v>
      </c>
      <c r="Z60">
        <v>0.65769616200000003</v>
      </c>
      <c r="AA60">
        <v>4.4847875000000002E-2</v>
      </c>
      <c r="AB60">
        <f t="shared" si="23"/>
        <v>2.0113318920156253E-3</v>
      </c>
      <c r="AC60">
        <v>0.583244137</v>
      </c>
      <c r="AD60">
        <v>0.72950584699999999</v>
      </c>
      <c r="AE60">
        <v>0.191733361670827</v>
      </c>
      <c r="AF60">
        <f t="shared" si="24"/>
        <v>3.6761681977596147E-2</v>
      </c>
      <c r="AG60" s="12">
        <f t="shared" si="57"/>
        <v>0</v>
      </c>
      <c r="AH60" s="12">
        <f t="shared" si="25"/>
        <v>0</v>
      </c>
      <c r="AI60">
        <f t="shared" si="58"/>
        <v>0</v>
      </c>
      <c r="AJ60">
        <f t="shared" si="26"/>
        <v>0</v>
      </c>
      <c r="AK60">
        <f t="shared" si="65"/>
        <v>0</v>
      </c>
      <c r="AL60">
        <f t="shared" si="28"/>
        <v>0</v>
      </c>
      <c r="AM60">
        <f t="shared" si="29"/>
        <v>0</v>
      </c>
      <c r="AN60">
        <f t="shared" si="59"/>
        <v>0</v>
      </c>
      <c r="AO60">
        <f t="shared" si="30"/>
        <v>0</v>
      </c>
      <c r="AP60">
        <f t="shared" si="31"/>
        <v>0</v>
      </c>
      <c r="AQ60">
        <f t="shared" si="60"/>
        <v>0</v>
      </c>
      <c r="AR60">
        <f t="shared" si="32"/>
        <v>0</v>
      </c>
      <c r="AS60">
        <f t="shared" si="33"/>
        <v>0</v>
      </c>
      <c r="AT60">
        <f t="shared" si="61"/>
        <v>0</v>
      </c>
      <c r="AU60">
        <f t="shared" si="34"/>
        <v>0</v>
      </c>
      <c r="AV60">
        <f t="shared" si="35"/>
        <v>0</v>
      </c>
      <c r="AW60">
        <f t="shared" si="62"/>
        <v>1185.2733301275598</v>
      </c>
      <c r="AX60">
        <f t="shared" si="36"/>
        <v>185.54460608173238</v>
      </c>
      <c r="AY60">
        <f t="shared" si="37"/>
        <v>34426.800846025239</v>
      </c>
      <c r="AZ60">
        <f t="shared" si="63"/>
        <v>195.85796417393857</v>
      </c>
      <c r="BA60">
        <f t="shared" si="38"/>
        <v>33.11966658925347</v>
      </c>
      <c r="BB60">
        <f t="shared" si="39"/>
        <v>1096.9123149833126</v>
      </c>
      <c r="BC60">
        <f t="shared" si="52"/>
        <v>-1185.2733301275598</v>
      </c>
      <c r="BD60">
        <f t="shared" si="41"/>
        <v>185.54460608173238</v>
      </c>
      <c r="BE60">
        <f t="shared" si="42"/>
        <v>-195.85796417393857</v>
      </c>
      <c r="BF60">
        <f t="shared" si="66"/>
        <v>-33.11966658925347</v>
      </c>
      <c r="BH60">
        <f t="shared" si="44"/>
        <v>4.436446654</v>
      </c>
      <c r="BI60">
        <f t="shared" si="45"/>
        <v>0</v>
      </c>
      <c r="BJ60">
        <f t="shared" si="46"/>
        <v>3.9801788170000001</v>
      </c>
      <c r="BK60">
        <f t="shared" si="47"/>
        <v>9.4197445000000005E-2</v>
      </c>
      <c r="BL60">
        <f t="shared" si="48"/>
        <v>-10351.274780881964</v>
      </c>
      <c r="BM60">
        <f t="shared" si="49"/>
        <v>-137062.19575917957</v>
      </c>
      <c r="BN60">
        <f t="shared" si="50"/>
        <v>-126710.9209782976</v>
      </c>
    </row>
    <row r="61" spans="1:66" x14ac:dyDescent="0.2">
      <c r="A61" t="s">
        <v>79</v>
      </c>
      <c r="B61" t="str">
        <f>VLOOKUP(A61,ISO3_Country!$A$3:$B$248,2,FALSE)</f>
        <v>Finland</v>
      </c>
      <c r="C61" t="s">
        <v>665</v>
      </c>
      <c r="D61">
        <f>SUMIF(All_countries!F60:F304,Aggregation!A61,All_countries!G60:G304)</f>
        <v>76.9285934185</v>
      </c>
      <c r="E61">
        <f>SUMIF(All_countries!$F$5:$F$249,Aggregation!A61,All_countries!$H$5:$H$249)</f>
        <v>0</v>
      </c>
      <c r="F61">
        <f>SUMIF(All_countries!$F$5:$F$249,Aggregation!A61,All_countries!$I$5:$I$249)</f>
        <v>132.753070111</v>
      </c>
      <c r="G61">
        <f>SUMIF(All_countries!$F$5:$F$249,Aggregation!A61,All_countries!$J$5:$J$249)</f>
        <v>0</v>
      </c>
      <c r="H61">
        <f t="shared" si="16"/>
        <v>0</v>
      </c>
      <c r="I61">
        <f t="shared" si="17"/>
        <v>0</v>
      </c>
      <c r="J61">
        <f t="shared" si="53"/>
        <v>3.2524502177194999E-2</v>
      </c>
      <c r="K61">
        <f t="shared" si="18"/>
        <v>3.451579822886E-3</v>
      </c>
      <c r="L61">
        <f t="shared" si="54"/>
        <v>0</v>
      </c>
      <c r="M61">
        <f t="shared" si="19"/>
        <v>0</v>
      </c>
      <c r="N61">
        <f t="shared" si="55"/>
        <v>3.2524502177194999E-2</v>
      </c>
      <c r="O61">
        <f t="shared" si="20"/>
        <v>3.451579822886E-3</v>
      </c>
      <c r="P61">
        <f t="shared" si="56"/>
        <v>0</v>
      </c>
      <c r="Q61">
        <f>VLOOKUP(B61,CO2Emissions2019!$A$3:$B$219,2,FALSE)</f>
        <v>11.3680685</v>
      </c>
      <c r="R61">
        <f t="shared" si="64"/>
        <v>0.28610403057647832</v>
      </c>
      <c r="S61">
        <v>-0.70300803099999998</v>
      </c>
      <c r="T61">
        <v>9.4843498999999998E-2</v>
      </c>
      <c r="U61">
        <f t="shared" si="22"/>
        <v>8.9952893025630008E-3</v>
      </c>
      <c r="V61">
        <v>-0.86075555000000004</v>
      </c>
      <c r="W61">
        <v>-0.54841279399999998</v>
      </c>
      <c r="X61">
        <v>3.5840166280055099</v>
      </c>
      <c r="Y61">
        <f t="shared" si="51"/>
        <v>12.845175189819985</v>
      </c>
      <c r="Z61">
        <v>0.144017539</v>
      </c>
      <c r="AA61">
        <v>0.27830353699999999</v>
      </c>
      <c r="AB61">
        <f t="shared" si="23"/>
        <v>7.745285870671037E-2</v>
      </c>
      <c r="AC61">
        <v>-0.31812192299999997</v>
      </c>
      <c r="AD61">
        <v>0.60228253300000001</v>
      </c>
      <c r="AE61">
        <v>1.1930684786363099</v>
      </c>
      <c r="AF61">
        <f t="shared" si="24"/>
        <v>1.4234123947155592</v>
      </c>
      <c r="AG61" s="12">
        <f t="shared" si="57"/>
        <v>76.362028139760042</v>
      </c>
      <c r="AH61" s="12">
        <f t="shared" si="25"/>
        <v>8.1250396634991979</v>
      </c>
      <c r="AI61">
        <f t="shared" si="58"/>
        <v>42.774468259603942</v>
      </c>
      <c r="AJ61">
        <f t="shared" si="26"/>
        <v>5.2172541161832395</v>
      </c>
      <c r="AK61">
        <f t="shared" si="65"/>
        <v>-8.3845904523176848E-2</v>
      </c>
      <c r="AL61">
        <f t="shared" si="28"/>
        <v>1.4391959713397386E-2</v>
      </c>
      <c r="AM61">
        <f t="shared" si="29"/>
        <v>2.0712850439205335E-4</v>
      </c>
      <c r="AN61">
        <f t="shared" si="59"/>
        <v>1.7176590155706058E-2</v>
      </c>
      <c r="AO61">
        <f t="shared" si="30"/>
        <v>3.3242539150507809E-2</v>
      </c>
      <c r="AP61">
        <f t="shared" si="31"/>
        <v>1.1050664091730444E-3</v>
      </c>
      <c r="AQ61">
        <f t="shared" si="60"/>
        <v>76.445874044283229</v>
      </c>
      <c r="AR61">
        <f t="shared" si="32"/>
        <v>8.1339751991849347</v>
      </c>
      <c r="AS61">
        <f t="shared" si="33"/>
        <v>66.161552540955597</v>
      </c>
      <c r="AT61">
        <f t="shared" si="61"/>
        <v>42.757291669448236</v>
      </c>
      <c r="AU61">
        <f t="shared" si="34"/>
        <v>5.2157738443046053</v>
      </c>
      <c r="AV61">
        <f t="shared" si="35"/>
        <v>27.204296794932041</v>
      </c>
      <c r="AW61">
        <f t="shared" si="62"/>
        <v>-209.26772052530961</v>
      </c>
      <c r="AX61">
        <f t="shared" si="36"/>
        <v>42.961382783973178</v>
      </c>
      <c r="AY61">
        <f t="shared" si="37"/>
        <v>1845.680410711067</v>
      </c>
      <c r="AZ61">
        <f t="shared" si="63"/>
        <v>42.870380953293662</v>
      </c>
      <c r="BA61">
        <f t="shared" si="38"/>
        <v>83.109105962542287</v>
      </c>
      <c r="BB61">
        <f t="shared" si="39"/>
        <v>6907.123493893082</v>
      </c>
      <c r="BC61">
        <f t="shared" si="52"/>
        <v>285.71359456959283</v>
      </c>
      <c r="BD61">
        <f t="shared" si="41"/>
        <v>43.724615072656988</v>
      </c>
      <c r="BE61">
        <f t="shared" si="42"/>
        <v>-0.11308928384542583</v>
      </c>
      <c r="BF61">
        <f t="shared" si="66"/>
        <v>-77.89333211823768</v>
      </c>
      <c r="BH61">
        <f t="shared" si="44"/>
        <v>11.335543997822805</v>
      </c>
      <c r="BI61">
        <f t="shared" si="45"/>
        <v>3.451579822886E-3</v>
      </c>
      <c r="BJ61">
        <f t="shared" si="46"/>
        <v>-0.70300803099999998</v>
      </c>
      <c r="BK61">
        <f t="shared" si="47"/>
        <v>9.4843498999999998E-2</v>
      </c>
      <c r="BL61">
        <f t="shared" si="48"/>
        <v>-26643.161637339075</v>
      </c>
      <c r="BM61">
        <f t="shared" si="49"/>
        <v>24191.133048848995</v>
      </c>
      <c r="BN61">
        <f t="shared" si="50"/>
        <v>50834.29468618807</v>
      </c>
    </row>
    <row r="62" spans="1:66" x14ac:dyDescent="0.2">
      <c r="A62" t="s">
        <v>80</v>
      </c>
      <c r="B62" t="str">
        <f>VLOOKUP(A62,ISO3_Country!$A$3:$B$248,2,FALSE)</f>
        <v>Fiji</v>
      </c>
      <c r="C62" t="s">
        <v>670</v>
      </c>
      <c r="D62">
        <f>SUMIF(All_countries!F61:F305,Aggregation!A62,All_countries!G61:G305)</f>
        <v>111.1428911</v>
      </c>
      <c r="E62">
        <f>SUMIF(All_countries!$F$5:$F$249,Aggregation!A62,All_countries!$H$5:$H$249)</f>
        <v>1745.63635118</v>
      </c>
      <c r="F62">
        <f>SUMIF(All_countries!$F$5:$F$249,Aggregation!A62,All_countries!$I$5:$I$249)</f>
        <v>0</v>
      </c>
      <c r="G62">
        <f>SUMIF(All_countries!$F$5:$F$249,Aggregation!A62,All_countries!$J$5:$J$249)</f>
        <v>1102.3596781000001</v>
      </c>
      <c r="H62">
        <f t="shared" si="16"/>
        <v>0.24089781646284</v>
      </c>
      <c r="I62">
        <f t="shared" si="17"/>
        <v>6.633418134484001E-2</v>
      </c>
      <c r="J62">
        <f t="shared" si="53"/>
        <v>0</v>
      </c>
      <c r="K62">
        <f t="shared" si="18"/>
        <v>0</v>
      </c>
      <c r="L62">
        <f t="shared" si="54"/>
        <v>0.19181058398940001</v>
      </c>
      <c r="M62">
        <f t="shared" si="19"/>
        <v>2.53542725963E-2</v>
      </c>
      <c r="N62">
        <f t="shared" si="55"/>
        <v>0.43270840045224002</v>
      </c>
      <c r="O62">
        <f t="shared" si="20"/>
        <v>7.1014524947911953E-2</v>
      </c>
      <c r="P62">
        <f t="shared" si="56"/>
        <v>0</v>
      </c>
      <c r="Q62">
        <f>VLOOKUP(B62,CO2Emissions2019!$A$3:$B$219,2,FALSE)</f>
        <v>0.61603005600000005</v>
      </c>
      <c r="R62">
        <f t="shared" si="64"/>
        <v>70.24144296820478</v>
      </c>
      <c r="S62">
        <v>2.5389190999999998E-2</v>
      </c>
      <c r="T62">
        <v>5.8505199999999997E-4</v>
      </c>
      <c r="U62">
        <f t="shared" si="22"/>
        <v>3.4228584270399998E-7</v>
      </c>
      <c r="V62">
        <v>2.442569E-2</v>
      </c>
      <c r="W62">
        <v>2.6349373999999998E-2</v>
      </c>
      <c r="X62">
        <v>2.2452162483827798E-2</v>
      </c>
      <c r="Y62">
        <f t="shared" si="51"/>
        <v>5.0409960020020446E-4</v>
      </c>
      <c r="Z62">
        <v>1.0501521E-2</v>
      </c>
      <c r="AA62">
        <v>1.473961E-3</v>
      </c>
      <c r="AB62">
        <f t="shared" si="23"/>
        <v>2.172561029521E-6</v>
      </c>
      <c r="AC62">
        <v>8.0652650000000003E-3</v>
      </c>
      <c r="AD62">
        <v>1.2916291999999999E-2</v>
      </c>
      <c r="AE62">
        <v>6.2910661683264601E-3</v>
      </c>
      <c r="AF62">
        <f t="shared" si="24"/>
        <v>3.957751353426177E-5</v>
      </c>
      <c r="AG62" s="12">
        <f t="shared" si="57"/>
        <v>1015.9261123084218</v>
      </c>
      <c r="AH62" s="12">
        <f t="shared" si="25"/>
        <v>166.9135916021674</v>
      </c>
      <c r="AI62">
        <f t="shared" si="58"/>
        <v>569.07471296474091</v>
      </c>
      <c r="AJ62">
        <f t="shared" si="26"/>
        <v>99.464724007771636</v>
      </c>
      <c r="AK62">
        <f t="shared" si="65"/>
        <v>4.0286088202158954E-2</v>
      </c>
      <c r="AL62">
        <f t="shared" si="28"/>
        <v>6.6764603320674312E-3</v>
      </c>
      <c r="AM62">
        <f t="shared" si="29"/>
        <v>4.4575122565669954E-5</v>
      </c>
      <c r="AN62">
        <f t="shared" si="59"/>
        <v>1.6663201330945305E-2</v>
      </c>
      <c r="AO62">
        <f t="shared" si="30"/>
        <v>3.5984120102369927E-3</v>
      </c>
      <c r="AP62">
        <f t="shared" si="31"/>
        <v>1.2948568995417835E-5</v>
      </c>
      <c r="AQ62">
        <f t="shared" si="60"/>
        <v>1015.8858262202197</v>
      </c>
      <c r="AR62">
        <f t="shared" si="32"/>
        <v>166.90697305730509</v>
      </c>
      <c r="AS62">
        <f t="shared" si="33"/>
        <v>27857.937655151967</v>
      </c>
      <c r="AT62">
        <f t="shared" si="61"/>
        <v>569.05804976340994</v>
      </c>
      <c r="AU62">
        <f t="shared" si="34"/>
        <v>99.462156232785347</v>
      </c>
      <c r="AV62">
        <f t="shared" si="35"/>
        <v>9892.7205224750014</v>
      </c>
      <c r="AW62">
        <f t="shared" si="62"/>
        <v>7.5204623980924623</v>
      </c>
      <c r="AX62">
        <f t="shared" si="36"/>
        <v>1.1770135352484474</v>
      </c>
      <c r="AY62">
        <f t="shared" si="37"/>
        <v>1.3853608621580482</v>
      </c>
      <c r="AZ62">
        <f t="shared" si="63"/>
        <v>3.1106266364800028</v>
      </c>
      <c r="BA62">
        <f t="shared" si="38"/>
        <v>0.64999341261017285</v>
      </c>
      <c r="BB62">
        <f t="shared" si="39"/>
        <v>0.42249143643661841</v>
      </c>
      <c r="BC62">
        <f t="shared" si="52"/>
        <v>1008.3653638221272</v>
      </c>
      <c r="BD62">
        <f t="shared" si="41"/>
        <v>166.91112310452567</v>
      </c>
      <c r="BE62">
        <f t="shared" si="42"/>
        <v>565.94742312692995</v>
      </c>
      <c r="BF62">
        <f t="shared" si="66"/>
        <v>98.812162820175175</v>
      </c>
      <c r="BH62">
        <f t="shared" si="44"/>
        <v>0.18332165554776003</v>
      </c>
      <c r="BI62">
        <f t="shared" si="45"/>
        <v>7.1014524947911953E-2</v>
      </c>
      <c r="BJ62">
        <f t="shared" si="46"/>
        <v>2.5389190999999998E-2</v>
      </c>
      <c r="BK62">
        <f t="shared" si="47"/>
        <v>5.8505199999999997E-4</v>
      </c>
      <c r="BL62">
        <f t="shared" si="48"/>
        <v>-430.39116253706794</v>
      </c>
      <c r="BM62">
        <f t="shared" si="49"/>
        <v>-874.70299173438627</v>
      </c>
      <c r="BN62">
        <f t="shared" si="50"/>
        <v>-444.31182919731833</v>
      </c>
    </row>
    <row r="63" spans="1:66" x14ac:dyDescent="0.2">
      <c r="A63" t="s">
        <v>85</v>
      </c>
      <c r="B63" t="str">
        <f>VLOOKUP(A63,ISO3_Country!$A$3:$B$248,2,FALSE)</f>
        <v>Gabon</v>
      </c>
      <c r="C63" t="s">
        <v>667</v>
      </c>
      <c r="D63">
        <f>SUMIF(All_countries!F62:F306,Aggregation!A63,All_countries!G62:G306)</f>
        <v>36.932691173800002</v>
      </c>
      <c r="E63">
        <f>SUMIF(All_countries!$F$5:$F$249,Aggregation!A63,All_countries!$H$5:$H$249)</f>
        <v>0</v>
      </c>
      <c r="F63">
        <f>SUMIF(All_countries!$F$5:$F$249,Aggregation!A63,All_countries!$I$5:$I$249)</f>
        <v>0</v>
      </c>
      <c r="G63">
        <f>SUMIF(All_countries!$F$5:$F$249,Aggregation!A63,All_countries!$J$5:$J$249)</f>
        <v>1589.30137799</v>
      </c>
      <c r="H63">
        <f t="shared" si="16"/>
        <v>0</v>
      </c>
      <c r="I63">
        <f t="shared" si="17"/>
        <v>0</v>
      </c>
      <c r="J63">
        <f t="shared" si="53"/>
        <v>0</v>
      </c>
      <c r="K63">
        <f t="shared" si="18"/>
        <v>0</v>
      </c>
      <c r="L63">
        <f t="shared" si="54"/>
        <v>0.27653843977025999</v>
      </c>
      <c r="M63">
        <f t="shared" si="19"/>
        <v>3.6553931693769998E-2</v>
      </c>
      <c r="N63">
        <f t="shared" si="55"/>
        <v>0.27653843977025999</v>
      </c>
      <c r="O63">
        <f t="shared" si="20"/>
        <v>3.6553931693770005E-2</v>
      </c>
      <c r="P63">
        <f t="shared" si="56"/>
        <v>0</v>
      </c>
      <c r="Q63">
        <f>VLOOKUP(B63,CO2Emissions2019!$A$3:$B$219,2,FALSE)</f>
        <v>1.284097898</v>
      </c>
      <c r="R63">
        <f t="shared" si="64"/>
        <v>21.535619690755073</v>
      </c>
      <c r="S63">
        <v>0.36150866300000001</v>
      </c>
      <c r="T63">
        <v>9.8667760000000007E-3</v>
      </c>
      <c r="U63">
        <f t="shared" si="22"/>
        <v>9.7353268634176008E-5</v>
      </c>
      <c r="V63">
        <v>0.345451438</v>
      </c>
      <c r="W63">
        <v>0.37801352100000002</v>
      </c>
      <c r="X63">
        <v>0.37353252089118699</v>
      </c>
      <c r="Y63">
        <f t="shared" si="51"/>
        <v>0.13952654416332505</v>
      </c>
      <c r="Z63">
        <v>0.204567885</v>
      </c>
      <c r="AA63">
        <v>3.4221174E-2</v>
      </c>
      <c r="AB63">
        <f t="shared" si="23"/>
        <v>1.171088749938276E-3</v>
      </c>
      <c r="AC63">
        <v>0.14972722999999999</v>
      </c>
      <c r="AD63">
        <v>0.26153659800000001</v>
      </c>
      <c r="AE63">
        <v>0.14901373937586401</v>
      </c>
      <c r="AF63">
        <f t="shared" si="24"/>
        <v>2.2205094522777923E-2</v>
      </c>
      <c r="AG63" s="12">
        <f t="shared" si="57"/>
        <v>649.26546775152292</v>
      </c>
      <c r="AH63" s="12">
        <f t="shared" si="25"/>
        <v>85.96800813024889</v>
      </c>
      <c r="AI63">
        <f t="shared" si="58"/>
        <v>363.68841712225492</v>
      </c>
      <c r="AJ63">
        <f t="shared" si="26"/>
        <v>52.813256260372157</v>
      </c>
      <c r="AK63">
        <f t="shared" si="65"/>
        <v>0.36659380965520316</v>
      </c>
      <c r="AL63">
        <f t="shared" si="28"/>
        <v>4.9479995744177135E-2</v>
      </c>
      <c r="AM63">
        <f t="shared" si="29"/>
        <v>2.4482699788437876E-3</v>
      </c>
      <c r="AN63">
        <f t="shared" si="59"/>
        <v>0.20744543069292223</v>
      </c>
      <c r="AO63">
        <f t="shared" si="30"/>
        <v>4.4228667008411056E-2</v>
      </c>
      <c r="AP63">
        <f t="shared" si="31"/>
        <v>1.9561749853409085E-3</v>
      </c>
      <c r="AQ63">
        <f t="shared" si="60"/>
        <v>648.89887394186769</v>
      </c>
      <c r="AR63">
        <f t="shared" si="32"/>
        <v>85.919473201884898</v>
      </c>
      <c r="AS63">
        <f t="shared" si="33"/>
        <v>7382.1558752894171</v>
      </c>
      <c r="AT63">
        <f t="shared" si="61"/>
        <v>363.48097169156193</v>
      </c>
      <c r="AU63">
        <f t="shared" si="34"/>
        <v>52.788308715866201</v>
      </c>
      <c r="AV63">
        <f t="shared" si="35"/>
        <v>2786.6055370815957</v>
      </c>
      <c r="AW63">
        <f t="shared" si="62"/>
        <v>107.2885133010693</v>
      </c>
      <c r="AX63">
        <f t="shared" si="36"/>
        <v>16.945991883785872</v>
      </c>
      <c r="AY63">
        <f t="shared" si="37"/>
        <v>287.16664092533665</v>
      </c>
      <c r="AZ63">
        <f t="shared" si="63"/>
        <v>60.711641233322574</v>
      </c>
      <c r="BA63">
        <f t="shared" si="38"/>
        <v>13.869246152453545</v>
      </c>
      <c r="BB63">
        <f t="shared" si="39"/>
        <v>192.35598883734747</v>
      </c>
      <c r="BC63">
        <f t="shared" si="52"/>
        <v>541.61036064079838</v>
      </c>
      <c r="BD63">
        <f t="shared" si="41"/>
        <v>87.574668233540876</v>
      </c>
      <c r="BE63">
        <f t="shared" si="42"/>
        <v>302.76933045823938</v>
      </c>
      <c r="BF63">
        <f t="shared" si="66"/>
        <v>38.919062563412652</v>
      </c>
      <c r="BH63">
        <f t="shared" si="44"/>
        <v>1.00755945822974</v>
      </c>
      <c r="BI63">
        <f t="shared" si="45"/>
        <v>3.6553931693770005E-2</v>
      </c>
      <c r="BJ63">
        <f t="shared" si="46"/>
        <v>0.36150866300000001</v>
      </c>
      <c r="BK63">
        <f t="shared" si="47"/>
        <v>9.8667760000000007E-3</v>
      </c>
      <c r="BL63">
        <f t="shared" si="48"/>
        <v>-2364.2434607569126</v>
      </c>
      <c r="BM63">
        <f t="shared" si="49"/>
        <v>-12453.526679743363</v>
      </c>
      <c r="BN63">
        <f t="shared" si="50"/>
        <v>-10089.283218986451</v>
      </c>
    </row>
    <row r="64" spans="1:66" x14ac:dyDescent="0.2">
      <c r="A64" t="s">
        <v>87</v>
      </c>
      <c r="B64" t="str">
        <f>VLOOKUP(A64,ISO3_Country!$A$3:$B$248,2,FALSE)</f>
        <v>Georgia</v>
      </c>
      <c r="C64" t="s">
        <v>666</v>
      </c>
      <c r="D64">
        <f>SUMIF(All_countries!F63:F307,Aggregation!A64,All_countries!G63:G307)</f>
        <v>10.1188045941</v>
      </c>
      <c r="E64">
        <f>SUMIF(All_countries!$F$5:$F$249,Aggregation!A64,All_countries!$H$5:$H$249)</f>
        <v>0</v>
      </c>
      <c r="F64">
        <f>SUMIF(All_countries!$F$5:$F$249,Aggregation!A64,All_countries!$I$5:$I$249)</f>
        <v>0</v>
      </c>
      <c r="G64">
        <f>SUMIF(All_countries!$F$5:$F$249,Aggregation!A64,All_countries!$J$5:$J$249)</f>
        <v>0</v>
      </c>
      <c r="H64">
        <f t="shared" si="16"/>
        <v>0</v>
      </c>
      <c r="I64">
        <f t="shared" si="17"/>
        <v>0</v>
      </c>
      <c r="J64">
        <f t="shared" si="53"/>
        <v>0</v>
      </c>
      <c r="K64">
        <f t="shared" si="18"/>
        <v>0</v>
      </c>
      <c r="L64">
        <f t="shared" si="54"/>
        <v>0</v>
      </c>
      <c r="M64">
        <f t="shared" si="19"/>
        <v>0</v>
      </c>
      <c r="N64">
        <f t="shared" si="55"/>
        <v>0</v>
      </c>
      <c r="O64">
        <f t="shared" si="20"/>
        <v>0</v>
      </c>
      <c r="P64">
        <f t="shared" si="56"/>
        <v>1</v>
      </c>
      <c r="Q64">
        <f>VLOOKUP(B64,CO2Emissions2019!$A$3:$B$219,2,FALSE)</f>
        <v>2.80749921</v>
      </c>
      <c r="R64">
        <f t="shared" si="64"/>
        <v>0</v>
      </c>
      <c r="S64">
        <v>7.5368936999999997E-2</v>
      </c>
      <c r="T64">
        <v>2.9721650000000001E-3</v>
      </c>
      <c r="U64">
        <f t="shared" si="22"/>
        <v>8.833764787225001E-6</v>
      </c>
      <c r="V64">
        <v>7.0474704999999999E-2</v>
      </c>
      <c r="W64">
        <v>8.0328039000000004E-2</v>
      </c>
      <c r="X64">
        <v>0.112741672670317</v>
      </c>
      <c r="Y64">
        <f t="shared" si="51"/>
        <v>1.2710684756500902E-2</v>
      </c>
      <c r="Z64">
        <v>2.9144028999999998E-2</v>
      </c>
      <c r="AA64">
        <v>9.6476340000000004E-3</v>
      </c>
      <c r="AB64">
        <f t="shared" si="23"/>
        <v>9.3076841797956009E-5</v>
      </c>
      <c r="AC64">
        <v>1.3489935E-2</v>
      </c>
      <c r="AD64">
        <v>4.5412279999999999E-2</v>
      </c>
      <c r="AE64">
        <v>4.1661536749197398E-2</v>
      </c>
      <c r="AF64">
        <f t="shared" si="24"/>
        <v>1.7356836443047253E-3</v>
      </c>
      <c r="AG64" s="12">
        <f t="shared" si="57"/>
        <v>0</v>
      </c>
      <c r="AH64" s="12">
        <f t="shared" si="25"/>
        <v>0</v>
      </c>
      <c r="AI64">
        <f t="shared" si="58"/>
        <v>0</v>
      </c>
      <c r="AJ64">
        <f t="shared" si="26"/>
        <v>0</v>
      </c>
      <c r="AK64">
        <f t="shared" si="65"/>
        <v>0</v>
      </c>
      <c r="AL64">
        <f t="shared" si="28"/>
        <v>0</v>
      </c>
      <c r="AM64">
        <f t="shared" si="29"/>
        <v>0</v>
      </c>
      <c r="AN64">
        <f t="shared" si="59"/>
        <v>0</v>
      </c>
      <c r="AO64">
        <f t="shared" si="30"/>
        <v>0</v>
      </c>
      <c r="AP64">
        <f t="shared" si="31"/>
        <v>0</v>
      </c>
      <c r="AQ64">
        <f t="shared" si="60"/>
        <v>0</v>
      </c>
      <c r="AR64">
        <f t="shared" si="32"/>
        <v>0</v>
      </c>
      <c r="AS64">
        <f t="shared" si="33"/>
        <v>0</v>
      </c>
      <c r="AT64">
        <f t="shared" si="61"/>
        <v>0</v>
      </c>
      <c r="AU64">
        <f t="shared" si="34"/>
        <v>0</v>
      </c>
      <c r="AV64">
        <f t="shared" si="35"/>
        <v>0</v>
      </c>
      <c r="AW64">
        <f t="shared" si="62"/>
        <v>22.444416458026755</v>
      </c>
      <c r="AX64">
        <f t="shared" si="36"/>
        <v>3.5955809972073549</v>
      </c>
      <c r="AY64">
        <f t="shared" si="37"/>
        <v>12.928202707478636</v>
      </c>
      <c r="AZ64">
        <f t="shared" si="63"/>
        <v>8.6789166754575433</v>
      </c>
      <c r="BA64">
        <f t="shared" si="38"/>
        <v>3.173346391148999</v>
      </c>
      <c r="BB64">
        <f t="shared" si="39"/>
        <v>10.070127318218375</v>
      </c>
      <c r="BC64">
        <f t="shared" si="52"/>
        <v>-22.444416458026755</v>
      </c>
      <c r="BD64">
        <f t="shared" si="41"/>
        <v>3.5955809972073549</v>
      </c>
      <c r="BE64">
        <f t="shared" si="42"/>
        <v>-8.6789166754575433</v>
      </c>
      <c r="BF64">
        <f t="shared" si="66"/>
        <v>-3.173346391148999</v>
      </c>
      <c r="BH64">
        <f t="shared" si="44"/>
        <v>2.80749921</v>
      </c>
      <c r="BI64">
        <f t="shared" si="45"/>
        <v>0</v>
      </c>
      <c r="BJ64">
        <f t="shared" si="46"/>
        <v>7.5368936999999997E-2</v>
      </c>
      <c r="BK64">
        <f t="shared" si="47"/>
        <v>2.9721650000000001E-3</v>
      </c>
      <c r="BL64">
        <f t="shared" si="48"/>
        <v>-6590.757200474517</v>
      </c>
      <c r="BM64">
        <f t="shared" si="49"/>
        <v>-2595.8692734536116</v>
      </c>
      <c r="BN64">
        <f t="shared" si="50"/>
        <v>3994.8879270209054</v>
      </c>
    </row>
    <row r="65" spans="1:66" x14ac:dyDescent="0.2">
      <c r="A65" t="s">
        <v>89</v>
      </c>
      <c r="B65" t="str">
        <f>VLOOKUP(A65,ISO3_Country!$A$3:$B$248,2,FALSE)</f>
        <v>Ghana</v>
      </c>
      <c r="C65" t="s">
        <v>667</v>
      </c>
      <c r="D65">
        <f>SUMIF(All_countries!F64:F308,Aggregation!A65,All_countries!G64:G308)</f>
        <v>37.919592116600001</v>
      </c>
      <c r="E65">
        <f>SUMIF(All_countries!$F$5:$F$249,Aggregation!A65,All_countries!$H$5:$H$249)</f>
        <v>2732.5859231300001</v>
      </c>
      <c r="F65">
        <f>SUMIF(All_countries!$F$5:$F$249,Aggregation!A65,All_countries!$I$5:$I$249)</f>
        <v>0</v>
      </c>
      <c r="G65">
        <f>SUMIF(All_countries!$F$5:$F$249,Aggregation!A65,All_countries!$J$5:$J$249)</f>
        <v>114.173828109</v>
      </c>
      <c r="H65">
        <f t="shared" si="16"/>
        <v>0.37709685739194004</v>
      </c>
      <c r="I65">
        <f t="shared" si="17"/>
        <v>0.10383826507894001</v>
      </c>
      <c r="J65">
        <f t="shared" si="53"/>
        <v>0</v>
      </c>
      <c r="K65">
        <f t="shared" si="18"/>
        <v>0</v>
      </c>
      <c r="L65">
        <f t="shared" si="54"/>
        <v>1.9866246090965999E-2</v>
      </c>
      <c r="M65">
        <f t="shared" si="19"/>
        <v>2.6259980465069997E-3</v>
      </c>
      <c r="N65">
        <f t="shared" si="55"/>
        <v>0.39696310348290603</v>
      </c>
      <c r="O65">
        <f t="shared" si="20"/>
        <v>0.10387146461056795</v>
      </c>
      <c r="P65">
        <f t="shared" si="56"/>
        <v>0</v>
      </c>
      <c r="Q65">
        <f>VLOOKUP(B65,CO2Emissions2019!$A$3:$B$219,2,FALSE)</f>
        <v>4.0829455130000003</v>
      </c>
      <c r="R65">
        <f t="shared" si="64"/>
        <v>9.7224687965828842</v>
      </c>
      <c r="S65">
        <v>1.7651103180000001</v>
      </c>
      <c r="T65">
        <v>4.7148180999999997E-2</v>
      </c>
      <c r="U65">
        <f t="shared" si="22"/>
        <v>2.2229509716087609E-3</v>
      </c>
      <c r="V65">
        <v>1.6881210069999999</v>
      </c>
      <c r="W65">
        <v>1.844128623</v>
      </c>
      <c r="X65">
        <v>1.8053198082002599</v>
      </c>
      <c r="Y65">
        <f t="shared" si="51"/>
        <v>3.2591796098802233</v>
      </c>
      <c r="Z65">
        <v>0.47658896499999998</v>
      </c>
      <c r="AA65">
        <v>8.0332184000000001E-2</v>
      </c>
      <c r="AB65">
        <f t="shared" si="23"/>
        <v>6.4532597862098562E-3</v>
      </c>
      <c r="AC65">
        <v>0.34708323800000002</v>
      </c>
      <c r="AD65">
        <v>0.61136284799999996</v>
      </c>
      <c r="AE65">
        <v>0.34639923123550298</v>
      </c>
      <c r="AF65">
        <f t="shared" si="24"/>
        <v>0.11999242740054747</v>
      </c>
      <c r="AG65" s="12">
        <f t="shared" si="57"/>
        <v>932.00220293801965</v>
      </c>
      <c r="AH65" s="12">
        <f t="shared" si="25"/>
        <v>243.97824460461183</v>
      </c>
      <c r="AI65">
        <f t="shared" si="58"/>
        <v>522.06442938484452</v>
      </c>
      <c r="AJ65">
        <f t="shared" si="26"/>
        <v>140.16601333085208</v>
      </c>
      <c r="AK65">
        <f t="shared" si="65"/>
        <v>2.5694070172408647</v>
      </c>
      <c r="AL65">
        <f t="shared" si="28"/>
        <v>0.67581857013819524</v>
      </c>
      <c r="AM65">
        <f t="shared" si="29"/>
        <v>0.45673073974363471</v>
      </c>
      <c r="AN65">
        <f t="shared" si="59"/>
        <v>0.69375325639593299</v>
      </c>
      <c r="AO65">
        <f t="shared" si="30"/>
        <v>0.21593456295871583</v>
      </c>
      <c r="AP65">
        <f t="shared" si="31"/>
        <v>4.6627735480171607E-2</v>
      </c>
      <c r="AQ65">
        <f t="shared" si="60"/>
        <v>929.43279592077874</v>
      </c>
      <c r="AR65">
        <f t="shared" si="32"/>
        <v>243.30565393677298</v>
      </c>
      <c r="AS65">
        <f t="shared" si="33"/>
        <v>59197.641237600736</v>
      </c>
      <c r="AT65">
        <f t="shared" si="61"/>
        <v>521.37067612844851</v>
      </c>
      <c r="AU65">
        <f t="shared" si="34"/>
        <v>139.9891473759817</v>
      </c>
      <c r="AV65">
        <f t="shared" si="35"/>
        <v>19596.961383054324</v>
      </c>
      <c r="AW65">
        <f t="shared" si="62"/>
        <v>523.0698370595602</v>
      </c>
      <c r="AX65">
        <f t="shared" si="36"/>
        <v>82.137112178913995</v>
      </c>
      <c r="AY65">
        <f t="shared" si="37"/>
        <v>6746.5051970915019</v>
      </c>
      <c r="AZ65">
        <f t="shared" si="63"/>
        <v>141.23157613706411</v>
      </c>
      <c r="BA65">
        <f t="shared" si="38"/>
        <v>32.31578204205357</v>
      </c>
      <c r="BB65">
        <f t="shared" si="39"/>
        <v>1044.3097689895119</v>
      </c>
      <c r="BC65">
        <f t="shared" si="52"/>
        <v>406.36295886121854</v>
      </c>
      <c r="BD65">
        <f t="shared" si="41"/>
        <v>256.79592371120737</v>
      </c>
      <c r="BE65">
        <f t="shared" si="42"/>
        <v>380.1390999913844</v>
      </c>
      <c r="BF65">
        <f t="shared" si="66"/>
        <v>107.67336533392813</v>
      </c>
      <c r="BH65">
        <f t="shared" si="44"/>
        <v>3.6859824095170941</v>
      </c>
      <c r="BI65">
        <f t="shared" si="45"/>
        <v>0.10387146461056795</v>
      </c>
      <c r="BJ65">
        <f t="shared" si="46"/>
        <v>1.7651103180000001</v>
      </c>
      <c r="BK65">
        <f t="shared" si="47"/>
        <v>4.7148180999999997E-2</v>
      </c>
      <c r="BL65">
        <f t="shared" si="48"/>
        <v>-8630.2049397893388</v>
      </c>
      <c r="BM65">
        <f t="shared" si="49"/>
        <v>-60788.532571869742</v>
      </c>
      <c r="BN65">
        <f t="shared" si="50"/>
        <v>-52158.3276320804</v>
      </c>
    </row>
    <row r="66" spans="1:66" x14ac:dyDescent="0.2">
      <c r="A66" t="s">
        <v>91</v>
      </c>
      <c r="B66" t="str">
        <f>VLOOKUP(A66,ISO3_Country!$A$3:$B$248,2,FALSE)</f>
        <v>Guinea</v>
      </c>
      <c r="C66" t="s">
        <v>667</v>
      </c>
      <c r="D66">
        <f>SUMIF(All_countries!F65:F309,Aggregation!A66,All_countries!G65:G309)</f>
        <v>29.216950165</v>
      </c>
      <c r="E66">
        <f>SUMIF(All_countries!$F$5:$F$249,Aggregation!A66,All_countries!$H$5:$H$249)</f>
        <v>12900.6595757</v>
      </c>
      <c r="F66">
        <f>SUMIF(All_countries!$F$5:$F$249,Aggregation!A66,All_countries!$I$5:$I$249)</f>
        <v>0</v>
      </c>
      <c r="G66">
        <f>SUMIF(All_countries!$F$5:$F$249,Aggregation!A66,All_countries!$J$5:$J$249)</f>
        <v>2395.57944275</v>
      </c>
      <c r="H66">
        <f t="shared" si="16"/>
        <v>1.7802910214465999</v>
      </c>
      <c r="I66">
        <f t="shared" si="17"/>
        <v>0.49022506387660003</v>
      </c>
      <c r="J66">
        <f t="shared" si="53"/>
        <v>0</v>
      </c>
      <c r="K66">
        <f t="shared" si="18"/>
        <v>0</v>
      </c>
      <c r="L66">
        <f t="shared" si="54"/>
        <v>0.4168308230385</v>
      </c>
      <c r="M66">
        <f t="shared" si="19"/>
        <v>5.5098327183250001E-2</v>
      </c>
      <c r="N66">
        <f t="shared" si="55"/>
        <v>2.1971218444850997</v>
      </c>
      <c r="O66">
        <f t="shared" si="20"/>
        <v>0.49331170562962418</v>
      </c>
      <c r="P66">
        <f t="shared" si="56"/>
        <v>0</v>
      </c>
      <c r="Q66">
        <f>VLOOKUP(B66,CO2Emissions2019!$A$3:$B$219,2,FALSE)</f>
        <v>0.86064524499999995</v>
      </c>
      <c r="R66">
        <f t="shared" si="64"/>
        <v>255.28774570585117</v>
      </c>
      <c r="S66">
        <v>0.52705283800000002</v>
      </c>
      <c r="T66">
        <v>1.2994301E-2</v>
      </c>
      <c r="U66">
        <f t="shared" si="22"/>
        <v>1.6885185847860101E-4</v>
      </c>
      <c r="V66">
        <v>0.50576189699999996</v>
      </c>
      <c r="W66">
        <v>0.54843181600000002</v>
      </c>
      <c r="X66">
        <v>0.49488904580437398</v>
      </c>
      <c r="Y66">
        <f t="shared" si="51"/>
        <v>0.24491516765716376</v>
      </c>
      <c r="Z66">
        <v>9.1856880000000002E-2</v>
      </c>
      <c r="AA66">
        <v>1.3777315E-2</v>
      </c>
      <c r="AB66">
        <f t="shared" si="23"/>
        <v>1.89814408609225E-4</v>
      </c>
      <c r="AC66">
        <v>6.9779446999999994E-2</v>
      </c>
      <c r="AD66">
        <v>0.11505309</v>
      </c>
      <c r="AE66">
        <v>5.9237800252524703E-2</v>
      </c>
      <c r="AF66">
        <f t="shared" si="24"/>
        <v>3.5091169787580157E-3</v>
      </c>
      <c r="AG66" s="12">
        <f t="shared" si="57"/>
        <v>5158.4703495536251</v>
      </c>
      <c r="AH66" s="12">
        <f t="shared" si="25"/>
        <v>1158.8936528331951</v>
      </c>
      <c r="AI66">
        <f t="shared" si="58"/>
        <v>2889.535959302284</v>
      </c>
      <c r="AJ66">
        <f t="shared" si="26"/>
        <v>671.63580764801111</v>
      </c>
      <c r="AK66">
        <f t="shared" si="65"/>
        <v>4.2463834461826337</v>
      </c>
      <c r="AL66">
        <f t="shared" si="28"/>
        <v>0.95915570604840195</v>
      </c>
      <c r="AM66">
        <f t="shared" si="29"/>
        <v>0.9199796684452084</v>
      </c>
      <c r="AN66">
        <f t="shared" si="59"/>
        <v>0.74007671817144183</v>
      </c>
      <c r="AO66">
        <f t="shared" si="30"/>
        <v>0.19983181289597313</v>
      </c>
      <c r="AP66">
        <f t="shared" si="31"/>
        <v>3.9932753445291215E-2</v>
      </c>
      <c r="AQ66">
        <f t="shared" si="60"/>
        <v>5154.2239661074418</v>
      </c>
      <c r="AR66">
        <f t="shared" si="32"/>
        <v>1157.9396995042125</v>
      </c>
      <c r="AS66">
        <f t="shared" si="33"/>
        <v>1340824.3476879059</v>
      </c>
      <c r="AT66">
        <f t="shared" si="61"/>
        <v>2888.795882584112</v>
      </c>
      <c r="AU66">
        <f t="shared" si="34"/>
        <v>671.47530691743816</v>
      </c>
      <c r="AV66">
        <f t="shared" si="35"/>
        <v>450879.08779986779</v>
      </c>
      <c r="AW66">
        <f t="shared" si="62"/>
        <v>152.7067840299211</v>
      </c>
      <c r="AX66">
        <f t="shared" si="36"/>
        <v>24.043404642047712</v>
      </c>
      <c r="AY66">
        <f t="shared" si="37"/>
        <v>578.08530678124146</v>
      </c>
      <c r="AZ66">
        <f t="shared" si="63"/>
        <v>26.61435006981668</v>
      </c>
      <c r="BA66">
        <f t="shared" si="38"/>
        <v>5.7500611076721411</v>
      </c>
      <c r="BB66">
        <f t="shared" si="39"/>
        <v>33.063202741963771</v>
      </c>
      <c r="BC66">
        <f t="shared" si="52"/>
        <v>5001.5171820775204</v>
      </c>
      <c r="BD66">
        <f t="shared" si="41"/>
        <v>1158.1892906579162</v>
      </c>
      <c r="BE66">
        <f t="shared" si="42"/>
        <v>2862.1815325142952</v>
      </c>
      <c r="BF66">
        <f t="shared" si="66"/>
        <v>665.72524580976597</v>
      </c>
      <c r="BH66">
        <f t="shared" si="44"/>
        <v>-1.3364765994850998</v>
      </c>
      <c r="BI66">
        <f t="shared" si="45"/>
        <v>0.49331170562962418</v>
      </c>
      <c r="BJ66">
        <f t="shared" si="46"/>
        <v>0.52705283800000002</v>
      </c>
      <c r="BK66">
        <f t="shared" si="47"/>
        <v>1.2994301E-2</v>
      </c>
      <c r="BL66">
        <f t="shared" si="48"/>
        <v>3135.2379188702721</v>
      </c>
      <c r="BM66">
        <f t="shared" si="49"/>
        <v>-18160.849250197622</v>
      </c>
      <c r="BN66">
        <f t="shared" si="50"/>
        <v>-21296.087169067894</v>
      </c>
    </row>
    <row r="67" spans="1:66" x14ac:dyDescent="0.2">
      <c r="A67" t="s">
        <v>92</v>
      </c>
      <c r="B67" t="str">
        <f>VLOOKUP(A67,ISO3_Country!$A$3:$B$248,2,FALSE)</f>
        <v>Gambia</v>
      </c>
      <c r="C67" t="s">
        <v>667</v>
      </c>
      <c r="D67">
        <f>SUMIF(All_countries!F66:F310,Aggregation!A67,All_countries!G66:G310)</f>
        <v>2.7876281001700001</v>
      </c>
      <c r="E67">
        <f>SUMIF(All_countries!$F$5:$F$249,Aggregation!A67,All_countries!$H$5:$H$249)</f>
        <v>0</v>
      </c>
      <c r="F67">
        <f>SUMIF(All_countries!$F$5:$F$249,Aggregation!A67,All_countries!$I$5:$I$249)</f>
        <v>0</v>
      </c>
      <c r="G67">
        <f>SUMIF(All_countries!$F$5:$F$249,Aggregation!A67,All_countries!$J$5:$J$249)</f>
        <v>679.96159872199996</v>
      </c>
      <c r="H67">
        <f t="shared" si="16"/>
        <v>0</v>
      </c>
      <c r="I67">
        <f t="shared" si="17"/>
        <v>0</v>
      </c>
      <c r="J67">
        <f t="shared" si="53"/>
        <v>0</v>
      </c>
      <c r="K67">
        <f t="shared" si="18"/>
        <v>0</v>
      </c>
      <c r="L67">
        <f t="shared" si="54"/>
        <v>0.118313318177628</v>
      </c>
      <c r="M67">
        <f t="shared" si="19"/>
        <v>1.5639116770605997E-2</v>
      </c>
      <c r="N67">
        <f t="shared" si="55"/>
        <v>0.118313318177628</v>
      </c>
      <c r="O67">
        <f t="shared" si="20"/>
        <v>1.5639116770605997E-2</v>
      </c>
      <c r="P67">
        <f t="shared" si="56"/>
        <v>0</v>
      </c>
      <c r="Q67">
        <f>VLOOKUP(B67,CO2Emissions2019!$A$3:$B$219,2,FALSE)</f>
        <v>0.15985606299999999</v>
      </c>
      <c r="R67">
        <f t="shared" si="64"/>
        <v>74.012405883928224</v>
      </c>
      <c r="S67">
        <v>9.6940765999999998E-2</v>
      </c>
      <c r="T67">
        <v>2.4058019999999999E-3</v>
      </c>
      <c r="U67">
        <f t="shared" si="22"/>
        <v>5.7878832632039995E-6</v>
      </c>
      <c r="V67">
        <v>9.3077938999999998E-2</v>
      </c>
      <c r="W67">
        <v>0.100873614</v>
      </c>
      <c r="X67">
        <v>9.2853596134364794E-2</v>
      </c>
      <c r="Y67">
        <f t="shared" si="51"/>
        <v>8.6217903150837237E-3</v>
      </c>
      <c r="Z67">
        <v>2.5930119000000001E-2</v>
      </c>
      <c r="AA67">
        <v>4.1893670000000003E-3</v>
      </c>
      <c r="AB67">
        <f t="shared" si="23"/>
        <v>1.7550795860689003E-5</v>
      </c>
      <c r="AC67">
        <v>1.9112298999999999E-2</v>
      </c>
      <c r="AD67">
        <v>3.2879686999999998E-2</v>
      </c>
      <c r="AE67">
        <v>1.8103699724015002E-2</v>
      </c>
      <c r="AF67">
        <f t="shared" si="24"/>
        <v>3.2774394369730083E-4</v>
      </c>
      <c r="AG67" s="12">
        <f t="shared" si="57"/>
        <v>277.77965309867767</v>
      </c>
      <c r="AH67" s="12">
        <f t="shared" si="25"/>
        <v>36.780276577321196</v>
      </c>
      <c r="AI67">
        <f t="shared" si="58"/>
        <v>155.59928467178241</v>
      </c>
      <c r="AJ67">
        <f t="shared" si="26"/>
        <v>22.59545398867909</v>
      </c>
      <c r="AK67">
        <f t="shared" si="65"/>
        <v>4.205822999908098E-2</v>
      </c>
      <c r="AL67">
        <f t="shared" si="28"/>
        <v>5.6565553157705405E-3</v>
      </c>
      <c r="AM67">
        <f t="shared" si="29"/>
        <v>3.1996618040371962E-5</v>
      </c>
      <c r="AN67">
        <f t="shared" si="59"/>
        <v>1.1249910164785985E-2</v>
      </c>
      <c r="AO67">
        <f t="shared" si="30"/>
        <v>2.3483881651515559E-3</v>
      </c>
      <c r="AP67">
        <f t="shared" si="31"/>
        <v>5.5149269742238913E-6</v>
      </c>
      <c r="AQ67">
        <f t="shared" si="60"/>
        <v>277.73759486867863</v>
      </c>
      <c r="AR67">
        <f t="shared" si="32"/>
        <v>36.774708209279922</v>
      </c>
      <c r="AS67">
        <f t="shared" si="33"/>
        <v>1352.3791638776802</v>
      </c>
      <c r="AT67">
        <f t="shared" si="61"/>
        <v>155.58803476161759</v>
      </c>
      <c r="AU67">
        <f t="shared" si="34"/>
        <v>22.594100462668038</v>
      </c>
      <c r="AV67">
        <f t="shared" si="35"/>
        <v>510.49337571713608</v>
      </c>
      <c r="AW67">
        <f t="shared" si="62"/>
        <v>28.826319253739619</v>
      </c>
      <c r="AX67">
        <f t="shared" si="36"/>
        <v>4.6436037311766052</v>
      </c>
      <c r="AY67">
        <f t="shared" si="37"/>
        <v>21.563055612197289</v>
      </c>
      <c r="AZ67">
        <f t="shared" si="63"/>
        <v>7.7105836834573758</v>
      </c>
      <c r="BA67">
        <f t="shared" si="38"/>
        <v>1.748732866845343</v>
      </c>
      <c r="BB67">
        <f t="shared" si="39"/>
        <v>3.0580666395851321</v>
      </c>
      <c r="BC67">
        <f t="shared" si="52"/>
        <v>248.911275614939</v>
      </c>
      <c r="BD67">
        <f t="shared" si="41"/>
        <v>37.066726581799443</v>
      </c>
      <c r="BE67">
        <f t="shared" si="42"/>
        <v>147.87745107816022</v>
      </c>
      <c r="BF67">
        <f t="shared" si="66"/>
        <v>20.845367595822694</v>
      </c>
      <c r="BH67">
        <f t="shared" si="44"/>
        <v>4.1542744822371996E-2</v>
      </c>
      <c r="BI67">
        <f t="shared" si="45"/>
        <v>1.5639116770605997E-2</v>
      </c>
      <c r="BJ67">
        <f t="shared" si="46"/>
        <v>9.6940765999999998E-2</v>
      </c>
      <c r="BK67">
        <f t="shared" si="47"/>
        <v>2.4058019999999999E-3</v>
      </c>
      <c r="BL67">
        <f t="shared" si="48"/>
        <v>-97.520568342834125</v>
      </c>
      <c r="BM67">
        <f t="shared" si="49"/>
        <v>-3339.8329884516661</v>
      </c>
      <c r="BN67">
        <f t="shared" si="50"/>
        <v>-3242.3124201088322</v>
      </c>
    </row>
    <row r="68" spans="1:66" x14ac:dyDescent="0.2">
      <c r="A68" t="s">
        <v>93</v>
      </c>
      <c r="B68" t="str">
        <f>VLOOKUP(A68,ISO3_Country!$A$3:$B$248,2,FALSE)</f>
        <v>Guinea-Bissau</v>
      </c>
      <c r="C68" t="s">
        <v>667</v>
      </c>
      <c r="D68">
        <f>SUMIF(All_countries!F67:F311,Aggregation!A68,All_countries!G67:G311)</f>
        <v>11.554771901600001</v>
      </c>
      <c r="E68">
        <f>SUMIF(All_countries!$F$5:$F$249,Aggregation!A68,All_countries!$H$5:$H$249)</f>
        <v>15397.1387287</v>
      </c>
      <c r="F68">
        <f>SUMIF(All_countries!$F$5:$F$249,Aggregation!A68,All_countries!$I$5:$I$249)</f>
        <v>0</v>
      </c>
      <c r="G68">
        <f>SUMIF(All_countries!$F$5:$F$249,Aggregation!A68,All_countries!$J$5:$J$249)</f>
        <v>2732.0497517200001</v>
      </c>
      <c r="H68">
        <f t="shared" si="16"/>
        <v>2.1248051445606002</v>
      </c>
      <c r="I68">
        <f t="shared" si="17"/>
        <v>0.58509127169059993</v>
      </c>
      <c r="J68">
        <f t="shared" si="53"/>
        <v>0</v>
      </c>
      <c r="K68">
        <f t="shared" si="18"/>
        <v>0</v>
      </c>
      <c r="L68">
        <f t="shared" si="54"/>
        <v>0.47537665679928004</v>
      </c>
      <c r="M68">
        <f t="shared" si="19"/>
        <v>6.2837144289559999E-2</v>
      </c>
      <c r="N68">
        <f t="shared" si="55"/>
        <v>2.6001818013598803</v>
      </c>
      <c r="O68">
        <f t="shared" si="20"/>
        <v>0.58845586318006082</v>
      </c>
      <c r="P68">
        <f t="shared" si="56"/>
        <v>0</v>
      </c>
      <c r="Q68">
        <f>VLOOKUP(B68,CO2Emissions2019!$A$3:$B$219,2,FALSE)</f>
        <v>8.7597480000000005E-2</v>
      </c>
      <c r="R68">
        <f t="shared" si="64"/>
        <v>2968.3294557787281</v>
      </c>
      <c r="S68">
        <v>6.7293887999999996E-2</v>
      </c>
      <c r="T68">
        <v>1.682394E-3</v>
      </c>
      <c r="U68">
        <f t="shared" si="22"/>
        <v>2.8304495712360003E-6</v>
      </c>
      <c r="V68">
        <v>6.4578119000000003E-2</v>
      </c>
      <c r="W68">
        <v>7.0118996000000003E-2</v>
      </c>
      <c r="X68">
        <v>6.41658287616831E-2</v>
      </c>
      <c r="Y68">
        <f t="shared" si="51"/>
        <v>4.1172535806736381E-3</v>
      </c>
      <c r="Z68">
        <v>1.2582423000000001E-2</v>
      </c>
      <c r="AA68">
        <v>1.4309290000000001E-3</v>
      </c>
      <c r="AB68">
        <f t="shared" si="23"/>
        <v>2.0475578030410002E-6</v>
      </c>
      <c r="AC68">
        <v>1.0262390999999999E-2</v>
      </c>
      <c r="AD68">
        <v>1.4990349E-2</v>
      </c>
      <c r="AE68">
        <v>6.18050951322488E-3</v>
      </c>
      <c r="AF68">
        <f t="shared" si="24"/>
        <v>3.8198697843063245E-5</v>
      </c>
      <c r="AG68" s="12">
        <f t="shared" si="57"/>
        <v>6104.7869327006902</v>
      </c>
      <c r="AH68" s="12">
        <f t="shared" si="25"/>
        <v>1382.3946462825159</v>
      </c>
      <c r="AI68">
        <f t="shared" si="58"/>
        <v>3419.6186409104334</v>
      </c>
      <c r="AJ68">
        <f t="shared" si="26"/>
        <v>800.75128460791291</v>
      </c>
      <c r="AK68">
        <f t="shared" si="65"/>
        <v>0.64163824948892345</v>
      </c>
      <c r="AL68">
        <f t="shared" si="28"/>
        <v>0.14609465902567947</v>
      </c>
      <c r="AM68">
        <f t="shared" si="29"/>
        <v>2.1343649395829549E-2</v>
      </c>
      <c r="AN68">
        <f t="shared" si="59"/>
        <v>0.11997172563501116</v>
      </c>
      <c r="AO68">
        <f t="shared" si="30"/>
        <v>3.0386491638257889E-2</v>
      </c>
      <c r="AP68">
        <f t="shared" si="31"/>
        <v>9.2333887408191666E-4</v>
      </c>
      <c r="AQ68">
        <f t="shared" si="60"/>
        <v>6104.1452944512012</v>
      </c>
      <c r="AR68">
        <f t="shared" si="32"/>
        <v>1382.2493552066114</v>
      </c>
      <c r="AS68">
        <f t="shared" si="33"/>
        <v>1910613.2799690932</v>
      </c>
      <c r="AT68">
        <f t="shared" si="61"/>
        <v>3419.498669184798</v>
      </c>
      <c r="AU68">
        <f t="shared" si="34"/>
        <v>800.72504381998306</v>
      </c>
      <c r="AV68">
        <f t="shared" si="35"/>
        <v>641160.59580051375</v>
      </c>
      <c r="AW68">
        <f t="shared" si="62"/>
        <v>19.3980771488032</v>
      </c>
      <c r="AX68">
        <f t="shared" si="36"/>
        <v>3.0449174267470527</v>
      </c>
      <c r="AY68">
        <f t="shared" si="37"/>
        <v>9.2715221357078921</v>
      </c>
      <c r="AZ68">
        <f t="shared" si="63"/>
        <v>3.6269982211887632</v>
      </c>
      <c r="BA68">
        <f t="shared" si="38"/>
        <v>0.6971748631948711</v>
      </c>
      <c r="BB68">
        <f t="shared" si="39"/>
        <v>0.48605278987078721</v>
      </c>
      <c r="BC68">
        <f t="shared" si="52"/>
        <v>6084.747217302398</v>
      </c>
      <c r="BD68">
        <f t="shared" si="41"/>
        <v>1382.2527089831399</v>
      </c>
      <c r="BE68">
        <f t="shared" si="42"/>
        <v>3415.8716709636092</v>
      </c>
      <c r="BF68">
        <f t="shared" si="66"/>
        <v>800.02786895678821</v>
      </c>
      <c r="BH68">
        <f t="shared" si="44"/>
        <v>-2.5125843213598804</v>
      </c>
      <c r="BI68">
        <f t="shared" si="45"/>
        <v>0.58845586318006082</v>
      </c>
      <c r="BJ68">
        <f t="shared" si="46"/>
        <v>6.7293887999999996E-2</v>
      </c>
      <c r="BK68">
        <f t="shared" si="47"/>
        <v>1.682394E-3</v>
      </c>
      <c r="BL68">
        <f t="shared" si="48"/>
        <v>5898.5028485775583</v>
      </c>
      <c r="BM68">
        <f t="shared" si="49"/>
        <v>-2319.0599325059279</v>
      </c>
      <c r="BN68">
        <f t="shared" si="50"/>
        <v>-8217.5627810834867</v>
      </c>
    </row>
    <row r="69" spans="1:66" x14ac:dyDescent="0.2">
      <c r="A69" t="s">
        <v>94</v>
      </c>
      <c r="B69" t="str">
        <f>VLOOKUP(A69,ISO3_Country!$A$3:$B$248,2,FALSE)</f>
        <v>Equatorial Guinea</v>
      </c>
      <c r="C69" t="s">
        <v>667</v>
      </c>
      <c r="D69">
        <f>SUMIF(All_countries!F68:F312,Aggregation!A69,All_countries!G68:G312)</f>
        <v>27.264953049599999</v>
      </c>
      <c r="E69">
        <f>SUMIF(All_countries!$F$5:$F$249,Aggregation!A69,All_countries!$H$5:$H$249)</f>
        <v>0</v>
      </c>
      <c r="F69">
        <f>SUMIF(All_countries!$F$5:$F$249,Aggregation!A69,All_countries!$I$5:$I$249)</f>
        <v>0</v>
      </c>
      <c r="G69">
        <f>SUMIF(All_countries!$F$5:$F$249,Aggregation!A69,All_countries!$J$5:$J$249)</f>
        <v>219.35454796600001</v>
      </c>
      <c r="H69">
        <f t="shared" si="16"/>
        <v>0</v>
      </c>
      <c r="I69">
        <f t="shared" si="17"/>
        <v>0</v>
      </c>
      <c r="J69">
        <f t="shared" ref="J69:J100" si="67">F69*245/10^6</f>
        <v>0</v>
      </c>
      <c r="K69">
        <f t="shared" si="18"/>
        <v>0</v>
      </c>
      <c r="L69">
        <f t="shared" ref="L69:L100" si="68">G69*174/10^6</f>
        <v>3.8167691346083998E-2</v>
      </c>
      <c r="M69">
        <f t="shared" si="19"/>
        <v>5.0451546032180003E-3</v>
      </c>
      <c r="N69">
        <f t="shared" ref="N69:N100" si="69">H69+J69+L69</f>
        <v>3.8167691346083998E-2</v>
      </c>
      <c r="O69">
        <f t="shared" si="20"/>
        <v>5.0451546032180003E-3</v>
      </c>
      <c r="P69">
        <f t="shared" ref="P69:P100" si="70">IF(N69&gt;0,0,1)</f>
        <v>0</v>
      </c>
      <c r="Q69">
        <f>VLOOKUP(B69,CO2Emissions2019!$A$3:$B$219,2,FALSE)</f>
        <v>1.537603195</v>
      </c>
      <c r="R69">
        <f t="shared" si="64"/>
        <v>2.4822848619330555</v>
      </c>
      <c r="S69">
        <v>0.46978920499999999</v>
      </c>
      <c r="T69">
        <v>1.3537667E-2</v>
      </c>
      <c r="U69">
        <f t="shared" si="22"/>
        <v>1.83268427802889E-4</v>
      </c>
      <c r="V69">
        <v>0.447871713</v>
      </c>
      <c r="W69">
        <v>0.49240068599999998</v>
      </c>
      <c r="X69">
        <v>0.51338137622200997</v>
      </c>
      <c r="Y69">
        <f t="shared" si="51"/>
        <v>0.26356043745160496</v>
      </c>
      <c r="Z69">
        <v>0.33152452599999999</v>
      </c>
      <c r="AA69">
        <v>5.4605793999999999E-2</v>
      </c>
      <c r="AB69">
        <f t="shared" si="23"/>
        <v>2.981792738370436E-3</v>
      </c>
      <c r="AC69">
        <v>0.243494393</v>
      </c>
      <c r="AD69">
        <v>0.42470582299999998</v>
      </c>
      <c r="AE69">
        <v>0.23474076336025701</v>
      </c>
      <c r="AF69">
        <f t="shared" si="24"/>
        <v>5.510322598295618E-2</v>
      </c>
      <c r="AG69" s="12">
        <f t="shared" ref="AG69:AG100" si="71">(N69*10^6*3.667*$S$2)/10^6</f>
        <v>89.611281510802911</v>
      </c>
      <c r="AH69" s="12">
        <f t="shared" si="25"/>
        <v>11.865259682085805</v>
      </c>
      <c r="AI69">
        <f t="shared" ref="AI69:AI100" si="72">(N69*10^6*3.667*$Z$2)/10^6</f>
        <v>50.196085804201857</v>
      </c>
      <c r="AJ69">
        <f t="shared" si="26"/>
        <v>7.2892581067650379</v>
      </c>
      <c r="AK69">
        <f t="shared" si="65"/>
        <v>6.5752131295052724E-2</v>
      </c>
      <c r="AL69">
        <f t="shared" si="28"/>
        <v>8.8955063191581817E-3</v>
      </c>
      <c r="AM69">
        <f t="shared" si="29"/>
        <v>7.9130032674183139E-5</v>
      </c>
      <c r="AN69">
        <f t="shared" ref="AN69:AN100" si="73">(N69*10^6*3.667)*Z69/10^6</f>
        <v>4.640047904268494E-2</v>
      </c>
      <c r="AO69">
        <f t="shared" si="30"/>
        <v>9.7994424465288887E-3</v>
      </c>
      <c r="AP69">
        <f t="shared" si="31"/>
        <v>9.6029072262832096E-5</v>
      </c>
      <c r="AQ69">
        <f t="shared" ref="AQ69:AQ100" si="74">(N69*10^6*3.667)*($S$2-S69)/10^6</f>
        <v>89.545529379507855</v>
      </c>
      <c r="AR69">
        <f t="shared" si="32"/>
        <v>11.856554566637746</v>
      </c>
      <c r="AS69">
        <f t="shared" si="33"/>
        <v>140.57788619165839</v>
      </c>
      <c r="AT69">
        <f t="shared" ref="AT69:AT100" si="75">(N69*10^6*3.667)*($Z$2-Z69)/10^6</f>
        <v>50.149685325159169</v>
      </c>
      <c r="AU69">
        <f t="shared" si="34"/>
        <v>7.2836795779599992</v>
      </c>
      <c r="AV69">
        <f t="shared" si="35"/>
        <v>53.051988194391555</v>
      </c>
      <c r="AW69">
        <f t="shared" ref="AW69:AW100" si="76">($N$2-N69)*10^6*3.667*S69/10^6</f>
        <v>139.83464960191901</v>
      </c>
      <c r="AX69">
        <f t="shared" si="36"/>
        <v>22.738199121748675</v>
      </c>
      <c r="AY69">
        <f t="shared" si="37"/>
        <v>517.02569930029222</v>
      </c>
      <c r="AZ69">
        <f t="shared" ref="AZ69:AZ100" si="77">($N$2-N69)*10^6*3.667*Z69/10^6</f>
        <v>98.679610843021166</v>
      </c>
      <c r="BA69">
        <f t="shared" si="38"/>
        <v>22.662104141452506</v>
      </c>
      <c r="BB69">
        <f t="shared" si="39"/>
        <v>513.57096411803877</v>
      </c>
      <c r="BC69">
        <f t="shared" si="52"/>
        <v>-50.289120222411157</v>
      </c>
      <c r="BD69">
        <f t="shared" si="41"/>
        <v>25.643782589390955</v>
      </c>
      <c r="BE69">
        <f t="shared" si="42"/>
        <v>-48.529925517861997</v>
      </c>
      <c r="BF69">
        <f t="shared" si="66"/>
        <v>-15.378424563492507</v>
      </c>
      <c r="BH69">
        <f t="shared" si="44"/>
        <v>1.499435503653916</v>
      </c>
      <c r="BI69">
        <f t="shared" si="45"/>
        <v>5.0451546032180003E-3</v>
      </c>
      <c r="BJ69">
        <f t="shared" si="46"/>
        <v>0.46978920499999999</v>
      </c>
      <c r="BK69">
        <f t="shared" si="47"/>
        <v>1.3537667E-2</v>
      </c>
      <c r="BL69">
        <f t="shared" si="48"/>
        <v>-3517.837763035011</v>
      </c>
      <c r="BM69">
        <f t="shared" si="49"/>
        <v>-16182.8101728606</v>
      </c>
      <c r="BN69">
        <f t="shared" si="50"/>
        <v>-12664.972409825588</v>
      </c>
    </row>
    <row r="70" spans="1:66" x14ac:dyDescent="0.2">
      <c r="A70" t="s">
        <v>96</v>
      </c>
      <c r="B70" t="str">
        <f>VLOOKUP(A70,ISO3_Country!$A$3:$B$248,2,FALSE)</f>
        <v>Greece</v>
      </c>
      <c r="C70" t="s">
        <v>665</v>
      </c>
      <c r="D70">
        <f>SUMIF(All_countries!F69:F313,Aggregation!A70,All_countries!G69:G313)</f>
        <v>63.4772150684</v>
      </c>
      <c r="E70">
        <f>SUMIF(All_countries!$F$5:$F$249,Aggregation!A70,All_countries!$H$5:$H$249)</f>
        <v>413.18253666700002</v>
      </c>
      <c r="F70">
        <f>SUMIF(All_countries!$F$5:$F$249,Aggregation!A70,All_countries!$I$5:$I$249)</f>
        <v>0</v>
      </c>
      <c r="G70">
        <f>SUMIF(All_countries!$F$5:$F$249,Aggregation!A70,All_countries!$J$5:$J$249)</f>
        <v>0</v>
      </c>
      <c r="H70">
        <f t="shared" ref="H70:H133" si="78">E70*138/10^6</f>
        <v>5.7019190060046007E-2</v>
      </c>
      <c r="I70">
        <f t="shared" ref="I70:I133" si="79">E70*38/10^6</f>
        <v>1.5700936393346E-2</v>
      </c>
      <c r="J70">
        <f t="shared" si="67"/>
        <v>0</v>
      </c>
      <c r="K70">
        <f t="shared" ref="K70:K133" si="80">F70*26/10^6</f>
        <v>0</v>
      </c>
      <c r="L70">
        <f t="shared" si="68"/>
        <v>0</v>
      </c>
      <c r="M70">
        <f t="shared" ref="M70:M133" si="81">G70*23/10^6</f>
        <v>0</v>
      </c>
      <c r="N70">
        <f t="shared" si="69"/>
        <v>5.7019190060046007E-2</v>
      </c>
      <c r="O70">
        <f t="shared" ref="O70:O133" si="82">SQRT((E70^2*38^2+F70^2*26^2+G70^2*23^2)/10^12)</f>
        <v>1.5700936393346E-2</v>
      </c>
      <c r="P70">
        <f t="shared" si="70"/>
        <v>0</v>
      </c>
      <c r="Q70">
        <f>VLOOKUP(B70,CO2Emissions2019!$A$3:$B$219,2,FALSE)</f>
        <v>18.33623665</v>
      </c>
      <c r="R70">
        <f t="shared" ref="R70:R101" si="83">100*N70/Q70</f>
        <v>0.31096451877460912</v>
      </c>
      <c r="S70">
        <v>1.2695263379999999</v>
      </c>
      <c r="T70">
        <v>2.9598006999999999E-2</v>
      </c>
      <c r="U70">
        <f t="shared" ref="U70:U133" si="84">T70^2</f>
        <v>8.7604201837204894E-4</v>
      </c>
      <c r="V70">
        <v>1.2208906559999999</v>
      </c>
      <c r="W70">
        <v>1.3183566410000001</v>
      </c>
      <c r="X70">
        <v>1.1182461535782799</v>
      </c>
      <c r="Y70">
        <f t="shared" si="51"/>
        <v>1.2504744599926181</v>
      </c>
      <c r="Z70">
        <v>0.722028055</v>
      </c>
      <c r="AA70">
        <v>0.12602204</v>
      </c>
      <c r="AB70">
        <f t="shared" ref="AB70:AB133" si="85">AA70^2</f>
        <v>1.58815545657616E-2</v>
      </c>
      <c r="AC70">
        <v>0.52566162900000002</v>
      </c>
      <c r="AD70">
        <v>0.94090254200000001</v>
      </c>
      <c r="AE70">
        <v>0.544965529333578</v>
      </c>
      <c r="AF70">
        <f t="shared" ref="AF70:AF133" si="86">AE70^2</f>
        <v>0.29698742816182688</v>
      </c>
      <c r="AG70" s="12">
        <f t="shared" si="71"/>
        <v>133.87141091815076</v>
      </c>
      <c r="AH70" s="12">
        <f t="shared" ref="AH70:AH133" si="87">IF(AG70&gt;0,SQRT(($T$2/$S$2)^2+(O70/N70)^2)*AG70,0)</f>
        <v>36.877558927682188</v>
      </c>
      <c r="AI70">
        <f t="shared" si="72"/>
        <v>74.988558537319491</v>
      </c>
      <c r="AJ70">
        <f t="shared" ref="AJ70:AJ133" si="88">IF(AI70&gt;0,SQRT(($AA$2/$Z$2)^2+(O70/N70)^2)*AI70,0)</f>
        <v>21.135523718274925</v>
      </c>
      <c r="AK70">
        <f t="shared" ref="AK70:AK101" si="89">(N70*10^6*3.667)*S70/10^6</f>
        <v>0.26544446214759032</v>
      </c>
      <c r="AL70">
        <f t="shared" ref="AL70:AL133" si="90">IF(AK70=0,0, ABS(SQRT((O70/N70)^2+(T70/S70)^2)*AK70))</f>
        <v>7.3354922336594144E-2</v>
      </c>
      <c r="AM70">
        <f t="shared" ref="AM70:AM133" si="91">AL70^2</f>
        <v>5.3809446310077585E-3</v>
      </c>
      <c r="AN70">
        <f t="shared" si="73"/>
        <v>0.15096839110631019</v>
      </c>
      <c r="AO70">
        <f t="shared" ref="AO70:AO133" si="92">IF(AN70=0,0, ABS(SQRT((O70/N70)^2+(AA70/Z70)^2)*AN70))</f>
        <v>4.9218534656129298E-2</v>
      </c>
      <c r="AP70">
        <f t="shared" ref="AP70:AP133" si="93">AO70^2</f>
        <v>2.4224641536966006E-3</v>
      </c>
      <c r="AQ70">
        <f t="shared" si="74"/>
        <v>133.60596645600316</v>
      </c>
      <c r="AR70">
        <f t="shared" ref="AR70:AR133" si="94">IF(AQ70&gt;0,SQRT((SQRT($T$2^2+T70^2)/($S$2-T70))^2+(O70/N70)^2)*AQ70,0)</f>
        <v>36.80443878739861</v>
      </c>
      <c r="AS70">
        <f t="shared" ref="AS70:AS133" si="95">AR70^2</f>
        <v>1354.5667144553713</v>
      </c>
      <c r="AT70">
        <f t="shared" si="75"/>
        <v>74.837590146213188</v>
      </c>
      <c r="AU70">
        <f t="shared" ref="AU70:AU133" si="96">IF(AT70&gt;0,SQRT((SQRT($AA$2^2+AA70^2)/($Z$2-Z70))^2+(O70/N70)^2)*AT70,0)</f>
        <v>21.094927920030891</v>
      </c>
      <c r="AV70">
        <f t="shared" ref="AV70:AV133" si="97">AU70^2</f>
        <v>444.9959839512988</v>
      </c>
      <c r="AW70">
        <f t="shared" si="76"/>
        <v>377.79186891757581</v>
      </c>
      <c r="AX70">
        <f t="shared" ref="AX70:AX133" si="98">IF(AW70=0,0,ABS(SQRT((SQRT($O$1^2+O69^2)/($N$1-N69))^2+(T70/S70)^2)*AW70))</f>
        <v>59.146676458396477</v>
      </c>
      <c r="AY70">
        <f t="shared" ref="AY70:AY133" si="99">AX70^2</f>
        <v>3498.3293360742323</v>
      </c>
      <c r="AZ70">
        <f t="shared" si="77"/>
        <v>214.86464687223548</v>
      </c>
      <c r="BA70">
        <f t="shared" ref="BA70:BA133" si="100">IF(AZ70=0,0,ABS(SQRT((SQRT($O$1^2+O69^2)/($N$1-N69))^2+(AA70/Z70)^2)*AZ70))</f>
        <v>50.128888958176709</v>
      </c>
      <c r="BB70">
        <f t="shared" ref="BB70:BB133" si="101">BA70^2</f>
        <v>2512.9055081812107</v>
      </c>
      <c r="BC70">
        <f t="shared" ref="BC70:BC133" si="102">AQ70-AW70</f>
        <v>-244.18590246157265</v>
      </c>
      <c r="BD70">
        <f t="shared" ref="BD70:BD133" si="103">SQRT(AR70^2+AX70^2)</f>
        <v>69.662730713987969</v>
      </c>
      <c r="BE70">
        <f t="shared" ref="BE70:BE133" si="104">AT70-AZ70</f>
        <v>-140.02705672602229</v>
      </c>
      <c r="BF70">
        <f t="shared" ref="BF70:BF101" si="105">AU70-BA70</f>
        <v>-29.033961038145819</v>
      </c>
      <c r="BH70">
        <f t="shared" ref="BH70:BH133" si="106">Q70-N70</f>
        <v>18.279217459939954</v>
      </c>
      <c r="BI70">
        <f t="shared" ref="BI70:BI133" si="107">O70</f>
        <v>1.5700936393346E-2</v>
      </c>
      <c r="BJ70">
        <f t="shared" ref="BJ70:BJ133" si="108">S70</f>
        <v>1.2695263379999999</v>
      </c>
      <c r="BK70">
        <f t="shared" ref="BK70:BK133" si="109">T70</f>
        <v>2.9598006999999999E-2</v>
      </c>
      <c r="BL70">
        <f t="shared" ref="BL70:BL133" si="110">-BH70*3.667*($BJ$1-BJ70)</f>
        <v>-42831.413638511338</v>
      </c>
      <c r="BM70">
        <f t="shared" ref="BM70:BM133" si="111">-($BH$1-BH70)*3.667*BJ70</f>
        <v>-43653.207768352084</v>
      </c>
      <c r="BN70">
        <f t="shared" ref="BN70:BN133" si="112">BM70-BL70</f>
        <v>-821.79412984074588</v>
      </c>
    </row>
    <row r="71" spans="1:66" x14ac:dyDescent="0.2">
      <c r="A71" t="s">
        <v>99</v>
      </c>
      <c r="B71" t="str">
        <f>VLOOKUP(A71,ISO3_Country!$A$3:$B$248,2,FALSE)</f>
        <v>Guatemala</v>
      </c>
      <c r="C71" t="s">
        <v>669</v>
      </c>
      <c r="D71">
        <f>SUMIF(All_countries!F70:F314,Aggregation!A71,All_countries!G70:G314)</f>
        <v>18.991608336399999</v>
      </c>
      <c r="E71">
        <f>SUMIF(All_countries!$F$5:$F$249,Aggregation!A71,All_countries!$H$5:$H$249)</f>
        <v>0</v>
      </c>
      <c r="F71">
        <f>SUMIF(All_countries!$F$5:$F$249,Aggregation!A71,All_countries!$I$5:$I$249)</f>
        <v>0</v>
      </c>
      <c r="G71">
        <f>SUMIF(All_countries!$F$5:$F$249,Aggregation!A71,All_countries!$J$5:$J$249)</f>
        <v>349.344583161</v>
      </c>
      <c r="H71">
        <f t="shared" si="78"/>
        <v>0</v>
      </c>
      <c r="I71">
        <f t="shared" si="79"/>
        <v>0</v>
      </c>
      <c r="J71">
        <f t="shared" si="67"/>
        <v>0</v>
      </c>
      <c r="K71">
        <f t="shared" si="80"/>
        <v>0</v>
      </c>
      <c r="L71">
        <f t="shared" si="68"/>
        <v>6.0785957470014002E-2</v>
      </c>
      <c r="M71">
        <f t="shared" si="81"/>
        <v>8.0349254127030003E-3</v>
      </c>
      <c r="N71">
        <f t="shared" si="69"/>
        <v>6.0785957470014002E-2</v>
      </c>
      <c r="O71">
        <f t="shared" si="82"/>
        <v>8.0349254127030003E-3</v>
      </c>
      <c r="P71">
        <f t="shared" si="70"/>
        <v>0</v>
      </c>
      <c r="Q71">
        <f>VLOOKUP(B71,CO2Emissions2019!$A$3:$B$219,2,FALSE)</f>
        <v>5.5986461179999996</v>
      </c>
      <c r="R71">
        <f t="shared" si="83"/>
        <v>1.0857260164128488</v>
      </c>
      <c r="S71">
        <v>1.4671560459999999</v>
      </c>
      <c r="T71">
        <v>4.0439788999999997E-2</v>
      </c>
      <c r="U71">
        <f t="shared" si="84"/>
        <v>1.6353765343645207E-3</v>
      </c>
      <c r="V71">
        <v>1.4016775859999999</v>
      </c>
      <c r="W71">
        <v>1.5344909550000001</v>
      </c>
      <c r="X71">
        <v>1.5477667138981399</v>
      </c>
      <c r="Y71">
        <f t="shared" ref="Y71:Y134" si="113">X71^2</f>
        <v>2.3955818006510463</v>
      </c>
      <c r="Z71">
        <v>0.45097632799999998</v>
      </c>
      <c r="AA71">
        <v>6.5513403999999997E-2</v>
      </c>
      <c r="AB71">
        <f t="shared" si="85"/>
        <v>4.2920061036672156E-3</v>
      </c>
      <c r="AC71">
        <v>0.34373319899999999</v>
      </c>
      <c r="AD71">
        <v>0.55913018599999997</v>
      </c>
      <c r="AE71">
        <v>0.27940464801345299</v>
      </c>
      <c r="AF71">
        <f t="shared" si="86"/>
        <v>7.8066957331521566E-2</v>
      </c>
      <c r="AG71" s="12">
        <f t="shared" si="71"/>
        <v>142.7151434798005</v>
      </c>
      <c r="AH71" s="12">
        <f t="shared" si="87"/>
        <v>18.896641242094379</v>
      </c>
      <c r="AI71">
        <f t="shared" si="72"/>
        <v>79.942407550632268</v>
      </c>
      <c r="AJ71">
        <f t="shared" si="88"/>
        <v>11.608890075328979</v>
      </c>
      <c r="AK71">
        <f t="shared" si="89"/>
        <v>0.32703217254644762</v>
      </c>
      <c r="AL71">
        <f t="shared" si="90"/>
        <v>4.415821565229313E-2</v>
      </c>
      <c r="AM71">
        <f t="shared" si="91"/>
        <v>1.9499480095944259E-3</v>
      </c>
      <c r="AN71">
        <f t="shared" si="73"/>
        <v>0.1005235732865319</v>
      </c>
      <c r="AO71">
        <f t="shared" si="92"/>
        <v>1.9743609134630045E-2</v>
      </c>
      <c r="AP71">
        <f t="shared" si="93"/>
        <v>3.8981010166104697E-4</v>
      </c>
      <c r="AQ71">
        <f t="shared" si="74"/>
        <v>142.38811130725401</v>
      </c>
      <c r="AR71">
        <f t="shared" si="94"/>
        <v>18.85334570773999</v>
      </c>
      <c r="AS71">
        <f t="shared" si="95"/>
        <v>355.44864437555793</v>
      </c>
      <c r="AT71">
        <f t="shared" si="75"/>
        <v>79.841883977345717</v>
      </c>
      <c r="AU71">
        <f t="shared" si="96"/>
        <v>11.596805414652689</v>
      </c>
      <c r="AV71">
        <f t="shared" si="97"/>
        <v>134.48589582531793</v>
      </c>
      <c r="AW71">
        <f t="shared" si="76"/>
        <v>436.58322046025711</v>
      </c>
      <c r="AX71">
        <f t="shared" si="98"/>
        <v>68.66726062432943</v>
      </c>
      <c r="AY71">
        <f t="shared" si="99"/>
        <v>4715.1926816495825</v>
      </c>
      <c r="AZ71">
        <f t="shared" si="77"/>
        <v>134.19751645802864</v>
      </c>
      <c r="BA71">
        <f t="shared" si="100"/>
        <v>28.493430261567447</v>
      </c>
      <c r="BB71">
        <f t="shared" si="101"/>
        <v>811.8755680708075</v>
      </c>
      <c r="BC71">
        <f t="shared" si="102"/>
        <v>-294.1951091530031</v>
      </c>
      <c r="BD71">
        <f t="shared" si="103"/>
        <v>71.20843577853077</v>
      </c>
      <c r="BE71">
        <f t="shared" si="104"/>
        <v>-54.355632480682928</v>
      </c>
      <c r="BF71">
        <f t="shared" si="105"/>
        <v>-16.896624846914758</v>
      </c>
      <c r="BH71">
        <f t="shared" si="106"/>
        <v>5.537860160529986</v>
      </c>
      <c r="BI71">
        <f t="shared" si="107"/>
        <v>8.0349254127030003E-3</v>
      </c>
      <c r="BJ71">
        <f t="shared" si="108"/>
        <v>1.4671560459999999</v>
      </c>
      <c r="BK71">
        <f t="shared" si="109"/>
        <v>4.0439788999999997E-2</v>
      </c>
      <c r="BL71">
        <f t="shared" si="110"/>
        <v>-12972.164653827072</v>
      </c>
      <c r="BM71">
        <f t="shared" si="111"/>
        <v>-50517.339344849133</v>
      </c>
      <c r="BN71">
        <f t="shared" si="112"/>
        <v>-37545.174691022061</v>
      </c>
    </row>
    <row r="72" spans="1:66" x14ac:dyDescent="0.2">
      <c r="A72" t="s">
        <v>101</v>
      </c>
      <c r="B72" t="str">
        <f>VLOOKUP(A72,ISO3_Country!$A$3:$B$248,2,FALSE)</f>
        <v>Guyana</v>
      </c>
      <c r="C72" t="s">
        <v>668</v>
      </c>
      <c r="D72">
        <f>SUMIF(All_countries!F71:F315,Aggregation!A72,All_countries!G71:G315)</f>
        <v>28.361437573700002</v>
      </c>
      <c r="E72">
        <f>SUMIF(All_countries!$F$5:$F$249,Aggregation!A72,All_countries!$H$5:$H$249)</f>
        <v>0</v>
      </c>
      <c r="F72">
        <f>SUMIF(All_countries!$F$5:$F$249,Aggregation!A72,All_countries!$I$5:$I$249)</f>
        <v>0</v>
      </c>
      <c r="G72">
        <f>SUMIF(All_countries!$F$5:$F$249,Aggregation!A72,All_countries!$J$5:$J$249)</f>
        <v>222.92330630199999</v>
      </c>
      <c r="H72">
        <f t="shared" si="78"/>
        <v>0</v>
      </c>
      <c r="I72">
        <f t="shared" si="79"/>
        <v>0</v>
      </c>
      <c r="J72">
        <f t="shared" si="67"/>
        <v>0</v>
      </c>
      <c r="K72">
        <f t="shared" si="80"/>
        <v>0</v>
      </c>
      <c r="L72">
        <f t="shared" si="68"/>
        <v>3.8788655296548E-2</v>
      </c>
      <c r="M72">
        <f t="shared" si="81"/>
        <v>5.1272360449459995E-3</v>
      </c>
      <c r="N72">
        <f t="shared" si="69"/>
        <v>3.8788655296548E-2</v>
      </c>
      <c r="O72">
        <f t="shared" si="82"/>
        <v>5.1272360449459995E-3</v>
      </c>
      <c r="P72">
        <f t="shared" si="70"/>
        <v>0</v>
      </c>
      <c r="Q72">
        <f>VLOOKUP(B72,CO2Emissions2019!$A$3:$B$219,2,FALSE)</f>
        <v>0.65240128200000003</v>
      </c>
      <c r="R72">
        <f t="shared" si="83"/>
        <v>5.9455210108780863</v>
      </c>
      <c r="S72">
        <v>3.1503776999999997E-2</v>
      </c>
      <c r="T72">
        <v>8.6901600000000002E-4</v>
      </c>
      <c r="U72">
        <f t="shared" si="84"/>
        <v>7.5518880825599998E-7</v>
      </c>
      <c r="V72">
        <v>3.0116884E-2</v>
      </c>
      <c r="W72">
        <v>3.2959176E-2</v>
      </c>
      <c r="X72">
        <v>3.3473873096510599E-2</v>
      </c>
      <c r="Y72">
        <f t="shared" si="113"/>
        <v>1.1205001800812962E-3</v>
      </c>
      <c r="Z72">
        <v>1.4886216000000001E-2</v>
      </c>
      <c r="AA72">
        <v>2.5219019999999999E-3</v>
      </c>
      <c r="AB72">
        <f t="shared" si="85"/>
        <v>6.3599896976039992E-6</v>
      </c>
      <c r="AC72">
        <v>1.0871563000000001E-2</v>
      </c>
      <c r="AD72">
        <v>1.9137708E-2</v>
      </c>
      <c r="AE72">
        <v>1.0896659687212699E-2</v>
      </c>
      <c r="AF72">
        <f t="shared" si="86"/>
        <v>1.1873719233892636E-4</v>
      </c>
      <c r="AG72" s="12">
        <f t="shared" si="71"/>
        <v>91.069199802703963</v>
      </c>
      <c r="AH72" s="12">
        <f t="shared" si="87"/>
        <v>12.05829987565321</v>
      </c>
      <c r="AI72">
        <f t="shared" si="72"/>
        <v>51.01274404680224</v>
      </c>
      <c r="AJ72">
        <f t="shared" si="88"/>
        <v>7.4078496785969783</v>
      </c>
      <c r="AK72">
        <f t="shared" si="89"/>
        <v>4.4810342005540257E-3</v>
      </c>
      <c r="AL72">
        <f t="shared" si="90"/>
        <v>6.0508050923583734E-4</v>
      </c>
      <c r="AM72">
        <f t="shared" si="91"/>
        <v>3.6612242265710026E-7</v>
      </c>
      <c r="AN72">
        <f t="shared" si="73"/>
        <v>2.1173855761115424E-3</v>
      </c>
      <c r="AO72">
        <f t="shared" si="92"/>
        <v>4.5498164427965781E-4</v>
      </c>
      <c r="AP72">
        <f t="shared" si="93"/>
        <v>2.0700829663142107E-7</v>
      </c>
      <c r="AQ72">
        <f t="shared" si="74"/>
        <v>91.064718768503411</v>
      </c>
      <c r="AR72">
        <f t="shared" si="94"/>
        <v>12.057706606428589</v>
      </c>
      <c r="AS72">
        <f t="shared" si="95"/>
        <v>145.38828860671163</v>
      </c>
      <c r="AT72">
        <f t="shared" si="75"/>
        <v>51.010626661226134</v>
      </c>
      <c r="AU72">
        <f t="shared" si="96"/>
        <v>7.4075949209087089</v>
      </c>
      <c r="AV72">
        <f t="shared" si="97"/>
        <v>54.872462512272499</v>
      </c>
      <c r="AW72">
        <f t="shared" si="76"/>
        <v>9.3771544131562887</v>
      </c>
      <c r="AX72">
        <f t="shared" si="98"/>
        <v>1.4749702723892122</v>
      </c>
      <c r="AY72">
        <f t="shared" si="99"/>
        <v>2.1755373044319066</v>
      </c>
      <c r="AZ72">
        <f t="shared" si="77"/>
        <v>4.4309082704463592</v>
      </c>
      <c r="BA72">
        <f t="shared" si="100"/>
        <v>1.0169961679833937</v>
      </c>
      <c r="BB72">
        <f t="shared" si="101"/>
        <v>1.0342812056929069</v>
      </c>
      <c r="BC72">
        <f t="shared" si="102"/>
        <v>81.687564355347121</v>
      </c>
      <c r="BD72">
        <f t="shared" si="103"/>
        <v>12.147585188470321</v>
      </c>
      <c r="BE72">
        <f t="shared" si="104"/>
        <v>46.579718390779774</v>
      </c>
      <c r="BF72">
        <f t="shared" si="105"/>
        <v>6.3905987529253157</v>
      </c>
      <c r="BH72">
        <f t="shared" si="106"/>
        <v>0.61361262670345207</v>
      </c>
      <c r="BI72">
        <f t="shared" si="107"/>
        <v>5.1272360449459995E-3</v>
      </c>
      <c r="BJ72">
        <f t="shared" si="108"/>
        <v>3.1503776999999997E-2</v>
      </c>
      <c r="BK72">
        <f t="shared" si="109"/>
        <v>8.6901600000000002E-4</v>
      </c>
      <c r="BL72">
        <f t="shared" si="110"/>
        <v>-1440.5877403160566</v>
      </c>
      <c r="BM72">
        <f t="shared" si="111"/>
        <v>-1085.3116950194624</v>
      </c>
      <c r="BN72">
        <f t="shared" si="112"/>
        <v>355.27604529659425</v>
      </c>
    </row>
    <row r="73" spans="1:66" x14ac:dyDescent="0.2">
      <c r="A73" t="s">
        <v>103</v>
      </c>
      <c r="B73" t="str">
        <f>VLOOKUP(A73,ISO3_Country!$A$3:$B$248,2,FALSE)</f>
        <v>Honduras</v>
      </c>
      <c r="C73" t="s">
        <v>669</v>
      </c>
      <c r="D73">
        <f>SUMIF(All_countries!F72:F316,Aggregation!A73,All_countries!G72:G316)</f>
        <v>28.013882906599999</v>
      </c>
      <c r="E73">
        <f>SUMIF(All_countries!$F$5:$F$249,Aggregation!A73,All_countries!$H$5:$H$249)</f>
        <v>2755.6109914600002</v>
      </c>
      <c r="F73">
        <f>SUMIF(All_countries!$F$5:$F$249,Aggregation!A73,All_countries!$I$5:$I$249)</f>
        <v>0</v>
      </c>
      <c r="G73">
        <f>SUMIF(All_countries!$F$5:$F$249,Aggregation!A73,All_countries!$J$5:$J$249)</f>
        <v>666.93991974599999</v>
      </c>
      <c r="H73">
        <f t="shared" si="78"/>
        <v>0.38027431682148</v>
      </c>
      <c r="I73">
        <f t="shared" si="79"/>
        <v>0.10471321767548</v>
      </c>
      <c r="J73">
        <f t="shared" si="67"/>
        <v>0</v>
      </c>
      <c r="K73">
        <f t="shared" si="80"/>
        <v>0</v>
      </c>
      <c r="L73">
        <f t="shared" si="68"/>
        <v>0.116047546035804</v>
      </c>
      <c r="M73">
        <f t="shared" si="81"/>
        <v>1.5339618154157998E-2</v>
      </c>
      <c r="N73">
        <f t="shared" si="69"/>
        <v>0.49632186285728397</v>
      </c>
      <c r="O73">
        <f t="shared" si="82"/>
        <v>0.10583081706699535</v>
      </c>
      <c r="P73">
        <f t="shared" si="70"/>
        <v>0</v>
      </c>
      <c r="Q73">
        <f>VLOOKUP(B73,CO2Emissions2019!$A$3:$B$219,2,FALSE)</f>
        <v>2.9826452429999999</v>
      </c>
      <c r="R73">
        <f t="shared" si="83"/>
        <v>16.640325027661493</v>
      </c>
      <c r="S73">
        <v>0.60089575699999997</v>
      </c>
      <c r="T73">
        <v>1.6421000000000002E-2</v>
      </c>
      <c r="U73">
        <f t="shared" si="84"/>
        <v>2.6964924100000007E-4</v>
      </c>
      <c r="V73">
        <v>0.57420754699999998</v>
      </c>
      <c r="W73">
        <v>0.62815549199999998</v>
      </c>
      <c r="X73">
        <v>0.62172798145433505</v>
      </c>
      <c r="Y73">
        <f t="shared" si="113"/>
        <v>0.38654568292328201</v>
      </c>
      <c r="Z73">
        <v>0.18961097299999999</v>
      </c>
      <c r="AA73">
        <v>2.9535990000000002E-2</v>
      </c>
      <c r="AB73">
        <f t="shared" si="85"/>
        <v>8.7237470528010014E-4</v>
      </c>
      <c r="AC73">
        <v>0.14178961800000001</v>
      </c>
      <c r="AD73">
        <v>0.23855969099999999</v>
      </c>
      <c r="AE73">
        <v>0.12718346014645299</v>
      </c>
      <c r="AF73">
        <f t="shared" si="86"/>
        <v>1.6175632534824395E-2</v>
      </c>
      <c r="AG73" s="12">
        <f t="shared" si="71"/>
        <v>1165.2797589769186</v>
      </c>
      <c r="AH73" s="12">
        <f t="shared" si="87"/>
        <v>248.63488792023634</v>
      </c>
      <c r="AI73">
        <f t="shared" si="72"/>
        <v>652.73570226147933</v>
      </c>
      <c r="AJ73">
        <f t="shared" si="88"/>
        <v>144.61024529560456</v>
      </c>
      <c r="AK73">
        <f t="shared" si="89"/>
        <v>1.0936376513905179</v>
      </c>
      <c r="AL73">
        <f t="shared" si="90"/>
        <v>0.23510390899196201</v>
      </c>
      <c r="AM73">
        <f t="shared" si="91"/>
        <v>5.5273848023300758E-2</v>
      </c>
      <c r="AN73">
        <f t="shared" si="73"/>
        <v>0.34509429759476712</v>
      </c>
      <c r="AO73">
        <f t="shared" si="92"/>
        <v>9.1128349790397842E-2</v>
      </c>
      <c r="AP73">
        <f t="shared" si="93"/>
        <v>8.3043761355211018E-3</v>
      </c>
      <c r="AQ73">
        <f t="shared" si="74"/>
        <v>1164.1861213255281</v>
      </c>
      <c r="AR73">
        <f t="shared" si="94"/>
        <v>248.40154935229876</v>
      </c>
      <c r="AS73">
        <f t="shared" si="95"/>
        <v>61703.329720622518</v>
      </c>
      <c r="AT73">
        <f t="shared" si="75"/>
        <v>652.39060796388458</v>
      </c>
      <c r="AU73">
        <f t="shared" si="96"/>
        <v>144.53943379294108</v>
      </c>
      <c r="AV73">
        <f t="shared" si="97"/>
        <v>20891.647921183998</v>
      </c>
      <c r="AW73">
        <f t="shared" si="76"/>
        <v>177.84950729397664</v>
      </c>
      <c r="AX73">
        <f t="shared" si="98"/>
        <v>27.959331375362282</v>
      </c>
      <c r="AY73">
        <f t="shared" si="99"/>
        <v>781.72421095731772</v>
      </c>
      <c r="AZ73">
        <f t="shared" si="77"/>
        <v>56.119913866493661</v>
      </c>
      <c r="BA73">
        <f t="shared" si="100"/>
        <v>12.324969105437962</v>
      </c>
      <c r="BB73">
        <f t="shared" si="101"/>
        <v>151.90486345000022</v>
      </c>
      <c r="BC73">
        <f t="shared" si="102"/>
        <v>986.33661403155145</v>
      </c>
      <c r="BD73">
        <f t="shared" si="103"/>
        <v>249.97010607586628</v>
      </c>
      <c r="BE73">
        <f t="shared" si="104"/>
        <v>596.2706940973909</v>
      </c>
      <c r="BF73">
        <f t="shared" si="105"/>
        <v>132.21446468750312</v>
      </c>
      <c r="BH73">
        <f t="shared" si="106"/>
        <v>2.486323380142716</v>
      </c>
      <c r="BI73">
        <f t="shared" si="107"/>
        <v>0.10583081706699535</v>
      </c>
      <c r="BJ73">
        <f t="shared" si="108"/>
        <v>0.60089575699999997</v>
      </c>
      <c r="BK73">
        <f t="shared" si="109"/>
        <v>1.6421000000000002E-2</v>
      </c>
      <c r="BL73">
        <f t="shared" si="110"/>
        <v>-5831.9880482912422</v>
      </c>
      <c r="BM73">
        <f t="shared" si="111"/>
        <v>-20696.857794304698</v>
      </c>
      <c r="BN73">
        <f t="shared" si="112"/>
        <v>-14864.869746013457</v>
      </c>
    </row>
    <row r="74" spans="1:66" x14ac:dyDescent="0.2">
      <c r="A74" t="s">
        <v>104</v>
      </c>
      <c r="B74" t="str">
        <f>VLOOKUP(A74,ISO3_Country!$A$3:$B$248,2,FALSE)</f>
        <v>Croatia</v>
      </c>
      <c r="C74" t="s">
        <v>665</v>
      </c>
      <c r="D74">
        <f>SUMIF(All_countries!F73:F317,Aggregation!A74,All_countries!G73:G317)</f>
        <v>12.6378223867</v>
      </c>
      <c r="E74">
        <f>SUMIF(All_countries!$F$5:$F$249,Aggregation!A74,All_countries!$H$5:$H$249)</f>
        <v>299.65727522100002</v>
      </c>
      <c r="F74">
        <f>SUMIF(All_countries!$F$5:$F$249,Aggregation!A74,All_countries!$I$5:$I$249)</f>
        <v>5.4965745216700004</v>
      </c>
      <c r="G74">
        <f>SUMIF(All_countries!$F$5:$F$249,Aggregation!A74,All_countries!$J$5:$J$249)</f>
        <v>0</v>
      </c>
      <c r="H74">
        <f t="shared" si="78"/>
        <v>4.1352703980498E-2</v>
      </c>
      <c r="I74">
        <f t="shared" si="79"/>
        <v>1.1386976458398002E-2</v>
      </c>
      <c r="J74">
        <f t="shared" si="67"/>
        <v>1.34666075780915E-3</v>
      </c>
      <c r="K74">
        <f t="shared" si="80"/>
        <v>1.4291093756342002E-4</v>
      </c>
      <c r="L74">
        <f t="shared" si="68"/>
        <v>0</v>
      </c>
      <c r="M74">
        <f t="shared" si="81"/>
        <v>0</v>
      </c>
      <c r="N74">
        <f t="shared" si="69"/>
        <v>4.2699364738307148E-2</v>
      </c>
      <c r="O74">
        <f t="shared" si="82"/>
        <v>1.1387873216724249E-2</v>
      </c>
      <c r="P74">
        <f t="shared" si="70"/>
        <v>0</v>
      </c>
      <c r="Q74">
        <f>VLOOKUP(B74,CO2Emissions2019!$A$3:$B$219,2,FALSE)</f>
        <v>4.8805050239999996</v>
      </c>
      <c r="R74">
        <f t="shared" si="83"/>
        <v>0.87489644060055272</v>
      </c>
      <c r="S74">
        <v>0.22560688300000001</v>
      </c>
      <c r="T74">
        <v>7.9790199999999999E-3</v>
      </c>
      <c r="U74">
        <f t="shared" si="84"/>
        <v>6.3664760160399991E-5</v>
      </c>
      <c r="V74">
        <v>0.21248546900000001</v>
      </c>
      <c r="W74">
        <v>0.23869626999999999</v>
      </c>
      <c r="X74">
        <v>0.30891365278738497</v>
      </c>
      <c r="Y74">
        <f t="shared" si="113"/>
        <v>9.5427644878445045E-2</v>
      </c>
      <c r="Z74">
        <v>0.15883955799999999</v>
      </c>
      <c r="AA74">
        <v>4.7196697000000003E-2</v>
      </c>
      <c r="AB74">
        <f t="shared" si="85"/>
        <v>2.2275282077098093E-3</v>
      </c>
      <c r="AC74">
        <v>8.3430813000000006E-2</v>
      </c>
      <c r="AD74">
        <v>0.23805652299999999</v>
      </c>
      <c r="AE74">
        <v>0.202769532914267</v>
      </c>
      <c r="AF74">
        <f t="shared" si="86"/>
        <v>4.1115483478270008E-2</v>
      </c>
      <c r="AG74" s="12">
        <f t="shared" si="71"/>
        <v>100.25088390077529</v>
      </c>
      <c r="AH74" s="12">
        <f t="shared" si="87"/>
        <v>26.747946254431515</v>
      </c>
      <c r="AI74">
        <f t="shared" si="72"/>
        <v>56.155897844444375</v>
      </c>
      <c r="AJ74">
        <f t="shared" si="88"/>
        <v>15.352585267905079</v>
      </c>
      <c r="AK74">
        <f t="shared" si="89"/>
        <v>3.5325203234056718E-2</v>
      </c>
      <c r="AL74">
        <f t="shared" si="90"/>
        <v>9.5036691777042465E-3</v>
      </c>
      <c r="AM74">
        <f t="shared" si="91"/>
        <v>9.0319727839245702E-5</v>
      </c>
      <c r="AN74">
        <f t="shared" si="73"/>
        <v>2.4870870929756782E-2</v>
      </c>
      <c r="AO74">
        <f t="shared" si="92"/>
        <v>9.9302118853790769E-3</v>
      </c>
      <c r="AP74">
        <f t="shared" si="93"/>
        <v>9.860910808852388E-5</v>
      </c>
      <c r="AQ74">
        <f t="shared" si="74"/>
        <v>100.21555869754125</v>
      </c>
      <c r="AR74">
        <f t="shared" si="94"/>
        <v>26.738521441006995</v>
      </c>
      <c r="AS74">
        <f t="shared" si="95"/>
        <v>714.94852885119076</v>
      </c>
      <c r="AT74">
        <f t="shared" si="75"/>
        <v>56.131026973514615</v>
      </c>
      <c r="AU74">
        <f t="shared" si="96"/>
        <v>15.34611647610296</v>
      </c>
      <c r="AV74">
        <f t="shared" si="97"/>
        <v>235.50329089811873</v>
      </c>
      <c r="AW74">
        <f t="shared" si="76"/>
        <v>67.149048617101442</v>
      </c>
      <c r="AX74">
        <f t="shared" si="98"/>
        <v>10.721272941122535</v>
      </c>
      <c r="AY74">
        <f t="shared" si="99"/>
        <v>114.94569347804627</v>
      </c>
      <c r="AZ74">
        <f t="shared" si="77"/>
        <v>47.276594847777339</v>
      </c>
      <c r="BA74">
        <f t="shared" si="100"/>
        <v>15.859205985492258</v>
      </c>
      <c r="BB74">
        <f t="shared" si="101"/>
        <v>251.51441449027345</v>
      </c>
      <c r="BC74">
        <f t="shared" si="102"/>
        <v>33.066510080439812</v>
      </c>
      <c r="BD74">
        <f t="shared" si="103"/>
        <v>28.807884725006051</v>
      </c>
      <c r="BE74">
        <f t="shared" si="104"/>
        <v>8.8544321257372758</v>
      </c>
      <c r="BF74">
        <f t="shared" si="105"/>
        <v>-0.51308950938929776</v>
      </c>
      <c r="BH74">
        <f t="shared" si="106"/>
        <v>4.8378056592616927</v>
      </c>
      <c r="BI74">
        <f t="shared" si="107"/>
        <v>1.1387873216724249E-2</v>
      </c>
      <c r="BJ74">
        <f t="shared" si="108"/>
        <v>0.22560688300000001</v>
      </c>
      <c r="BK74">
        <f t="shared" si="109"/>
        <v>7.9790199999999999E-3</v>
      </c>
      <c r="BL74">
        <f t="shared" si="110"/>
        <v>-11354.346838281757</v>
      </c>
      <c r="BM74">
        <f t="shared" si="111"/>
        <v>-7768.7095448787777</v>
      </c>
      <c r="BN74">
        <f t="shared" si="112"/>
        <v>3585.6372934029796</v>
      </c>
    </row>
    <row r="75" spans="1:66" x14ac:dyDescent="0.2">
      <c r="A75" t="s">
        <v>241</v>
      </c>
      <c r="B75" t="str">
        <f>VLOOKUP(A75,ISO3_Country!$A$3:$B$248,2,FALSE)</f>
        <v>Haiti</v>
      </c>
      <c r="C75" t="s">
        <v>669</v>
      </c>
      <c r="D75">
        <f>SUMIF(All_countries!F74:F318,Aggregation!A75,All_countries!G74:G318)</f>
        <v>12.8579018974</v>
      </c>
      <c r="E75">
        <f>SUMIF(All_countries!$F$5:$F$249,Aggregation!A75,All_countries!$H$5:$H$249)</f>
        <v>752.59822707800004</v>
      </c>
      <c r="F75">
        <f>SUMIF(All_countries!$F$5:$F$249,Aggregation!A75,All_countries!$I$5:$I$249)</f>
        <v>0</v>
      </c>
      <c r="G75">
        <f>SUMIF(All_countries!$F$5:$F$249,Aggregation!A75,All_countries!$J$5:$J$249)</f>
        <v>147.499036039</v>
      </c>
      <c r="H75">
        <f t="shared" si="78"/>
        <v>0.10385855533676401</v>
      </c>
      <c r="I75">
        <f t="shared" si="79"/>
        <v>2.8598732628964001E-2</v>
      </c>
      <c r="J75">
        <f t="shared" si="67"/>
        <v>0</v>
      </c>
      <c r="K75">
        <f t="shared" si="80"/>
        <v>0</v>
      </c>
      <c r="L75">
        <f t="shared" si="68"/>
        <v>2.5664832270786E-2</v>
      </c>
      <c r="M75">
        <f t="shared" si="81"/>
        <v>3.3924778288970002E-3</v>
      </c>
      <c r="N75">
        <f t="shared" si="69"/>
        <v>0.12952338760755</v>
      </c>
      <c r="O75">
        <f t="shared" si="82"/>
        <v>2.8799243285241503E-2</v>
      </c>
      <c r="P75">
        <f t="shared" si="70"/>
        <v>0</v>
      </c>
      <c r="Q75">
        <f>VLOOKUP(B75,CO2Emissions2019!$A$3:$B$219,2,FALSE)</f>
        <v>0.89542861600000001</v>
      </c>
      <c r="R75">
        <f t="shared" si="83"/>
        <v>14.464959606288705</v>
      </c>
      <c r="S75">
        <v>0.253395231</v>
      </c>
      <c r="T75">
        <v>5.7946170000000002E-3</v>
      </c>
      <c r="U75">
        <f t="shared" si="84"/>
        <v>3.3577586176689003E-5</v>
      </c>
      <c r="V75">
        <v>0.24385939100000001</v>
      </c>
      <c r="W75">
        <v>0.26296039300000001</v>
      </c>
      <c r="X75">
        <v>0.21904815949019699</v>
      </c>
      <c r="Y75">
        <f t="shared" si="113"/>
        <v>4.7982096176042779E-2</v>
      </c>
      <c r="Z75">
        <v>4.6867803E-2</v>
      </c>
      <c r="AA75">
        <v>4.6184599999999996E-3</v>
      </c>
      <c r="AB75">
        <f t="shared" si="85"/>
        <v>2.1330172771599996E-5</v>
      </c>
      <c r="AC75">
        <v>3.9319329E-2</v>
      </c>
      <c r="AD75">
        <v>5.4508189999999998E-2</v>
      </c>
      <c r="AE75">
        <v>2.01002113408256E-2</v>
      </c>
      <c r="AF75">
        <f t="shared" si="86"/>
        <v>4.0401849594585407E-4</v>
      </c>
      <c r="AG75" s="12">
        <f t="shared" si="71"/>
        <v>304.09899943617773</v>
      </c>
      <c r="AH75" s="12">
        <f t="shared" si="87"/>
        <v>67.656303470201394</v>
      </c>
      <c r="AI75">
        <f t="shared" si="72"/>
        <v>170.34216240764414</v>
      </c>
      <c r="AJ75">
        <f t="shared" si="88"/>
        <v>39.235520440806461</v>
      </c>
      <c r="AK75">
        <f t="shared" si="89"/>
        <v>0.12035317218620568</v>
      </c>
      <c r="AL75">
        <f t="shared" si="90"/>
        <v>2.6901423148501798E-2</v>
      </c>
      <c r="AM75">
        <f t="shared" si="91"/>
        <v>7.236865674147484E-4</v>
      </c>
      <c r="AN75">
        <f t="shared" si="73"/>
        <v>2.2260437744576842E-2</v>
      </c>
      <c r="AO75">
        <f t="shared" si="92"/>
        <v>5.4138709367947254E-3</v>
      </c>
      <c r="AP75">
        <f t="shared" si="93"/>
        <v>2.9309998520270598E-5</v>
      </c>
      <c r="AQ75">
        <f t="shared" si="74"/>
        <v>303.97864626399149</v>
      </c>
      <c r="AR75">
        <f t="shared" si="94"/>
        <v>67.629527944237879</v>
      </c>
      <c r="AS75">
        <f t="shared" si="95"/>
        <v>4573.7530499604518</v>
      </c>
      <c r="AT75">
        <f t="shared" si="75"/>
        <v>170.31990196989958</v>
      </c>
      <c r="AU75">
        <f t="shared" si="96"/>
        <v>39.230742566785388</v>
      </c>
      <c r="AV75">
        <f t="shared" si="97"/>
        <v>1539.051162341387</v>
      </c>
      <c r="AW75">
        <f t="shared" si="76"/>
        <v>75.339223669688209</v>
      </c>
      <c r="AX75">
        <f t="shared" si="98"/>
        <v>11.790713003166223</v>
      </c>
      <c r="AY75">
        <f t="shared" si="99"/>
        <v>139.02091312303307</v>
      </c>
      <c r="AZ75">
        <f t="shared" si="77"/>
        <v>13.934689611912564</v>
      </c>
      <c r="BA75">
        <f t="shared" si="100"/>
        <v>2.5573252245052989</v>
      </c>
      <c r="BB75">
        <f t="shared" si="101"/>
        <v>6.5399123038910769</v>
      </c>
      <c r="BC75">
        <f t="shared" si="102"/>
        <v>228.63942259430328</v>
      </c>
      <c r="BD75">
        <f t="shared" si="103"/>
        <v>68.649646489137041</v>
      </c>
      <c r="BE75">
        <f t="shared" si="104"/>
        <v>156.385212357987</v>
      </c>
      <c r="BF75">
        <f t="shared" si="105"/>
        <v>36.673417342280089</v>
      </c>
      <c r="BH75">
        <f t="shared" si="106"/>
        <v>0.76590522839245001</v>
      </c>
      <c r="BI75">
        <f t="shared" si="107"/>
        <v>2.8799243285241503E-2</v>
      </c>
      <c r="BJ75">
        <f t="shared" si="108"/>
        <v>0.253395231</v>
      </c>
      <c r="BK75">
        <f t="shared" si="109"/>
        <v>5.7946170000000002E-3</v>
      </c>
      <c r="BL75">
        <f t="shared" si="110"/>
        <v>-1797.5042098086617</v>
      </c>
      <c r="BM75">
        <f t="shared" si="111"/>
        <v>-8729.3771015609855</v>
      </c>
      <c r="BN75">
        <f t="shared" si="112"/>
        <v>-6931.872891752324</v>
      </c>
    </row>
    <row r="76" spans="1:66" x14ac:dyDescent="0.2">
      <c r="A76" t="s">
        <v>5</v>
      </c>
      <c r="B76" t="str">
        <f>VLOOKUP(A76,ISO3_Country!$A$3:$B$248,2,FALSE)</f>
        <v>Hungary</v>
      </c>
      <c r="C76" t="s">
        <v>665</v>
      </c>
      <c r="D76">
        <f>SUMIF(All_countries!F75:F319,Aggregation!A76,All_countries!G75:G319)</f>
        <v>11.033288972399999</v>
      </c>
      <c r="E76">
        <f>SUMIF(All_countries!$F$5:$F$249,Aggregation!A76,All_countries!$H$5:$H$249)</f>
        <v>0</v>
      </c>
      <c r="F76">
        <f>SUMIF(All_countries!$F$5:$F$249,Aggregation!A76,All_countries!$I$5:$I$249)</f>
        <v>0</v>
      </c>
      <c r="G76">
        <f>SUMIF(All_countries!$F$5:$F$249,Aggregation!A76,All_countries!$J$5:$J$249)</f>
        <v>0</v>
      </c>
      <c r="H76">
        <f t="shared" si="78"/>
        <v>0</v>
      </c>
      <c r="I76">
        <f t="shared" si="79"/>
        <v>0</v>
      </c>
      <c r="J76">
        <f t="shared" si="67"/>
        <v>0</v>
      </c>
      <c r="K76">
        <f t="shared" si="80"/>
        <v>0</v>
      </c>
      <c r="L76">
        <f t="shared" si="68"/>
        <v>0</v>
      </c>
      <c r="M76">
        <f t="shared" si="81"/>
        <v>0</v>
      </c>
      <c r="N76">
        <f t="shared" si="69"/>
        <v>0</v>
      </c>
      <c r="O76">
        <f t="shared" si="82"/>
        <v>0</v>
      </c>
      <c r="P76">
        <f t="shared" si="70"/>
        <v>1</v>
      </c>
      <c r="Q76">
        <f>VLOOKUP(B76,CO2Emissions2019!$A$3:$B$219,2,FALSE)</f>
        <v>13.40092989</v>
      </c>
      <c r="R76">
        <f t="shared" si="83"/>
        <v>0</v>
      </c>
      <c r="S76">
        <v>0.42970926500000001</v>
      </c>
      <c r="T76">
        <v>2.0653016999999999E-2</v>
      </c>
      <c r="U76">
        <f t="shared" si="84"/>
        <v>4.2654711120228896E-4</v>
      </c>
      <c r="V76">
        <v>0.39622414299999997</v>
      </c>
      <c r="W76">
        <v>0.46420078799999998</v>
      </c>
      <c r="X76">
        <v>0.78408216416043797</v>
      </c>
      <c r="Y76">
        <f t="shared" si="113"/>
        <v>0.61478484015451595</v>
      </c>
      <c r="Z76">
        <v>0.24792878700000001</v>
      </c>
      <c r="AA76">
        <v>9.1629321E-2</v>
      </c>
      <c r="AB76">
        <f t="shared" si="85"/>
        <v>8.3959324669210418E-3</v>
      </c>
      <c r="AC76">
        <v>9.9644228000000001E-2</v>
      </c>
      <c r="AD76">
        <v>0.40327249100000001</v>
      </c>
      <c r="AE76">
        <v>0.396461521422245</v>
      </c>
      <c r="AF76">
        <f t="shared" si="86"/>
        <v>0.15718173796844123</v>
      </c>
      <c r="AG76" s="12">
        <f t="shared" si="71"/>
        <v>0</v>
      </c>
      <c r="AH76" s="12">
        <f t="shared" si="87"/>
        <v>0</v>
      </c>
      <c r="AI76">
        <f t="shared" si="72"/>
        <v>0</v>
      </c>
      <c r="AJ76">
        <f t="shared" si="88"/>
        <v>0</v>
      </c>
      <c r="AK76">
        <f t="shared" si="89"/>
        <v>0</v>
      </c>
      <c r="AL76">
        <f t="shared" si="90"/>
        <v>0</v>
      </c>
      <c r="AM76">
        <f t="shared" si="91"/>
        <v>0</v>
      </c>
      <c r="AN76">
        <f t="shared" si="73"/>
        <v>0</v>
      </c>
      <c r="AO76">
        <f t="shared" si="92"/>
        <v>0</v>
      </c>
      <c r="AP76">
        <f t="shared" si="93"/>
        <v>0</v>
      </c>
      <c r="AQ76">
        <f t="shared" si="74"/>
        <v>0</v>
      </c>
      <c r="AR76">
        <f t="shared" si="94"/>
        <v>0</v>
      </c>
      <c r="AS76">
        <f t="shared" si="95"/>
        <v>0</v>
      </c>
      <c r="AT76">
        <f t="shared" si="75"/>
        <v>0</v>
      </c>
      <c r="AU76">
        <f t="shared" si="96"/>
        <v>0</v>
      </c>
      <c r="AV76">
        <f t="shared" si="97"/>
        <v>0</v>
      </c>
      <c r="AW76">
        <f t="shared" si="76"/>
        <v>127.96483648870597</v>
      </c>
      <c r="AX76">
        <f t="shared" si="98"/>
        <v>20.764764599905973</v>
      </c>
      <c r="AY76">
        <f t="shared" si="99"/>
        <v>431.17544888950829</v>
      </c>
      <c r="AZ76">
        <f t="shared" si="77"/>
        <v>73.831702672964738</v>
      </c>
      <c r="BA76">
        <f t="shared" si="100"/>
        <v>29.588931208391458</v>
      </c>
      <c r="BB76">
        <f t="shared" si="101"/>
        <v>875.50485005492192</v>
      </c>
      <c r="BC76">
        <f t="shared" si="102"/>
        <v>-127.96483648870597</v>
      </c>
      <c r="BD76">
        <f t="shared" si="103"/>
        <v>20.764764599905973</v>
      </c>
      <c r="BE76">
        <f t="shared" si="104"/>
        <v>-73.831702672964738</v>
      </c>
      <c r="BF76">
        <f t="shared" si="105"/>
        <v>-29.588931208391458</v>
      </c>
      <c r="BH76">
        <f t="shared" si="106"/>
        <v>13.40092989</v>
      </c>
      <c r="BI76">
        <f t="shared" si="107"/>
        <v>0</v>
      </c>
      <c r="BJ76">
        <f t="shared" si="108"/>
        <v>0.42970926500000001</v>
      </c>
      <c r="BK76">
        <f t="shared" si="109"/>
        <v>2.0653016999999999E-2</v>
      </c>
      <c r="BL76">
        <f t="shared" si="110"/>
        <v>-31441.999582668403</v>
      </c>
      <c r="BM76">
        <f t="shared" si="111"/>
        <v>-14783.424357246837</v>
      </c>
      <c r="BN76">
        <f t="shared" si="112"/>
        <v>16658.575225421566</v>
      </c>
    </row>
    <row r="77" spans="1:66" x14ac:dyDescent="0.2">
      <c r="A77" t="s">
        <v>105</v>
      </c>
      <c r="B77" t="str">
        <f>VLOOKUP(A77,ISO3_Country!$A$3:$B$248,2,FALSE)</f>
        <v>Indonesia</v>
      </c>
      <c r="C77" t="s">
        <v>666</v>
      </c>
      <c r="D77">
        <f>SUMIF(All_countries!F76:F320,Aggregation!A77,All_countries!G76:G320)</f>
        <v>636.61737899800005</v>
      </c>
      <c r="E77">
        <f>SUMIF(All_countries!$F$5:$F$249,Aggregation!A77,All_countries!$H$5:$H$249)</f>
        <v>17713.922357799998</v>
      </c>
      <c r="F77">
        <f>SUMIF(All_countries!$F$5:$F$249,Aggregation!A77,All_countries!$I$5:$I$249)</f>
        <v>0</v>
      </c>
      <c r="G77">
        <f>SUMIF(All_countries!$F$5:$F$249,Aggregation!A77,All_countries!$J$5:$J$249)</f>
        <v>27073.681722400001</v>
      </c>
      <c r="H77">
        <f t="shared" si="78"/>
        <v>2.4445212853763998</v>
      </c>
      <c r="I77">
        <f t="shared" si="79"/>
        <v>0.67312904959639985</v>
      </c>
      <c r="J77">
        <f t="shared" si="67"/>
        <v>0</v>
      </c>
      <c r="K77">
        <f t="shared" si="80"/>
        <v>0</v>
      </c>
      <c r="L77">
        <f t="shared" si="68"/>
        <v>4.7108206196975999</v>
      </c>
      <c r="M77">
        <f t="shared" si="81"/>
        <v>0.62269467961520009</v>
      </c>
      <c r="N77">
        <f t="shared" si="69"/>
        <v>7.1553419050739997</v>
      </c>
      <c r="O77">
        <f t="shared" si="82"/>
        <v>0.91697948801029849</v>
      </c>
      <c r="P77">
        <f t="shared" si="70"/>
        <v>0</v>
      </c>
      <c r="Q77">
        <f>VLOOKUP(B77,CO2Emissions2019!$A$3:$B$219,2,FALSE)</f>
        <v>168.53511140000001</v>
      </c>
      <c r="R77">
        <f t="shared" si="83"/>
        <v>4.2456090280746093</v>
      </c>
      <c r="S77">
        <v>15.075072110000001</v>
      </c>
      <c r="T77">
        <v>0.33753629400000001</v>
      </c>
      <c r="U77">
        <f t="shared" si="84"/>
        <v>0.11393074976725445</v>
      </c>
      <c r="V77">
        <v>14.52060006</v>
      </c>
      <c r="W77">
        <v>15.637101830000001</v>
      </c>
      <c r="X77">
        <v>12.8776170450314</v>
      </c>
      <c r="Y77">
        <f t="shared" si="113"/>
        <v>165.83302075848323</v>
      </c>
      <c r="Z77">
        <v>5.6181627900000004</v>
      </c>
      <c r="AA77">
        <v>0.88051273100000005</v>
      </c>
      <c r="AB77">
        <f t="shared" si="85"/>
        <v>0.77530266945307846</v>
      </c>
      <c r="AC77">
        <v>4.1784940270000002</v>
      </c>
      <c r="AD77">
        <v>7.0926287370000001</v>
      </c>
      <c r="AE77">
        <v>3.7499461590491001</v>
      </c>
      <c r="AF77">
        <f t="shared" si="86"/>
        <v>14.062096195767099</v>
      </c>
      <c r="AG77" s="12">
        <f t="shared" si="71"/>
        <v>16799.532147427562</v>
      </c>
      <c r="AH77" s="12">
        <f t="shared" si="87"/>
        <v>2156.7972916020844</v>
      </c>
      <c r="AI77">
        <f t="shared" si="72"/>
        <v>9410.3191353318907</v>
      </c>
      <c r="AJ77">
        <f t="shared" si="88"/>
        <v>1332.0914264342425</v>
      </c>
      <c r="AK77">
        <f t="shared" si="89"/>
        <v>395.54937146427977</v>
      </c>
      <c r="AL77">
        <f t="shared" si="90"/>
        <v>51.458759671830933</v>
      </c>
      <c r="AM77">
        <f t="shared" si="91"/>
        <v>2648.0039469632534</v>
      </c>
      <c r="AN77">
        <f t="shared" si="73"/>
        <v>147.41294397486664</v>
      </c>
      <c r="AO77">
        <f t="shared" si="92"/>
        <v>29.843857152281114</v>
      </c>
      <c r="AP77">
        <f t="shared" si="93"/>
        <v>890.65580972576061</v>
      </c>
      <c r="AQ77">
        <f t="shared" si="74"/>
        <v>16403.982775963283</v>
      </c>
      <c r="AR77">
        <f t="shared" si="94"/>
        <v>2106.0367093516925</v>
      </c>
      <c r="AS77">
        <f t="shared" si="95"/>
        <v>4435390.6211369056</v>
      </c>
      <c r="AT77">
        <f t="shared" si="75"/>
        <v>9262.906191357024</v>
      </c>
      <c r="AU77">
        <f t="shared" si="96"/>
        <v>1315.2161546008779</v>
      </c>
      <c r="AV77">
        <f t="shared" si="97"/>
        <v>1729793.5333231203</v>
      </c>
      <c r="AW77">
        <f t="shared" si="76"/>
        <v>4093.716499057738</v>
      </c>
      <c r="AX77">
        <f t="shared" si="98"/>
        <v>640.06059465961596</v>
      </c>
      <c r="AY77">
        <f t="shared" si="99"/>
        <v>409677.56483602122</v>
      </c>
      <c r="AZ77">
        <f t="shared" si="77"/>
        <v>1525.6421687401967</v>
      </c>
      <c r="BA77">
        <f t="shared" si="100"/>
        <v>336.01442425217243</v>
      </c>
      <c r="BB77">
        <f t="shared" si="101"/>
        <v>112905.69330551893</v>
      </c>
      <c r="BC77">
        <f t="shared" si="102"/>
        <v>12310.266276905544</v>
      </c>
      <c r="BD77">
        <f t="shared" si="103"/>
        <v>2201.1515590646927</v>
      </c>
      <c r="BE77">
        <f t="shared" si="104"/>
        <v>7737.2640226168278</v>
      </c>
      <c r="BF77">
        <f t="shared" si="105"/>
        <v>979.2017303487055</v>
      </c>
      <c r="BH77">
        <f t="shared" si="106"/>
        <v>161.37976949492599</v>
      </c>
      <c r="BI77">
        <f t="shared" si="107"/>
        <v>0.91697948801029849</v>
      </c>
      <c r="BJ77">
        <f t="shared" si="108"/>
        <v>15.075072110000001</v>
      </c>
      <c r="BK77">
        <f t="shared" si="109"/>
        <v>0.33753629400000001</v>
      </c>
      <c r="BL77">
        <f t="shared" si="110"/>
        <v>-369971.2738124305</v>
      </c>
      <c r="BM77">
        <f t="shared" si="111"/>
        <v>-510452.18188646971</v>
      </c>
      <c r="BN77">
        <f t="shared" si="112"/>
        <v>-140480.90807403921</v>
      </c>
    </row>
    <row r="78" spans="1:66" x14ac:dyDescent="0.2">
      <c r="A78" t="s">
        <v>106</v>
      </c>
      <c r="B78" t="str">
        <f>VLOOKUP(A78,ISO3_Country!$A$3:$B$248,2,FALSE)</f>
        <v>India</v>
      </c>
      <c r="C78" t="s">
        <v>666</v>
      </c>
      <c r="D78">
        <f>SUMIF(All_countries!F77:F321,Aggregation!A78,All_countries!G77:G321)</f>
        <v>470.32758819800011</v>
      </c>
      <c r="E78">
        <f>SUMIF(All_countries!$F$5:$F$249,Aggregation!A78,All_countries!$H$5:$H$249)</f>
        <v>4255.7055886799999</v>
      </c>
      <c r="F78">
        <f>SUMIF(All_countries!$F$5:$F$249,Aggregation!A78,All_countries!$I$5:$I$249)</f>
        <v>0</v>
      </c>
      <c r="G78">
        <f>SUMIF(All_countries!$F$5:$F$249,Aggregation!A78,All_countries!$J$5:$J$249)</f>
        <v>3908.04979422</v>
      </c>
      <c r="H78">
        <f t="shared" si="78"/>
        <v>0.58728737123784003</v>
      </c>
      <c r="I78">
        <f t="shared" si="79"/>
        <v>0.16171681236983998</v>
      </c>
      <c r="J78">
        <f t="shared" si="67"/>
        <v>0</v>
      </c>
      <c r="K78">
        <f t="shared" si="80"/>
        <v>0</v>
      </c>
      <c r="L78">
        <f t="shared" si="68"/>
        <v>0.68000066419428007</v>
      </c>
      <c r="M78">
        <f t="shared" si="81"/>
        <v>8.9885145267059999E-2</v>
      </c>
      <c r="N78">
        <f t="shared" si="69"/>
        <v>1.2672880354321201</v>
      </c>
      <c r="O78">
        <f t="shared" si="82"/>
        <v>0.18501801734626419</v>
      </c>
      <c r="P78">
        <f t="shared" si="70"/>
        <v>0</v>
      </c>
      <c r="Q78">
        <f>VLOOKUP(B78,CO2Emissions2019!$A$3:$B$219,2,FALSE)</f>
        <v>713.9249575</v>
      </c>
      <c r="R78">
        <f t="shared" si="83"/>
        <v>0.17750997806126145</v>
      </c>
      <c r="S78">
        <v>98.64486909</v>
      </c>
      <c r="T78">
        <v>2.5650248950000001</v>
      </c>
      <c r="U78">
        <f t="shared" si="84"/>
        <v>6.5793527119697615</v>
      </c>
      <c r="V78">
        <v>94.501296440000004</v>
      </c>
      <c r="W78">
        <v>102.94827770000001</v>
      </c>
      <c r="X78">
        <v>97.756605675972295</v>
      </c>
      <c r="Y78">
        <f t="shared" si="113"/>
        <v>9556.3539532875384</v>
      </c>
      <c r="Z78">
        <v>40.579524139999997</v>
      </c>
      <c r="AA78">
        <v>6.9174209649999998</v>
      </c>
      <c r="AB78">
        <f t="shared" si="85"/>
        <v>47.85071280702153</v>
      </c>
      <c r="AC78">
        <v>29.43742859</v>
      </c>
      <c r="AD78">
        <v>52.20963811</v>
      </c>
      <c r="AE78">
        <v>29.881889062518699</v>
      </c>
      <c r="AF78">
        <f t="shared" si="86"/>
        <v>892.9272939446746</v>
      </c>
      <c r="AG78" s="12">
        <f t="shared" si="71"/>
        <v>2975.3778888183047</v>
      </c>
      <c r="AH78" s="12">
        <f t="shared" si="87"/>
        <v>434.99504911540328</v>
      </c>
      <c r="AI78">
        <f t="shared" si="72"/>
        <v>1666.6687641225585</v>
      </c>
      <c r="AJ78">
        <f t="shared" si="88"/>
        <v>263.15224037123119</v>
      </c>
      <c r="AK78">
        <f t="shared" si="89"/>
        <v>458.41703245404233</v>
      </c>
      <c r="AL78">
        <f t="shared" si="90"/>
        <v>67.97993128117028</v>
      </c>
      <c r="AM78">
        <f t="shared" si="91"/>
        <v>4621.2710569926339</v>
      </c>
      <c r="AN78">
        <f t="shared" si="73"/>
        <v>188.57894187769529</v>
      </c>
      <c r="AO78">
        <f t="shared" si="92"/>
        <v>42.324608972123727</v>
      </c>
      <c r="AP78">
        <f t="shared" si="93"/>
        <v>1791.3725246431763</v>
      </c>
      <c r="AQ78">
        <f t="shared" si="74"/>
        <v>2516.9608563642623</v>
      </c>
      <c r="AR78">
        <f t="shared" si="94"/>
        <v>368.11863959662202</v>
      </c>
      <c r="AS78">
        <f t="shared" si="95"/>
        <v>135511.33281846769</v>
      </c>
      <c r="AT78">
        <f t="shared" si="75"/>
        <v>1478.0898222448634</v>
      </c>
      <c r="AU78">
        <f t="shared" si="96"/>
        <v>240.08783612550801</v>
      </c>
      <c r="AV78">
        <f t="shared" si="97"/>
        <v>57642.169055428785</v>
      </c>
      <c r="AW78">
        <f t="shared" si="76"/>
        <v>28917.432109527228</v>
      </c>
      <c r="AX78">
        <f t="shared" si="98"/>
        <v>4977.2308118400097</v>
      </c>
      <c r="AY78">
        <f t="shared" si="99"/>
        <v>24772826.554329563</v>
      </c>
      <c r="AZ78">
        <f t="shared" si="77"/>
        <v>11895.759456933873</v>
      </c>
      <c r="BA78">
        <f t="shared" si="100"/>
        <v>2865.0585083865944</v>
      </c>
      <c r="BB78">
        <f t="shared" si="101"/>
        <v>8208560.2564784177</v>
      </c>
      <c r="BC78">
        <f t="shared" si="102"/>
        <v>-26400.471253162967</v>
      </c>
      <c r="BD78">
        <f t="shared" si="103"/>
        <v>4990.8253713336862</v>
      </c>
      <c r="BE78">
        <f t="shared" si="104"/>
        <v>-10417.669634689009</v>
      </c>
      <c r="BF78">
        <f t="shared" si="105"/>
        <v>-2624.9706722610863</v>
      </c>
      <c r="BH78">
        <f t="shared" si="106"/>
        <v>712.6576694645679</v>
      </c>
      <c r="BI78">
        <f t="shared" si="107"/>
        <v>0.18501801734626419</v>
      </c>
      <c r="BJ78">
        <f t="shared" si="108"/>
        <v>98.64486909</v>
      </c>
      <c r="BK78">
        <f t="shared" si="109"/>
        <v>2.5650248950000001</v>
      </c>
      <c r="BL78">
        <f t="shared" si="110"/>
        <v>-1415409.447480873</v>
      </c>
      <c r="BM78">
        <f t="shared" si="111"/>
        <v>-3140768.1152615016</v>
      </c>
      <c r="BN78">
        <f t="shared" si="112"/>
        <v>-1725358.6677806287</v>
      </c>
    </row>
    <row r="79" spans="1:66" x14ac:dyDescent="0.2">
      <c r="A79" t="s">
        <v>108</v>
      </c>
      <c r="B79" t="str">
        <f>VLOOKUP(A79,ISO3_Country!$A$3:$B$248,2,FALSE)</f>
        <v>Ireland</v>
      </c>
      <c r="C79" t="s">
        <v>665</v>
      </c>
      <c r="D79">
        <f>SUMIF(All_countries!F78:F322,Aggregation!A79,All_countries!G78:G322)</f>
        <v>66.191001767700001</v>
      </c>
      <c r="E79">
        <f>SUMIF(All_countries!$F$5:$F$249,Aggregation!A79,All_countries!$H$5:$H$249)</f>
        <v>0</v>
      </c>
      <c r="F79">
        <f>SUMIF(All_countries!$F$5:$F$249,Aggregation!A79,All_countries!$I$5:$I$249)</f>
        <v>98.863318673799995</v>
      </c>
      <c r="G79">
        <f>SUMIF(All_countries!$F$5:$F$249,Aggregation!A79,All_countries!$J$5:$J$249)</f>
        <v>0</v>
      </c>
      <c r="H79">
        <f t="shared" si="78"/>
        <v>0</v>
      </c>
      <c r="I79">
        <f t="shared" si="79"/>
        <v>0</v>
      </c>
      <c r="J79">
        <f t="shared" si="67"/>
        <v>2.4221513075080997E-2</v>
      </c>
      <c r="K79">
        <f t="shared" si="80"/>
        <v>2.5704462855187997E-3</v>
      </c>
      <c r="L79">
        <f t="shared" si="68"/>
        <v>0</v>
      </c>
      <c r="M79">
        <f t="shared" si="81"/>
        <v>0</v>
      </c>
      <c r="N79">
        <f t="shared" si="69"/>
        <v>2.4221513075080997E-2</v>
      </c>
      <c r="O79">
        <f t="shared" si="82"/>
        <v>2.5704462855188001E-3</v>
      </c>
      <c r="P79">
        <f t="shared" si="70"/>
        <v>0</v>
      </c>
      <c r="Q79">
        <f>VLOOKUP(B79,CO2Emissions2019!$A$3:$B$219,2,FALSE)</f>
        <v>10.13037334</v>
      </c>
      <c r="R79">
        <f t="shared" si="83"/>
        <v>0.23909793116352213</v>
      </c>
      <c r="S79">
        <v>0.18207475000000001</v>
      </c>
      <c r="T79">
        <v>2.657255E-2</v>
      </c>
      <c r="U79">
        <f t="shared" si="84"/>
        <v>7.0610041350250001E-4</v>
      </c>
      <c r="V79">
        <v>0.13870397000000001</v>
      </c>
      <c r="W79">
        <v>0.225920486</v>
      </c>
      <c r="X79">
        <v>1.0100296753688001</v>
      </c>
      <c r="Y79">
        <f t="shared" si="113"/>
        <v>1.0201599451256036</v>
      </c>
      <c r="Z79">
        <v>0.149723525</v>
      </c>
      <c r="AA79">
        <v>0.11978761</v>
      </c>
      <c r="AB79">
        <f t="shared" si="85"/>
        <v>1.4349071509512101E-2</v>
      </c>
      <c r="AC79">
        <v>-4.6428280000000002E-2</v>
      </c>
      <c r="AD79">
        <v>0.34738357800000003</v>
      </c>
      <c r="AE79">
        <v>0.51895028767815898</v>
      </c>
      <c r="AF79">
        <f t="shared" si="86"/>
        <v>0.26930940108124396</v>
      </c>
      <c r="AG79" s="12">
        <f t="shared" si="71"/>
        <v>56.868014549467155</v>
      </c>
      <c r="AH79" s="12">
        <f t="shared" si="87"/>
        <v>6.0508460167297242</v>
      </c>
      <c r="AI79">
        <f t="shared" si="72"/>
        <v>31.854825527693496</v>
      </c>
      <c r="AJ79">
        <f t="shared" si="88"/>
        <v>3.8853719605817179</v>
      </c>
      <c r="AK79">
        <f t="shared" si="89"/>
        <v>1.6171931813791968E-2</v>
      </c>
      <c r="AL79">
        <f t="shared" si="90"/>
        <v>2.9181872127040384E-3</v>
      </c>
      <c r="AM79">
        <f t="shared" si="91"/>
        <v>8.5158166083893658E-6</v>
      </c>
      <c r="AN79">
        <f t="shared" si="73"/>
        <v>1.3298486677700104E-2</v>
      </c>
      <c r="AO79">
        <f t="shared" si="92"/>
        <v>1.0732759599556288E-2</v>
      </c>
      <c r="AP79">
        <f t="shared" si="93"/>
        <v>1.1519212862186765E-4</v>
      </c>
      <c r="AQ79">
        <f t="shared" si="74"/>
        <v>56.851842617653361</v>
      </c>
      <c r="AR79">
        <f t="shared" si="94"/>
        <v>6.0491270735407872</v>
      </c>
      <c r="AS79">
        <f t="shared" si="95"/>
        <v>36.591938351844128</v>
      </c>
      <c r="AT79">
        <f t="shared" si="75"/>
        <v>31.841527041015798</v>
      </c>
      <c r="AU79">
        <f t="shared" si="96"/>
        <v>3.8841587052137303</v>
      </c>
      <c r="AV79">
        <f t="shared" si="97"/>
        <v>15.086688847287602</v>
      </c>
      <c r="AW79">
        <f t="shared" si="76"/>
        <v>54.204594316900945</v>
      </c>
      <c r="AX79">
        <f t="shared" si="98"/>
        <v>11.627426648845553</v>
      </c>
      <c r="AY79">
        <f t="shared" si="99"/>
        <v>135.19705047428374</v>
      </c>
      <c r="AZ79">
        <f t="shared" si="77"/>
        <v>44.573467393591791</v>
      </c>
      <c r="BA79">
        <f t="shared" si="100"/>
        <v>36.343344670488008</v>
      </c>
      <c r="BB79">
        <f t="shared" si="101"/>
        <v>1320.8387018378892</v>
      </c>
      <c r="BC79">
        <f t="shared" si="102"/>
        <v>2.6472483007524161</v>
      </c>
      <c r="BD79">
        <f t="shared" si="103"/>
        <v>13.1068298541687</v>
      </c>
      <c r="BE79">
        <f t="shared" si="104"/>
        <v>-12.731940352575993</v>
      </c>
      <c r="BF79">
        <f t="shared" si="105"/>
        <v>-32.45918596527428</v>
      </c>
      <c r="BH79">
        <f t="shared" si="106"/>
        <v>10.106151826924918</v>
      </c>
      <c r="BI79">
        <f t="shared" si="107"/>
        <v>2.5704462855188001E-3</v>
      </c>
      <c r="BJ79">
        <f t="shared" si="108"/>
        <v>0.18207475000000001</v>
      </c>
      <c r="BK79">
        <f t="shared" si="109"/>
        <v>2.657255E-2</v>
      </c>
      <c r="BL79">
        <f t="shared" si="110"/>
        <v>-23720.787027361384</v>
      </c>
      <c r="BM79">
        <f t="shared" si="111"/>
        <v>-6266.1752854390015</v>
      </c>
      <c r="BN79">
        <f t="shared" si="112"/>
        <v>17454.611741922381</v>
      </c>
    </row>
    <row r="80" spans="1:66" x14ac:dyDescent="0.2">
      <c r="A80" t="s">
        <v>109</v>
      </c>
      <c r="B80" t="str">
        <f>VLOOKUP(A80,ISO3_Country!$A$3:$B$248,2,FALSE)</f>
        <v>Iran</v>
      </c>
      <c r="C80" t="s">
        <v>666</v>
      </c>
      <c r="D80">
        <f>SUMIF(All_countries!F79:F323,Aggregation!A80,All_countries!G79:G323)</f>
        <v>176.84892698600001</v>
      </c>
      <c r="E80">
        <f>SUMIF(All_countries!$F$5:$F$249,Aggregation!A80,All_countries!$H$5:$H$249)</f>
        <v>2714.3423484700002</v>
      </c>
      <c r="F80">
        <f>SUMIF(All_countries!$F$5:$F$249,Aggregation!A80,All_countries!$I$5:$I$249)</f>
        <v>0</v>
      </c>
      <c r="G80">
        <f>SUMIF(All_countries!$F$5:$F$249,Aggregation!A80,All_countries!$J$5:$J$249)</f>
        <v>120.99175968999999</v>
      </c>
      <c r="H80">
        <f t="shared" si="78"/>
        <v>0.37457924408886001</v>
      </c>
      <c r="I80">
        <f t="shared" si="79"/>
        <v>0.10314500924186001</v>
      </c>
      <c r="J80">
        <f t="shared" si="67"/>
        <v>0</v>
      </c>
      <c r="K80">
        <f t="shared" si="80"/>
        <v>0</v>
      </c>
      <c r="L80">
        <f t="shared" si="68"/>
        <v>2.1052566186059999E-2</v>
      </c>
      <c r="M80">
        <f t="shared" si="81"/>
        <v>2.7828104728699998E-3</v>
      </c>
      <c r="N80">
        <f t="shared" si="69"/>
        <v>0.39563181027492</v>
      </c>
      <c r="O80">
        <f t="shared" si="82"/>
        <v>0.10318254196147379</v>
      </c>
      <c r="P80">
        <f t="shared" si="70"/>
        <v>0</v>
      </c>
      <c r="Q80">
        <f>VLOOKUP(B80,CO2Emissions2019!$A$3:$B$219,2,FALSE)</f>
        <v>212.7528748</v>
      </c>
      <c r="R80">
        <f t="shared" si="83"/>
        <v>0.18595838512021837</v>
      </c>
      <c r="S80">
        <v>6.4871710970000001</v>
      </c>
      <c r="T80">
        <v>0.144442612</v>
      </c>
      <c r="U80">
        <f t="shared" si="84"/>
        <v>2.0863668161382545E-2</v>
      </c>
      <c r="V80">
        <v>6.2551256009999996</v>
      </c>
      <c r="W80">
        <v>6.7301419280000001</v>
      </c>
      <c r="X80">
        <v>5.5368925182904301</v>
      </c>
      <c r="Y80">
        <f t="shared" si="113"/>
        <v>30.657178759100539</v>
      </c>
      <c r="Z80">
        <v>3.4009152920000001</v>
      </c>
      <c r="AA80">
        <v>0.55892451499999996</v>
      </c>
      <c r="AB80">
        <f t="shared" si="85"/>
        <v>0.3123966134679852</v>
      </c>
      <c r="AC80">
        <v>2.5246711020000001</v>
      </c>
      <c r="AD80">
        <v>4.3585770559999997</v>
      </c>
      <c r="AE80">
        <v>2.38351413666792</v>
      </c>
      <c r="AF80">
        <f t="shared" si="86"/>
        <v>5.6811396396958198</v>
      </c>
      <c r="AG80" s="12">
        <f t="shared" si="71"/>
        <v>928.87655173337851</v>
      </c>
      <c r="AH80" s="12">
        <f t="shared" si="87"/>
        <v>242.36076386360898</v>
      </c>
      <c r="AI80">
        <f t="shared" si="72"/>
        <v>520.31358447539799</v>
      </c>
      <c r="AJ80">
        <f t="shared" si="88"/>
        <v>139.25945239646907</v>
      </c>
      <c r="AK80">
        <f t="shared" si="89"/>
        <v>9.4114700742021355</v>
      </c>
      <c r="AL80">
        <f t="shared" si="90"/>
        <v>2.4634824098802466</v>
      </c>
      <c r="AM80">
        <f t="shared" si="91"/>
        <v>6.0687455837893873</v>
      </c>
      <c r="AN80">
        <f t="shared" si="73"/>
        <v>4.9339861731651222</v>
      </c>
      <c r="AO80">
        <f t="shared" si="92"/>
        <v>1.5209835896112376</v>
      </c>
      <c r="AP80">
        <f t="shared" si="93"/>
        <v>2.3133910798666855</v>
      </c>
      <c r="AQ80">
        <f t="shared" si="74"/>
        <v>919.46508165917646</v>
      </c>
      <c r="AR80">
        <f t="shared" si="94"/>
        <v>239.90527727015029</v>
      </c>
      <c r="AS80">
        <f t="shared" si="95"/>
        <v>57554.542062067689</v>
      </c>
      <c r="AT80">
        <f t="shared" si="75"/>
        <v>515.37959830223281</v>
      </c>
      <c r="AU80">
        <f t="shared" si="96"/>
        <v>138.0082213419883</v>
      </c>
      <c r="AV80">
        <f t="shared" si="97"/>
        <v>19046.269157979237</v>
      </c>
      <c r="AW80">
        <f t="shared" si="76"/>
        <v>1922.4290935726258</v>
      </c>
      <c r="AX80">
        <f t="shared" si="98"/>
        <v>300.62923447360652</v>
      </c>
      <c r="AY80">
        <f t="shared" si="99"/>
        <v>90377.93662018668</v>
      </c>
      <c r="AZ80">
        <f t="shared" si="77"/>
        <v>1007.8381476851068</v>
      </c>
      <c r="BA80">
        <f t="shared" si="100"/>
        <v>227.53111309173426</v>
      </c>
      <c r="BB80">
        <f t="shared" si="101"/>
        <v>51770.407424763565</v>
      </c>
      <c r="BC80">
        <f t="shared" si="102"/>
        <v>-1002.9640119134493</v>
      </c>
      <c r="BD80">
        <f t="shared" si="103"/>
        <v>384.61991456794641</v>
      </c>
      <c r="BE80">
        <f t="shared" si="104"/>
        <v>-492.45854938287403</v>
      </c>
      <c r="BF80">
        <f t="shared" si="105"/>
        <v>-89.522891749745952</v>
      </c>
      <c r="BH80">
        <f t="shared" si="106"/>
        <v>212.35724298972508</v>
      </c>
      <c r="BI80">
        <f t="shared" si="107"/>
        <v>0.10318254196147379</v>
      </c>
      <c r="BJ80">
        <f t="shared" si="108"/>
        <v>6.4871710970000001</v>
      </c>
      <c r="BK80">
        <f t="shared" si="109"/>
        <v>0.144442612</v>
      </c>
      <c r="BL80">
        <f t="shared" si="110"/>
        <v>-493527.22580821963</v>
      </c>
      <c r="BM80">
        <f t="shared" si="111"/>
        <v>-218447.34456391877</v>
      </c>
      <c r="BN80">
        <f t="shared" si="112"/>
        <v>275079.88124430086</v>
      </c>
    </row>
    <row r="81" spans="1:66" x14ac:dyDescent="0.2">
      <c r="A81" t="s">
        <v>110</v>
      </c>
      <c r="B81" t="str">
        <f>VLOOKUP(A81,ISO3_Country!$A$3:$B$248,2,FALSE)</f>
        <v>Iraq</v>
      </c>
      <c r="C81" t="s">
        <v>666</v>
      </c>
      <c r="D81">
        <f>SUMIF(All_countries!F80:F324,Aggregation!A81,All_countries!G80:G324)</f>
        <v>42.199768840300003</v>
      </c>
      <c r="E81">
        <f>SUMIF(All_countries!$F$5:$F$249,Aggregation!A81,All_countries!$H$5:$H$249)</f>
        <v>75.047314143400001</v>
      </c>
      <c r="F81">
        <f>SUMIF(All_countries!$F$5:$F$249,Aggregation!A81,All_countries!$I$5:$I$249)</f>
        <v>0</v>
      </c>
      <c r="G81">
        <f>SUMIF(All_countries!$F$5:$F$249,Aggregation!A81,All_countries!$J$5:$J$249)</f>
        <v>0</v>
      </c>
      <c r="H81">
        <f t="shared" si="78"/>
        <v>1.03565293517892E-2</v>
      </c>
      <c r="I81">
        <f t="shared" si="79"/>
        <v>2.8517979374492E-3</v>
      </c>
      <c r="J81">
        <f t="shared" si="67"/>
        <v>0</v>
      </c>
      <c r="K81">
        <f t="shared" si="80"/>
        <v>0</v>
      </c>
      <c r="L81">
        <f t="shared" si="68"/>
        <v>0</v>
      </c>
      <c r="M81">
        <f t="shared" si="81"/>
        <v>0</v>
      </c>
      <c r="N81">
        <f t="shared" si="69"/>
        <v>1.03565293517892E-2</v>
      </c>
      <c r="O81">
        <f t="shared" si="82"/>
        <v>2.8517979374492E-3</v>
      </c>
      <c r="P81">
        <f t="shared" si="70"/>
        <v>0</v>
      </c>
      <c r="Q81">
        <f>VLOOKUP(B81,CO2Emissions2019!$A$3:$B$219,2,FALSE)</f>
        <v>60.42138344</v>
      </c>
      <c r="R81">
        <f t="shared" si="83"/>
        <v>1.7140503514080415E-2</v>
      </c>
      <c r="S81">
        <v>7.2106774729999996</v>
      </c>
      <c r="T81">
        <v>0.24639222399999999</v>
      </c>
      <c r="U81">
        <f t="shared" si="84"/>
        <v>6.0709128047666171E-2</v>
      </c>
      <c r="V81">
        <v>6.814456646</v>
      </c>
      <c r="W81">
        <v>7.6183425639999998</v>
      </c>
      <c r="X81">
        <v>9.3865192637151402</v>
      </c>
      <c r="Y81">
        <f t="shared" si="113"/>
        <v>88.106743888095423</v>
      </c>
      <c r="Z81">
        <v>3.736548231</v>
      </c>
      <c r="AA81">
        <v>0.62240748499999998</v>
      </c>
      <c r="AB81">
        <f t="shared" si="85"/>
        <v>0.38739107738402523</v>
      </c>
      <c r="AC81">
        <v>2.740797572</v>
      </c>
      <c r="AD81">
        <v>4.7780942599999996</v>
      </c>
      <c r="AE81">
        <v>2.667539638274</v>
      </c>
      <c r="AF81">
        <f t="shared" si="86"/>
        <v>7.1157677217629827</v>
      </c>
      <c r="AG81" s="12">
        <f t="shared" si="71"/>
        <v>24.315378648472912</v>
      </c>
      <c r="AH81" s="12">
        <f t="shared" si="87"/>
        <v>6.6981576036888431</v>
      </c>
      <c r="AI81">
        <f t="shared" si="72"/>
        <v>13.620347934129974</v>
      </c>
      <c r="AJ81">
        <f t="shared" si="88"/>
        <v>3.8388947917927427</v>
      </c>
      <c r="AK81">
        <f t="shared" si="89"/>
        <v>0.27384273314746732</v>
      </c>
      <c r="AL81">
        <f t="shared" si="90"/>
        <v>7.5984340606821396E-2</v>
      </c>
      <c r="AM81">
        <f t="shared" si="91"/>
        <v>5.7736200174534468E-3</v>
      </c>
      <c r="AN81">
        <f t="shared" si="73"/>
        <v>0.14190436112914379</v>
      </c>
      <c r="AO81">
        <f t="shared" si="92"/>
        <v>4.5668280650797463E-2</v>
      </c>
      <c r="AP81">
        <f t="shared" si="93"/>
        <v>2.0855918576000018E-3</v>
      </c>
      <c r="AQ81">
        <f t="shared" si="74"/>
        <v>24.041535915325444</v>
      </c>
      <c r="AR81">
        <f t="shared" si="94"/>
        <v>6.6227306041383303</v>
      </c>
      <c r="AS81">
        <f t="shared" si="95"/>
        <v>43.860560654990451</v>
      </c>
      <c r="AT81">
        <f t="shared" si="75"/>
        <v>13.478443573000831</v>
      </c>
      <c r="AU81">
        <f t="shared" si="96"/>
        <v>3.8008017567392574</v>
      </c>
      <c r="AV81">
        <f t="shared" si="97"/>
        <v>14.446093994032225</v>
      </c>
      <c r="AW81">
        <f t="shared" si="76"/>
        <v>2147.0225712858523</v>
      </c>
      <c r="AX81">
        <f t="shared" si="98"/>
        <v>341.83457611249895</v>
      </c>
      <c r="AY81">
        <f t="shared" si="99"/>
        <v>116850.87742601184</v>
      </c>
      <c r="AZ81">
        <f t="shared" si="77"/>
        <v>1112.5797015183214</v>
      </c>
      <c r="BA81">
        <f t="shared" si="100"/>
        <v>253.53094633483724</v>
      </c>
      <c r="BB81">
        <f t="shared" si="101"/>
        <v>64277.940749438123</v>
      </c>
      <c r="BC81">
        <f t="shared" si="102"/>
        <v>-2122.981035370527</v>
      </c>
      <c r="BD81">
        <f t="shared" si="103"/>
        <v>341.89872475144864</v>
      </c>
      <c r="BE81">
        <f t="shared" si="104"/>
        <v>-1099.1012579453206</v>
      </c>
      <c r="BF81">
        <f t="shared" si="105"/>
        <v>-249.73014457809799</v>
      </c>
      <c r="BH81">
        <f t="shared" si="106"/>
        <v>60.411026910648211</v>
      </c>
      <c r="BI81">
        <f t="shared" si="107"/>
        <v>2.8517979374492E-3</v>
      </c>
      <c r="BJ81">
        <f t="shared" si="108"/>
        <v>7.2106774729999996</v>
      </c>
      <c r="BK81">
        <f t="shared" si="109"/>
        <v>0.24639222399999999</v>
      </c>
      <c r="BL81">
        <f t="shared" si="110"/>
        <v>-140237.50851467703</v>
      </c>
      <c r="BM81">
        <f t="shared" si="111"/>
        <v>-246828.2078161884</v>
      </c>
      <c r="BN81">
        <f t="shared" si="112"/>
        <v>-106590.69930151137</v>
      </c>
    </row>
    <row r="82" spans="1:66" x14ac:dyDescent="0.2">
      <c r="A82" t="s">
        <v>111</v>
      </c>
      <c r="B82" t="str">
        <f>VLOOKUP(A82,ISO3_Country!$A$3:$B$248,2,FALSE)</f>
        <v>Iceland</v>
      </c>
      <c r="C82" t="s">
        <v>665</v>
      </c>
      <c r="D82">
        <f>SUMIF(All_countries!F81:F325,Aggregation!A82,All_countries!G81:G325)</f>
        <v>161.90453959499999</v>
      </c>
      <c r="E82">
        <f>SUMIF(All_countries!$F$5:$F$249,Aggregation!A82,All_countries!$H$5:$H$249)</f>
        <v>0</v>
      </c>
      <c r="F82">
        <f>SUMIF(All_countries!$F$5:$F$249,Aggregation!A82,All_countries!$I$5:$I$249)</f>
        <v>26.173780857499999</v>
      </c>
      <c r="G82">
        <f>SUMIF(All_countries!$F$5:$F$249,Aggregation!A82,All_countries!$J$5:$J$249)</f>
        <v>0</v>
      </c>
      <c r="H82">
        <f t="shared" si="78"/>
        <v>0</v>
      </c>
      <c r="I82">
        <f t="shared" si="79"/>
        <v>0</v>
      </c>
      <c r="J82">
        <f t="shared" si="67"/>
        <v>6.4125763100875005E-3</v>
      </c>
      <c r="K82">
        <f t="shared" si="80"/>
        <v>6.8051830229499998E-4</v>
      </c>
      <c r="L82">
        <f t="shared" si="68"/>
        <v>0</v>
      </c>
      <c r="M82">
        <f t="shared" si="81"/>
        <v>0</v>
      </c>
      <c r="N82">
        <f t="shared" si="69"/>
        <v>6.4125763100875005E-3</v>
      </c>
      <c r="O82">
        <f t="shared" si="82"/>
        <v>6.8051830229499998E-4</v>
      </c>
      <c r="P82">
        <f t="shared" si="70"/>
        <v>0</v>
      </c>
      <c r="Q82">
        <f>VLOOKUP(B82,CO2Emissions2019!$A$3:$B$219,2,FALSE)</f>
        <v>0.906565858</v>
      </c>
      <c r="R82">
        <f t="shared" si="83"/>
        <v>0.70734809319142711</v>
      </c>
      <c r="S82">
        <v>-7.8250891000000003E-2</v>
      </c>
      <c r="T82">
        <v>7.4229250000000004E-3</v>
      </c>
      <c r="U82">
        <f t="shared" si="84"/>
        <v>5.5099815555625002E-5</v>
      </c>
      <c r="V82">
        <v>-9.0519848E-2</v>
      </c>
      <c r="W82">
        <v>-6.6199351000000003E-2</v>
      </c>
      <c r="X82">
        <v>0.27992899467652899</v>
      </c>
      <c r="Y82">
        <f t="shared" si="113"/>
        <v>7.8360242060612192E-2</v>
      </c>
      <c r="Z82">
        <v>-3.859796E-3</v>
      </c>
      <c r="AA82">
        <v>1.5778955000000001E-2</v>
      </c>
      <c r="AB82">
        <f t="shared" si="85"/>
        <v>2.4897542089202503E-4</v>
      </c>
      <c r="AC82">
        <v>-3.0011524000000001E-2</v>
      </c>
      <c r="AD82">
        <v>2.1795267E-2</v>
      </c>
      <c r="AE82">
        <v>6.8408518615300701E-2</v>
      </c>
      <c r="AF82">
        <f t="shared" si="86"/>
        <v>4.6797254191399424E-3</v>
      </c>
      <c r="AG82" s="12">
        <f t="shared" si="71"/>
        <v>15.055644202376275</v>
      </c>
      <c r="AH82" s="12">
        <f t="shared" si="87"/>
        <v>1.6019441767569498</v>
      </c>
      <c r="AI82">
        <f t="shared" si="72"/>
        <v>8.4334739496935729</v>
      </c>
      <c r="AJ82">
        <f t="shared" si="88"/>
        <v>1.0286411139169191</v>
      </c>
      <c r="AK82">
        <f t="shared" si="89"/>
        <v>-1.8400632327927003E-3</v>
      </c>
      <c r="AL82">
        <f t="shared" si="90"/>
        <v>2.6191349167940347E-4</v>
      </c>
      <c r="AM82">
        <f t="shared" si="91"/>
        <v>6.8598677123696957E-8</v>
      </c>
      <c r="AN82">
        <f t="shared" si="73"/>
        <v>-9.0762783847155596E-5</v>
      </c>
      <c r="AO82">
        <f t="shared" si="92"/>
        <v>3.7116582100960867E-4</v>
      </c>
      <c r="AP82">
        <f t="shared" si="93"/>
        <v>1.3776406668573687E-7</v>
      </c>
      <c r="AQ82">
        <f t="shared" si="74"/>
        <v>15.057484265609069</v>
      </c>
      <c r="AR82">
        <f t="shared" si="94"/>
        <v>1.6021400692108281</v>
      </c>
      <c r="AS82">
        <f t="shared" si="95"/>
        <v>2.5668528013708771</v>
      </c>
      <c r="AT82">
        <f t="shared" si="75"/>
        <v>8.4335647124774198</v>
      </c>
      <c r="AU82">
        <f t="shared" si="96"/>
        <v>1.0286495612505095</v>
      </c>
      <c r="AV82">
        <f t="shared" si="97"/>
        <v>1.0581199198608657</v>
      </c>
      <c r="AW82">
        <f t="shared" si="76"/>
        <v>-23.300804974943315</v>
      </c>
      <c r="AX82">
        <f t="shared" si="98"/>
        <v>4.2295451764087098</v>
      </c>
      <c r="AY82">
        <f t="shared" si="99"/>
        <v>17.889052399282182</v>
      </c>
      <c r="AZ82">
        <f t="shared" si="77"/>
        <v>-1.1493332879630254</v>
      </c>
      <c r="BA82">
        <f t="shared" si="100"/>
        <v>4.7018725440112057</v>
      </c>
      <c r="BB82">
        <f t="shared" si="101"/>
        <v>22.107605420126408</v>
      </c>
      <c r="BC82">
        <f t="shared" si="102"/>
        <v>38.358289240552381</v>
      </c>
      <c r="BD82">
        <f t="shared" si="103"/>
        <v>4.5228204917565611</v>
      </c>
      <c r="BE82">
        <f t="shared" si="104"/>
        <v>9.5828980004404443</v>
      </c>
      <c r="BF82">
        <f t="shared" si="105"/>
        <v>-3.6732229827606959</v>
      </c>
      <c r="BH82">
        <f t="shared" si="106"/>
        <v>0.90015328168991249</v>
      </c>
      <c r="BI82">
        <f t="shared" si="107"/>
        <v>6.8051830229499998E-4</v>
      </c>
      <c r="BJ82">
        <f t="shared" si="108"/>
        <v>-7.8250891000000003E-2</v>
      </c>
      <c r="BK82">
        <f t="shared" si="109"/>
        <v>7.4229250000000004E-3</v>
      </c>
      <c r="BL82">
        <f t="shared" si="110"/>
        <v>-2113.6658996729007</v>
      </c>
      <c r="BM82">
        <f t="shared" si="111"/>
        <v>2695.6773104983558</v>
      </c>
      <c r="BN82">
        <f t="shared" si="112"/>
        <v>4809.3432101712569</v>
      </c>
    </row>
    <row r="83" spans="1:66" x14ac:dyDescent="0.2">
      <c r="A83" t="s">
        <v>112</v>
      </c>
      <c r="B83" t="str">
        <f>VLOOKUP(A83,ISO3_Country!$A$3:$B$248,2,FALSE)</f>
        <v>Israel</v>
      </c>
      <c r="C83" t="s">
        <v>666</v>
      </c>
      <c r="D83">
        <f>SUMIF(All_countries!F82:F326,Aggregation!A83,All_countries!G82:G326)</f>
        <v>4.6287248786199999</v>
      </c>
      <c r="E83">
        <f>SUMIF(All_countries!$F$5:$F$249,Aggregation!A83,All_countries!$H$5:$H$249)</f>
        <v>17.450543603300002</v>
      </c>
      <c r="F83">
        <f>SUMIF(All_countries!$F$5:$F$249,Aggregation!A83,All_countries!$I$5:$I$249)</f>
        <v>0</v>
      </c>
      <c r="G83">
        <f>SUMIF(All_countries!$F$5:$F$249,Aggregation!A83,All_countries!$J$5:$J$249)</f>
        <v>0</v>
      </c>
      <c r="H83">
        <f t="shared" si="78"/>
        <v>2.4081750172554E-3</v>
      </c>
      <c r="I83">
        <f t="shared" si="79"/>
        <v>6.6312065692540015E-4</v>
      </c>
      <c r="J83">
        <f t="shared" si="67"/>
        <v>0</v>
      </c>
      <c r="K83">
        <f t="shared" si="80"/>
        <v>0</v>
      </c>
      <c r="L83">
        <f t="shared" si="68"/>
        <v>0</v>
      </c>
      <c r="M83">
        <f t="shared" si="81"/>
        <v>0</v>
      </c>
      <c r="N83">
        <f t="shared" si="69"/>
        <v>2.4081750172554E-3</v>
      </c>
      <c r="O83">
        <f t="shared" si="82"/>
        <v>6.6312065692540004E-4</v>
      </c>
      <c r="P83">
        <f t="shared" si="70"/>
        <v>0</v>
      </c>
      <c r="Q83">
        <f>VLOOKUP(B83,CO2Emissions2019!$A$3:$B$219,2,FALSE)</f>
        <v>17.51422474</v>
      </c>
      <c r="R83">
        <f t="shared" si="83"/>
        <v>1.3749823660509908E-2</v>
      </c>
      <c r="S83">
        <v>4.4543685929999999</v>
      </c>
      <c r="T83">
        <v>0.11011768399999999</v>
      </c>
      <c r="U83">
        <f t="shared" si="84"/>
        <v>1.2125904329523854E-2</v>
      </c>
      <c r="V83">
        <v>4.2726127419999997</v>
      </c>
      <c r="W83">
        <v>4.6353654180000001</v>
      </c>
      <c r="X83">
        <v>4.1761268496956703</v>
      </c>
      <c r="Y83">
        <f t="shared" si="113"/>
        <v>17.440035464749084</v>
      </c>
      <c r="Z83">
        <v>3.0549427219999998</v>
      </c>
      <c r="AA83">
        <v>0.438852458</v>
      </c>
      <c r="AB83">
        <f t="shared" si="85"/>
        <v>0.19259147989264178</v>
      </c>
      <c r="AC83">
        <v>2.34431067</v>
      </c>
      <c r="AD83">
        <v>3.7819485529999999</v>
      </c>
      <c r="AE83">
        <v>1.91203816773807</v>
      </c>
      <c r="AF83">
        <f t="shared" si="86"/>
        <v>3.6558899548871557</v>
      </c>
      <c r="AG83" s="12">
        <f t="shared" si="71"/>
        <v>5.6539874901471432</v>
      </c>
      <c r="AH83" s="12">
        <f t="shared" si="87"/>
        <v>1.5575039914366759</v>
      </c>
      <c r="AI83">
        <f t="shared" si="72"/>
        <v>3.1671016908411915</v>
      </c>
      <c r="AJ83">
        <f t="shared" si="88"/>
        <v>0.89264754798092949</v>
      </c>
      <c r="AK83">
        <f t="shared" si="89"/>
        <v>3.933553923185662E-2</v>
      </c>
      <c r="AL83">
        <f t="shared" si="90"/>
        <v>1.0875088515488218E-2</v>
      </c>
      <c r="AM83">
        <f t="shared" si="91"/>
        <v>1.1826755021970373E-4</v>
      </c>
      <c r="AN83">
        <f t="shared" si="73"/>
        <v>2.6977520333891655E-2</v>
      </c>
      <c r="AO83">
        <f t="shared" si="92"/>
        <v>8.3787098468992415E-3</v>
      </c>
      <c r="AP83">
        <f t="shared" si="93"/>
        <v>7.0202778698526318E-5</v>
      </c>
      <c r="AQ83">
        <f t="shared" si="74"/>
        <v>5.6146519509152863</v>
      </c>
      <c r="AR83">
        <f t="shared" si="94"/>
        <v>1.546668739601107</v>
      </c>
      <c r="AS83">
        <f t="shared" si="95"/>
        <v>2.3921841900592766</v>
      </c>
      <c r="AT83">
        <f t="shared" si="75"/>
        <v>3.1401241705072995</v>
      </c>
      <c r="AU83">
        <f t="shared" si="96"/>
        <v>0.88539984732434873</v>
      </c>
      <c r="AV83">
        <f t="shared" si="97"/>
        <v>0.78393288964198005</v>
      </c>
      <c r="AW83">
        <f t="shared" si="76"/>
        <v>1326.4448599171362</v>
      </c>
      <c r="AX83">
        <f t="shared" si="98"/>
        <v>207.87354922891828</v>
      </c>
      <c r="AY83">
        <f t="shared" si="99"/>
        <v>43211.412469027513</v>
      </c>
      <c r="AZ83">
        <f t="shared" si="77"/>
        <v>909.71660434796092</v>
      </c>
      <c r="BA83">
        <f t="shared" si="100"/>
        <v>192.08735756620877</v>
      </c>
      <c r="BB83">
        <f t="shared" si="101"/>
        <v>36897.552936768538</v>
      </c>
      <c r="BC83">
        <f t="shared" si="102"/>
        <v>-1320.830207966221</v>
      </c>
      <c r="BD83">
        <f t="shared" si="103"/>
        <v>207.87930309008055</v>
      </c>
      <c r="BE83">
        <f t="shared" si="104"/>
        <v>-906.57648017745362</v>
      </c>
      <c r="BF83">
        <f t="shared" si="105"/>
        <v>-191.20195771888442</v>
      </c>
      <c r="BH83">
        <f t="shared" si="106"/>
        <v>17.511816564982745</v>
      </c>
      <c r="BI83">
        <f t="shared" si="107"/>
        <v>6.6312065692540004E-4</v>
      </c>
      <c r="BJ83">
        <f t="shared" si="108"/>
        <v>4.4543685929999999</v>
      </c>
      <c r="BK83">
        <f t="shared" si="109"/>
        <v>0.11011768399999999</v>
      </c>
      <c r="BL83">
        <f t="shared" si="110"/>
        <v>-40828.741406307563</v>
      </c>
      <c r="BM83">
        <f t="shared" si="111"/>
        <v>-153177.9098838869</v>
      </c>
      <c r="BN83">
        <f t="shared" si="112"/>
        <v>-112349.16847757934</v>
      </c>
    </row>
    <row r="84" spans="1:66" x14ac:dyDescent="0.2">
      <c r="A84" t="s">
        <v>248</v>
      </c>
      <c r="B84" t="str">
        <f>VLOOKUP(A84,ISO3_Country!$A$3:$B$248,2,FALSE)</f>
        <v>Italy</v>
      </c>
      <c r="C84" t="s">
        <v>665</v>
      </c>
      <c r="D84">
        <f>SUMIF(All_countries!F83:F327,Aggregation!A84,All_countries!G83:G327)</f>
        <v>89.698864306700003</v>
      </c>
      <c r="E84">
        <f>SUMIF(All_countries!$F$5:$F$249,Aggregation!A84,All_countries!$H$5:$H$249)</f>
        <v>7987.3991394900004</v>
      </c>
      <c r="F84">
        <f>SUMIF(All_countries!$F$5:$F$249,Aggregation!A84,All_countries!$I$5:$I$249)</f>
        <v>439.42080490000001</v>
      </c>
      <c r="G84">
        <f>SUMIF(All_countries!$F$5:$F$249,Aggregation!A84,All_countries!$J$5:$J$249)</f>
        <v>0</v>
      </c>
      <c r="H84">
        <f t="shared" si="78"/>
        <v>1.1022610812496201</v>
      </c>
      <c r="I84">
        <f t="shared" si="79"/>
        <v>0.30352116730062001</v>
      </c>
      <c r="J84">
        <f t="shared" si="67"/>
        <v>0.10765809720050001</v>
      </c>
      <c r="K84">
        <f t="shared" si="80"/>
        <v>1.14249409274E-2</v>
      </c>
      <c r="L84">
        <f t="shared" si="68"/>
        <v>0</v>
      </c>
      <c r="M84">
        <f t="shared" si="81"/>
        <v>0</v>
      </c>
      <c r="N84">
        <f t="shared" si="69"/>
        <v>1.2099191784501202</v>
      </c>
      <c r="O84">
        <f t="shared" si="82"/>
        <v>0.30373611618430485</v>
      </c>
      <c r="P84">
        <f t="shared" si="70"/>
        <v>0</v>
      </c>
      <c r="Q84">
        <f>VLOOKUP(B84,CO2Emissions2019!$A$3:$B$219,2,FALSE)</f>
        <v>91.99951222</v>
      </c>
      <c r="R84">
        <f t="shared" si="83"/>
        <v>1.3151365145902294</v>
      </c>
      <c r="S84">
        <v>6.3694713719999996</v>
      </c>
      <c r="T84">
        <v>0.181529735</v>
      </c>
      <c r="U84">
        <f t="shared" si="84"/>
        <v>3.2953044689170222E-2</v>
      </c>
      <c r="V84">
        <v>6.0805970739999999</v>
      </c>
      <c r="W84">
        <v>6.6766165449999999</v>
      </c>
      <c r="X84">
        <v>6.9217548176117498</v>
      </c>
      <c r="Y84">
        <f t="shared" si="113"/>
        <v>47.910689755131465</v>
      </c>
      <c r="Z84">
        <v>4.2006502020000003</v>
      </c>
      <c r="AA84">
        <v>0.97156402600000003</v>
      </c>
      <c r="AB84">
        <f t="shared" si="85"/>
        <v>0.94393665661732873</v>
      </c>
      <c r="AC84">
        <v>2.6655589000000002</v>
      </c>
      <c r="AD84">
        <v>5.8696392700000004</v>
      </c>
      <c r="AE84">
        <v>4.1980674272792697</v>
      </c>
      <c r="AF84">
        <f t="shared" si="86"/>
        <v>17.623770123983185</v>
      </c>
      <c r="AG84" s="12">
        <f t="shared" si="71"/>
        <v>2840.6855191291838</v>
      </c>
      <c r="AH84" s="12">
        <f t="shared" si="87"/>
        <v>713.45655552527262</v>
      </c>
      <c r="AI84">
        <f t="shared" si="72"/>
        <v>1591.2203425388175</v>
      </c>
      <c r="AJ84">
        <f t="shared" si="88"/>
        <v>410.75453386754077</v>
      </c>
      <c r="AK84">
        <f t="shared" si="89"/>
        <v>28.259902603619786</v>
      </c>
      <c r="AL84">
        <f t="shared" si="90"/>
        <v>7.1398912218170727</v>
      </c>
      <c r="AM84">
        <f t="shared" si="91"/>
        <v>50.978046659380489</v>
      </c>
      <c r="AN84">
        <f t="shared" si="73"/>
        <v>18.637334034067745</v>
      </c>
      <c r="AO84">
        <f t="shared" si="92"/>
        <v>6.361717898519994</v>
      </c>
      <c r="AP84">
        <f t="shared" si="93"/>
        <v>40.471454620349647</v>
      </c>
      <c r="AQ84">
        <f t="shared" si="74"/>
        <v>2812.4256165255638</v>
      </c>
      <c r="AR84">
        <f t="shared" si="94"/>
        <v>706.35953681354556</v>
      </c>
      <c r="AS84">
        <f t="shared" si="95"/>
        <v>498943.79524744663</v>
      </c>
      <c r="AT84">
        <f t="shared" si="75"/>
        <v>1572.5830085047496</v>
      </c>
      <c r="AU84">
        <f t="shared" si="96"/>
        <v>406.22886160665291</v>
      </c>
      <c r="AV84">
        <f t="shared" si="97"/>
        <v>165021.88800223716</v>
      </c>
      <c r="AW84">
        <f t="shared" si="76"/>
        <v>1868.5303903342658</v>
      </c>
      <c r="AX84">
        <f t="shared" si="98"/>
        <v>294.00882064125335</v>
      </c>
      <c r="AY84">
        <f t="shared" si="99"/>
        <v>86441.186614860679</v>
      </c>
      <c r="AZ84">
        <f t="shared" si="77"/>
        <v>1232.2910494746743</v>
      </c>
      <c r="BA84">
        <f t="shared" si="100"/>
        <v>342.92384140848583</v>
      </c>
      <c r="BB84">
        <f t="shared" si="101"/>
        <v>117596.76100635235</v>
      </c>
      <c r="BC84">
        <f t="shared" si="102"/>
        <v>943.89522619129798</v>
      </c>
      <c r="BD84">
        <f t="shared" si="103"/>
        <v>765.10455616360514</v>
      </c>
      <c r="BE84">
        <f t="shared" si="104"/>
        <v>340.2919590300753</v>
      </c>
      <c r="BF84">
        <f t="shared" si="105"/>
        <v>63.305020198167085</v>
      </c>
      <c r="BH84">
        <f t="shared" si="106"/>
        <v>90.789593041549878</v>
      </c>
      <c r="BI84">
        <f t="shared" si="107"/>
        <v>0.30373611618430485</v>
      </c>
      <c r="BJ84">
        <f t="shared" si="108"/>
        <v>6.3694713719999996</v>
      </c>
      <c r="BK84">
        <f t="shared" si="109"/>
        <v>0.181529735</v>
      </c>
      <c r="BL84">
        <f t="shared" si="110"/>
        <v>-211038.04430232241</v>
      </c>
      <c r="BM84">
        <f t="shared" si="111"/>
        <v>-217323.39160051546</v>
      </c>
      <c r="BN84">
        <f t="shared" si="112"/>
        <v>-6285.3472981930536</v>
      </c>
    </row>
    <row r="85" spans="1:66" x14ac:dyDescent="0.2">
      <c r="A85" t="s">
        <v>113</v>
      </c>
      <c r="B85" t="str">
        <f>VLOOKUP(A85,ISO3_Country!$A$3:$B$248,2,FALSE)</f>
        <v>Jamaica</v>
      </c>
      <c r="C85" t="s">
        <v>669</v>
      </c>
      <c r="D85">
        <f>SUMIF(All_countries!F84:F328,Aggregation!A85,All_countries!G84:G328)</f>
        <v>21.703221168700001</v>
      </c>
      <c r="E85">
        <f>SUMIF(All_countries!$F$5:$F$249,Aggregation!A85,All_countries!$H$5:$H$249)</f>
        <v>796.01730372600002</v>
      </c>
      <c r="F85">
        <f>SUMIF(All_countries!$F$5:$F$249,Aggregation!A85,All_countries!$I$5:$I$249)</f>
        <v>0</v>
      </c>
      <c r="G85">
        <f>SUMIF(All_countries!$F$5:$F$249,Aggregation!A85,All_countries!$J$5:$J$249)</f>
        <v>95.981028702900005</v>
      </c>
      <c r="H85">
        <f t="shared" si="78"/>
        <v>0.109850387914188</v>
      </c>
      <c r="I85">
        <f t="shared" si="79"/>
        <v>3.0248657541587998E-2</v>
      </c>
      <c r="J85">
        <f t="shared" si="67"/>
        <v>0</v>
      </c>
      <c r="K85">
        <f t="shared" si="80"/>
        <v>0</v>
      </c>
      <c r="L85">
        <f t="shared" si="68"/>
        <v>1.67006989943046E-2</v>
      </c>
      <c r="M85">
        <f t="shared" si="81"/>
        <v>2.2075636601667E-3</v>
      </c>
      <c r="N85">
        <f t="shared" si="69"/>
        <v>0.12655108690849259</v>
      </c>
      <c r="O85">
        <f t="shared" si="82"/>
        <v>3.0329105169489542E-2</v>
      </c>
      <c r="P85">
        <f t="shared" si="70"/>
        <v>0</v>
      </c>
      <c r="Q85">
        <f>VLOOKUP(B85,CO2Emissions2019!$A$3:$B$219,2,FALSE)</f>
        <v>2.1872795489999999</v>
      </c>
      <c r="R85">
        <f t="shared" si="83"/>
        <v>5.7857756209694529</v>
      </c>
      <c r="S85">
        <v>0.10890889600000001</v>
      </c>
      <c r="T85">
        <v>2.6593879999999999E-3</v>
      </c>
      <c r="U85">
        <f t="shared" si="84"/>
        <v>7.0723445345439993E-6</v>
      </c>
      <c r="V85">
        <v>0.104551514</v>
      </c>
      <c r="W85">
        <v>0.11334325000000001</v>
      </c>
      <c r="X85">
        <v>0.101574993001515</v>
      </c>
      <c r="Y85">
        <f t="shared" si="113"/>
        <v>1.0317479203257821E-2</v>
      </c>
      <c r="Z85">
        <v>5.3814677999999998E-2</v>
      </c>
      <c r="AA85">
        <v>7.0280380000000003E-3</v>
      </c>
      <c r="AB85">
        <f t="shared" si="85"/>
        <v>4.9393318129444005E-5</v>
      </c>
      <c r="AC85">
        <v>4.2247998000000002E-2</v>
      </c>
      <c r="AD85">
        <v>6.5394902000000005E-2</v>
      </c>
      <c r="AE85">
        <v>3.02732495930771E-2</v>
      </c>
      <c r="AF85">
        <f t="shared" si="86"/>
        <v>9.164696409247428E-4</v>
      </c>
      <c r="AG85" s="12">
        <f t="shared" si="71"/>
        <v>297.12054029221594</v>
      </c>
      <c r="AH85" s="12">
        <f t="shared" si="87"/>
        <v>71.244369238998289</v>
      </c>
      <c r="AI85">
        <f t="shared" si="72"/>
        <v>166.43315309469071</v>
      </c>
      <c r="AJ85">
        <f t="shared" si="88"/>
        <v>41.123282779112159</v>
      </c>
      <c r="AK85">
        <f t="shared" si="89"/>
        <v>5.0540571110002201E-2</v>
      </c>
      <c r="AL85">
        <f t="shared" si="90"/>
        <v>1.2175211096167645E-2</v>
      </c>
      <c r="AM85">
        <f t="shared" si="91"/>
        <v>1.4823576523624374E-4</v>
      </c>
      <c r="AN85">
        <f t="shared" si="73"/>
        <v>2.4973392074609503E-2</v>
      </c>
      <c r="AO85">
        <f t="shared" si="92"/>
        <v>6.8160443189234617E-3</v>
      </c>
      <c r="AP85">
        <f t="shared" si="93"/>
        <v>4.6458460157528795E-5</v>
      </c>
      <c r="AQ85">
        <f t="shared" si="74"/>
        <v>297.06999972110594</v>
      </c>
      <c r="AR85">
        <f t="shared" si="94"/>
        <v>71.232250799688074</v>
      </c>
      <c r="AS85">
        <f t="shared" si="95"/>
        <v>5074.0335539896623</v>
      </c>
      <c r="AT85">
        <f t="shared" si="75"/>
        <v>166.40817970261608</v>
      </c>
      <c r="AU85">
        <f t="shared" si="96"/>
        <v>41.117477736274587</v>
      </c>
      <c r="AV85">
        <f t="shared" si="97"/>
        <v>1690.6469753930364</v>
      </c>
      <c r="AW85">
        <f t="shared" si="76"/>
        <v>32.381874096061487</v>
      </c>
      <c r="AX85">
        <f t="shared" si="98"/>
        <v>5.149129706803933</v>
      </c>
      <c r="AY85">
        <f t="shared" si="99"/>
        <v>26.513536737490757</v>
      </c>
      <c r="AZ85">
        <f t="shared" si="77"/>
        <v>16.000714280641407</v>
      </c>
      <c r="BA85">
        <f t="shared" si="100"/>
        <v>3.2691762012372121</v>
      </c>
      <c r="BB85">
        <f t="shared" si="101"/>
        <v>10.687513034735769</v>
      </c>
      <c r="BC85">
        <f t="shared" si="102"/>
        <v>264.68812562504445</v>
      </c>
      <c r="BD85">
        <f t="shared" si="103"/>
        <v>71.418114583956594</v>
      </c>
      <c r="BE85">
        <f t="shared" si="104"/>
        <v>150.40746542197468</v>
      </c>
      <c r="BF85">
        <f t="shared" si="105"/>
        <v>37.848301535037372</v>
      </c>
      <c r="BH85">
        <f t="shared" si="106"/>
        <v>2.0607284620915074</v>
      </c>
      <c r="BI85">
        <f t="shared" si="107"/>
        <v>3.0329105169489542E-2</v>
      </c>
      <c r="BJ85">
        <f t="shared" si="108"/>
        <v>0.10890889600000001</v>
      </c>
      <c r="BK85">
        <f t="shared" si="109"/>
        <v>2.6593879999999999E-3</v>
      </c>
      <c r="BL85">
        <f t="shared" si="110"/>
        <v>-4837.4187738226128</v>
      </c>
      <c r="BM85">
        <f t="shared" si="111"/>
        <v>-3751.3562721463336</v>
      </c>
      <c r="BN85">
        <f t="shared" si="112"/>
        <v>1086.0625016762792</v>
      </c>
    </row>
    <row r="86" spans="1:66" x14ac:dyDescent="0.2">
      <c r="A86" t="s">
        <v>115</v>
      </c>
      <c r="B86" t="str">
        <f>VLOOKUP(A86,ISO3_Country!$A$3:$B$248,2,FALSE)</f>
        <v>Jordan</v>
      </c>
      <c r="C86" t="s">
        <v>666</v>
      </c>
      <c r="D86">
        <f>SUMIF(All_countries!F85:F329,Aggregation!A86,All_countries!G85:G329)</f>
        <v>9.017299533580001</v>
      </c>
      <c r="E86">
        <f>SUMIF(All_countries!$F$5:$F$249,Aggregation!A86,All_countries!$H$5:$H$249)</f>
        <v>1.3712183572900001</v>
      </c>
      <c r="F86">
        <f>SUMIF(All_countries!$F$5:$F$249,Aggregation!A86,All_countries!$I$5:$I$249)</f>
        <v>0</v>
      </c>
      <c r="G86">
        <f>SUMIF(All_countries!$F$5:$F$249,Aggregation!A86,All_countries!$J$5:$J$249)</f>
        <v>0</v>
      </c>
      <c r="H86">
        <f t="shared" si="78"/>
        <v>1.8922813330602E-4</v>
      </c>
      <c r="I86">
        <f t="shared" si="79"/>
        <v>5.2106297577020004E-5</v>
      </c>
      <c r="J86">
        <f t="shared" si="67"/>
        <v>0</v>
      </c>
      <c r="K86">
        <f t="shared" si="80"/>
        <v>0</v>
      </c>
      <c r="L86">
        <f t="shared" si="68"/>
        <v>0</v>
      </c>
      <c r="M86">
        <f t="shared" si="81"/>
        <v>0</v>
      </c>
      <c r="N86">
        <f t="shared" si="69"/>
        <v>1.8922813330602E-4</v>
      </c>
      <c r="O86">
        <f t="shared" si="82"/>
        <v>5.2106297577019997E-5</v>
      </c>
      <c r="P86">
        <f t="shared" si="70"/>
        <v>0</v>
      </c>
      <c r="Q86">
        <f>VLOOKUP(B86,CO2Emissions2019!$A$3:$B$219,2,FALSE)</f>
        <v>7.1156065929999999</v>
      </c>
      <c r="R86">
        <f t="shared" si="83"/>
        <v>2.6593394510058183E-3</v>
      </c>
      <c r="S86">
        <v>0.77866999100000001</v>
      </c>
      <c r="T86">
        <v>1.6580682999999999E-2</v>
      </c>
      <c r="U86">
        <f t="shared" si="84"/>
        <v>2.7491904874648898E-4</v>
      </c>
      <c r="V86">
        <v>0.75174562</v>
      </c>
      <c r="W86">
        <v>0.80583939199999999</v>
      </c>
      <c r="X86">
        <v>0.62691845316736305</v>
      </c>
      <c r="Y86">
        <f t="shared" si="113"/>
        <v>0.39302674692175921</v>
      </c>
      <c r="Z86">
        <v>0.235746598</v>
      </c>
      <c r="AA86">
        <v>3.1400923999999997E-2</v>
      </c>
      <c r="AB86">
        <f t="shared" si="85"/>
        <v>9.8601802805377585E-4</v>
      </c>
      <c r="AC86">
        <v>0.185484233</v>
      </c>
      <c r="AD86">
        <v>0.28790457400000002</v>
      </c>
      <c r="AE86">
        <v>0.136427596585841</v>
      </c>
      <c r="AF86">
        <f t="shared" si="86"/>
        <v>1.8612489110188975E-2</v>
      </c>
      <c r="AG86" s="12">
        <f t="shared" si="71"/>
        <v>0.44427564061165781</v>
      </c>
      <c r="AH86" s="12">
        <f t="shared" si="87"/>
        <v>0.12238461523952454</v>
      </c>
      <c r="AI86">
        <f t="shared" si="72"/>
        <v>0.24886261864440676</v>
      </c>
      <c r="AJ86">
        <f t="shared" si="88"/>
        <v>7.0141924068765862E-2</v>
      </c>
      <c r="AK86">
        <f t="shared" si="89"/>
        <v>5.4031876790355251E-4</v>
      </c>
      <c r="AL86">
        <f t="shared" si="90"/>
        <v>1.4922761569896898E-4</v>
      </c>
      <c r="AM86">
        <f t="shared" si="91"/>
        <v>2.2268881287199174E-8</v>
      </c>
      <c r="AN86">
        <f t="shared" si="73"/>
        <v>1.6358446176310154E-4</v>
      </c>
      <c r="AO86">
        <f t="shared" si="92"/>
        <v>5.0038146081821543E-5</v>
      </c>
      <c r="AP86">
        <f t="shared" si="93"/>
        <v>2.5038160633057127E-9</v>
      </c>
      <c r="AQ86">
        <f t="shared" si="74"/>
        <v>0.44373532184375419</v>
      </c>
      <c r="AR86">
        <f t="shared" si="94"/>
        <v>0.12223577663785562</v>
      </c>
      <c r="AS86">
        <f t="shared" si="95"/>
        <v>1.4941585090259731E-2</v>
      </c>
      <c r="AT86">
        <f t="shared" si="75"/>
        <v>0.24869903418264364</v>
      </c>
      <c r="AU86">
        <f t="shared" si="96"/>
        <v>7.0097919968945863E-2</v>
      </c>
      <c r="AV86">
        <f t="shared" si="97"/>
        <v>4.9137183839727391E-3</v>
      </c>
      <c r="AW86">
        <f t="shared" si="76"/>
        <v>231.88270305737186</v>
      </c>
      <c r="AX86">
        <f t="shared" si="98"/>
        <v>36.275354031181372</v>
      </c>
      <c r="AY86">
        <f t="shared" si="99"/>
        <v>1315.9013100875466</v>
      </c>
      <c r="AZ86">
        <f t="shared" si="77"/>
        <v>70.203756421402431</v>
      </c>
      <c r="BA86">
        <f t="shared" si="100"/>
        <v>14.346528527194884</v>
      </c>
      <c r="BB86">
        <f t="shared" si="101"/>
        <v>205.82288078161662</v>
      </c>
      <c r="BC86">
        <f t="shared" si="102"/>
        <v>-231.43896773552811</v>
      </c>
      <c r="BD86">
        <f t="shared" si="103"/>
        <v>36.275559977381974</v>
      </c>
      <c r="BE86">
        <f t="shared" si="104"/>
        <v>-69.955057387219782</v>
      </c>
      <c r="BF86">
        <f t="shared" si="105"/>
        <v>-14.276430607225938</v>
      </c>
      <c r="BH86">
        <f t="shared" si="106"/>
        <v>7.1154173648666941</v>
      </c>
      <c r="BI86">
        <f t="shared" si="107"/>
        <v>5.2106297577019997E-5</v>
      </c>
      <c r="BJ86">
        <f t="shared" si="108"/>
        <v>0.77866999100000001</v>
      </c>
      <c r="BK86">
        <f t="shared" si="109"/>
        <v>1.6580682999999999E-2</v>
      </c>
      <c r="BL86">
        <f t="shared" si="110"/>
        <v>-16685.47884127605</v>
      </c>
      <c r="BM86">
        <f t="shared" si="111"/>
        <v>-26806.778619151246</v>
      </c>
      <c r="BN86">
        <f t="shared" si="112"/>
        <v>-10121.299777875196</v>
      </c>
    </row>
    <row r="87" spans="1:66" x14ac:dyDescent="0.2">
      <c r="A87" t="s">
        <v>116</v>
      </c>
      <c r="B87" t="str">
        <f>VLOOKUP(A87,ISO3_Country!$A$3:$B$248,2,FALSE)</f>
        <v>Japan</v>
      </c>
      <c r="C87" t="s">
        <v>666</v>
      </c>
      <c r="D87">
        <f>SUMIF(All_countries!F86:F330,Aggregation!A87,All_countries!G86:G330)</f>
        <v>415.46535311999997</v>
      </c>
      <c r="E87">
        <f>SUMIF(All_countries!$F$5:$F$249,Aggregation!A87,All_countries!$H$5:$H$249)</f>
        <v>474.56825539200003</v>
      </c>
      <c r="F87">
        <f>SUMIF(All_countries!$F$5:$F$249,Aggregation!A87,All_countries!$I$5:$I$249)</f>
        <v>0</v>
      </c>
      <c r="G87">
        <f>SUMIF(All_countries!$F$5:$F$249,Aggregation!A87,All_countries!$J$5:$J$249)</f>
        <v>9.9958338584700002</v>
      </c>
      <c r="H87">
        <f t="shared" si="78"/>
        <v>6.5490419244096001E-2</v>
      </c>
      <c r="I87">
        <f t="shared" si="79"/>
        <v>1.8033593704896E-2</v>
      </c>
      <c r="J87">
        <f t="shared" si="67"/>
        <v>0</v>
      </c>
      <c r="K87">
        <f t="shared" si="80"/>
        <v>0</v>
      </c>
      <c r="L87">
        <f t="shared" si="68"/>
        <v>1.73927509137378E-3</v>
      </c>
      <c r="M87">
        <f t="shared" si="81"/>
        <v>2.2990417874481001E-4</v>
      </c>
      <c r="N87">
        <f t="shared" si="69"/>
        <v>6.7229694335469783E-2</v>
      </c>
      <c r="O87">
        <f t="shared" si="82"/>
        <v>1.8035059130611937E-2</v>
      </c>
      <c r="P87">
        <f t="shared" si="70"/>
        <v>0</v>
      </c>
      <c r="Q87">
        <f>VLOOKUP(B87,CO2Emissions2019!$A$3:$B$219,2,FALSE)</f>
        <v>302.0372342</v>
      </c>
      <c r="R87">
        <f t="shared" si="83"/>
        <v>2.2258743864325119E-2</v>
      </c>
      <c r="S87">
        <v>12.5494279</v>
      </c>
      <c r="T87">
        <v>0.31281838499999998</v>
      </c>
      <c r="U87">
        <f t="shared" si="84"/>
        <v>9.7855341994008208E-2</v>
      </c>
      <c r="V87">
        <v>12.04387592</v>
      </c>
      <c r="W87">
        <v>13.068349</v>
      </c>
      <c r="X87">
        <v>11.985459792525001</v>
      </c>
      <c r="Y87">
        <f t="shared" si="113"/>
        <v>143.65124643823344</v>
      </c>
      <c r="Z87">
        <v>8.8535771410000006</v>
      </c>
      <c r="AA87">
        <v>1.759846324</v>
      </c>
      <c r="AB87">
        <f t="shared" si="85"/>
        <v>3.0970590840963128</v>
      </c>
      <c r="AC87">
        <v>6.0777481660000001</v>
      </c>
      <c r="AD87">
        <v>11.885160150000001</v>
      </c>
      <c r="AE87">
        <v>7.6125241892553701</v>
      </c>
      <c r="AF87">
        <f t="shared" si="86"/>
        <v>57.950524531998127</v>
      </c>
      <c r="AG87" s="12">
        <f t="shared" si="71"/>
        <v>157.84394739398172</v>
      </c>
      <c r="AH87" s="12">
        <f t="shared" si="87"/>
        <v>42.360715666367938</v>
      </c>
      <c r="AI87">
        <f t="shared" si="72"/>
        <v>88.416862179424029</v>
      </c>
      <c r="AJ87">
        <f t="shared" si="88"/>
        <v>24.307177165284035</v>
      </c>
      <c r="AK87">
        <f t="shared" si="89"/>
        <v>3.0938266380079944</v>
      </c>
      <c r="AL87">
        <f t="shared" si="90"/>
        <v>0.83352620973086</v>
      </c>
      <c r="AM87">
        <f t="shared" si="91"/>
        <v>0.69476594230829358</v>
      </c>
      <c r="AN87">
        <f t="shared" si="73"/>
        <v>2.1826837859664074</v>
      </c>
      <c r="AO87">
        <f t="shared" si="92"/>
        <v>0.72874854638942044</v>
      </c>
      <c r="AP87">
        <f t="shared" si="93"/>
        <v>0.53107444386469327</v>
      </c>
      <c r="AQ87">
        <f t="shared" si="74"/>
        <v>154.75012075597374</v>
      </c>
      <c r="AR87">
        <f t="shared" si="94"/>
        <v>41.530508370945938</v>
      </c>
      <c r="AS87">
        <f t="shared" si="95"/>
        <v>1724.7831255492106</v>
      </c>
      <c r="AT87">
        <f t="shared" si="75"/>
        <v>86.234178393457626</v>
      </c>
      <c r="AU87">
        <f t="shared" si="96"/>
        <v>23.740134688019289</v>
      </c>
      <c r="AV87">
        <f t="shared" si="97"/>
        <v>563.59399500529673</v>
      </c>
      <c r="AW87">
        <f t="shared" si="76"/>
        <v>3734.050377712123</v>
      </c>
      <c r="AX87">
        <f t="shared" si="98"/>
        <v>585.25887314041893</v>
      </c>
      <c r="AY87">
        <f t="shared" si="99"/>
        <v>342527.948589593</v>
      </c>
      <c r="AZ87">
        <f t="shared" si="77"/>
        <v>2634.3593772473459</v>
      </c>
      <c r="BA87">
        <f t="shared" si="100"/>
        <v>663.60325888929481</v>
      </c>
      <c r="BB87">
        <f t="shared" si="101"/>
        <v>440369.28520849242</v>
      </c>
      <c r="BC87">
        <f t="shared" si="102"/>
        <v>-3579.3002569561495</v>
      </c>
      <c r="BD87">
        <f t="shared" si="103"/>
        <v>586.73054438570193</v>
      </c>
      <c r="BE87">
        <f t="shared" si="104"/>
        <v>-2548.1251988538884</v>
      </c>
      <c r="BF87">
        <f t="shared" si="105"/>
        <v>-639.86312420127547</v>
      </c>
      <c r="BH87">
        <f t="shared" si="106"/>
        <v>301.97000450566452</v>
      </c>
      <c r="BI87">
        <f t="shared" si="107"/>
        <v>1.8035059130611937E-2</v>
      </c>
      <c r="BJ87">
        <f t="shared" si="108"/>
        <v>12.5494279</v>
      </c>
      <c r="BK87">
        <f t="shared" si="109"/>
        <v>0.31281838499999998</v>
      </c>
      <c r="BL87">
        <f t="shared" si="110"/>
        <v>-695078.19608335244</v>
      </c>
      <c r="BM87">
        <f t="shared" si="111"/>
        <v>-418462.36613446794</v>
      </c>
      <c r="BN87">
        <f t="shared" si="112"/>
        <v>276615.82994888449</v>
      </c>
    </row>
    <row r="88" spans="1:66" x14ac:dyDescent="0.2">
      <c r="A88" t="s">
        <v>117</v>
      </c>
      <c r="B88" t="str">
        <f>VLOOKUP(A88,ISO3_Country!$A$3:$B$248,2,FALSE)</f>
        <v>Kazakhstan</v>
      </c>
      <c r="C88" t="s">
        <v>666</v>
      </c>
      <c r="D88">
        <f>SUMIF(All_countries!F87:F331,Aggregation!A88,All_countries!G87:G331)</f>
        <v>342.97007656099998</v>
      </c>
      <c r="E88">
        <f>SUMIF(All_countries!$F$5:$F$249,Aggregation!A88,All_countries!$H$5:$H$249)</f>
        <v>0</v>
      </c>
      <c r="F88">
        <f>SUMIF(All_countries!$F$5:$F$249,Aggregation!A88,All_countries!$I$5:$I$249)</f>
        <v>0</v>
      </c>
      <c r="G88">
        <f>SUMIF(All_countries!$F$5:$F$249,Aggregation!A88,All_countries!$J$5:$J$249)</f>
        <v>0</v>
      </c>
      <c r="H88">
        <f t="shared" si="78"/>
        <v>0</v>
      </c>
      <c r="I88">
        <f t="shared" si="79"/>
        <v>0</v>
      </c>
      <c r="J88">
        <f t="shared" si="67"/>
        <v>0</v>
      </c>
      <c r="K88">
        <f t="shared" si="80"/>
        <v>0</v>
      </c>
      <c r="L88">
        <f t="shared" si="68"/>
        <v>0</v>
      </c>
      <c r="M88">
        <f t="shared" si="81"/>
        <v>0</v>
      </c>
      <c r="N88">
        <f t="shared" si="69"/>
        <v>0</v>
      </c>
      <c r="O88">
        <f t="shared" si="82"/>
        <v>0</v>
      </c>
      <c r="P88">
        <f t="shared" si="70"/>
        <v>1</v>
      </c>
      <c r="Q88">
        <f>VLOOKUP(B88,CO2Emissions2019!$A$3:$B$219,2,FALSE)</f>
        <v>85.643517439999997</v>
      </c>
      <c r="R88">
        <f t="shared" si="83"/>
        <v>0</v>
      </c>
      <c r="S88">
        <v>7.0671898999999996E-2</v>
      </c>
      <c r="T88">
        <v>8.4123492999999994E-2</v>
      </c>
      <c r="U88">
        <f t="shared" si="84"/>
        <v>7.0767620745210476E-3</v>
      </c>
      <c r="V88">
        <v>-6.8694885999999997E-2</v>
      </c>
      <c r="W88">
        <v>0.20730754400000001</v>
      </c>
      <c r="X88">
        <v>3.2140934853565599</v>
      </c>
      <c r="Y88">
        <f t="shared" si="113"/>
        <v>10.330396932611478</v>
      </c>
      <c r="Z88">
        <v>0.42534356299999998</v>
      </c>
      <c r="AA88">
        <v>0.33136839499999998</v>
      </c>
      <c r="AB88">
        <f t="shared" si="85"/>
        <v>0.10980501320487601</v>
      </c>
      <c r="AC88">
        <v>-0.116792497</v>
      </c>
      <c r="AD88">
        <v>0.97059985800000004</v>
      </c>
      <c r="AE88">
        <v>1.4074254379364499</v>
      </c>
      <c r="AF88">
        <f t="shared" si="86"/>
        <v>1.9808463633506079</v>
      </c>
      <c r="AG88" s="12">
        <f t="shared" si="71"/>
        <v>0</v>
      </c>
      <c r="AH88" s="12">
        <f t="shared" si="87"/>
        <v>0</v>
      </c>
      <c r="AI88">
        <f t="shared" si="72"/>
        <v>0</v>
      </c>
      <c r="AJ88">
        <f t="shared" si="88"/>
        <v>0</v>
      </c>
      <c r="AK88">
        <f t="shared" si="89"/>
        <v>0</v>
      </c>
      <c r="AL88">
        <f t="shared" si="90"/>
        <v>0</v>
      </c>
      <c r="AM88">
        <f t="shared" si="91"/>
        <v>0</v>
      </c>
      <c r="AN88">
        <f t="shared" si="73"/>
        <v>0</v>
      </c>
      <c r="AO88">
        <f t="shared" si="92"/>
        <v>0</v>
      </c>
      <c r="AP88">
        <f t="shared" si="93"/>
        <v>0</v>
      </c>
      <c r="AQ88">
        <f t="shared" si="74"/>
        <v>0</v>
      </c>
      <c r="AR88">
        <f t="shared" si="94"/>
        <v>0</v>
      </c>
      <c r="AS88">
        <f t="shared" si="95"/>
        <v>0</v>
      </c>
      <c r="AT88">
        <f t="shared" si="75"/>
        <v>0</v>
      </c>
      <c r="AU88">
        <f t="shared" si="96"/>
        <v>0</v>
      </c>
      <c r="AV88">
        <f t="shared" si="97"/>
        <v>0</v>
      </c>
      <c r="AW88">
        <f t="shared" si="76"/>
        <v>21.045666771651621</v>
      </c>
      <c r="AX88">
        <f t="shared" si="98"/>
        <v>25.262607368913095</v>
      </c>
      <c r="AY88">
        <f t="shared" si="99"/>
        <v>638.19933107586223</v>
      </c>
      <c r="AZ88">
        <f t="shared" si="77"/>
        <v>126.66475667174316</v>
      </c>
      <c r="BA88">
        <f t="shared" si="100"/>
        <v>100.61039185740141</v>
      </c>
      <c r="BB88">
        <f t="shared" si="101"/>
        <v>10122.450949699863</v>
      </c>
      <c r="BC88">
        <f t="shared" si="102"/>
        <v>-21.045666771651621</v>
      </c>
      <c r="BD88">
        <f t="shared" si="103"/>
        <v>25.262607368913095</v>
      </c>
      <c r="BE88">
        <f t="shared" si="104"/>
        <v>-126.66475667174316</v>
      </c>
      <c r="BF88">
        <f t="shared" si="105"/>
        <v>-100.61039185740141</v>
      </c>
      <c r="BH88">
        <f t="shared" si="106"/>
        <v>85.643517439999997</v>
      </c>
      <c r="BI88">
        <f t="shared" si="107"/>
        <v>0</v>
      </c>
      <c r="BJ88">
        <f t="shared" si="108"/>
        <v>7.0671898999999996E-2</v>
      </c>
      <c r="BK88">
        <f t="shared" si="109"/>
        <v>8.4123492999999994E-2</v>
      </c>
      <c r="BL88">
        <f t="shared" si="110"/>
        <v>-201054.29367517916</v>
      </c>
      <c r="BM88">
        <f t="shared" si="111"/>
        <v>-2412.6258479471121</v>
      </c>
      <c r="BN88">
        <f t="shared" si="112"/>
        <v>198641.66782723204</v>
      </c>
    </row>
    <row r="89" spans="1:66" x14ac:dyDescent="0.2">
      <c r="A89" t="s">
        <v>118</v>
      </c>
      <c r="B89" t="str">
        <f>VLOOKUP(A89,ISO3_Country!$A$3:$B$248,2,FALSE)</f>
        <v>Kenya</v>
      </c>
      <c r="C89" t="s">
        <v>667</v>
      </c>
      <c r="D89">
        <f>SUMIF(All_countries!F88:F332,Aggregation!A89,All_countries!G88:G332)</f>
        <v>56.4020685355</v>
      </c>
      <c r="E89">
        <f>SUMIF(All_countries!$F$5:$F$249,Aggregation!A89,All_countries!$H$5:$H$249)</f>
        <v>113.222214608</v>
      </c>
      <c r="F89">
        <f>SUMIF(All_countries!$F$5:$F$249,Aggregation!A89,All_countries!$I$5:$I$249)</f>
        <v>0</v>
      </c>
      <c r="G89">
        <f>SUMIF(All_countries!$F$5:$F$249,Aggregation!A89,All_countries!$J$5:$J$249)</f>
        <v>399.72513768800002</v>
      </c>
      <c r="H89">
        <f t="shared" si="78"/>
        <v>1.5624665615903999E-2</v>
      </c>
      <c r="I89">
        <f t="shared" si="79"/>
        <v>4.3024441551039998E-3</v>
      </c>
      <c r="J89">
        <f t="shared" si="67"/>
        <v>0</v>
      </c>
      <c r="K89">
        <f t="shared" si="80"/>
        <v>0</v>
      </c>
      <c r="L89">
        <f t="shared" si="68"/>
        <v>6.9552173957712002E-2</v>
      </c>
      <c r="M89">
        <f t="shared" si="81"/>
        <v>9.1936781668239993E-3</v>
      </c>
      <c r="N89">
        <f t="shared" si="69"/>
        <v>8.5176839573616006E-2</v>
      </c>
      <c r="O89">
        <f t="shared" si="82"/>
        <v>1.0150603131978162E-2</v>
      </c>
      <c r="P89">
        <f t="shared" si="70"/>
        <v>0</v>
      </c>
      <c r="Q89">
        <f>VLOOKUP(B89,CO2Emissions2019!$A$3:$B$219,2,FALSE)</f>
        <v>4.725782079</v>
      </c>
      <c r="R89">
        <f t="shared" si="83"/>
        <v>1.8023861056166153</v>
      </c>
      <c r="S89">
        <v>2.019094784</v>
      </c>
      <c r="T89">
        <v>4.4749972999999998E-2</v>
      </c>
      <c r="U89">
        <f t="shared" si="84"/>
        <v>2.0025600835007289E-3</v>
      </c>
      <c r="V89">
        <v>1.9442843439999999</v>
      </c>
      <c r="W89">
        <v>2.0939809739999999</v>
      </c>
      <c r="X89">
        <v>1.71966280848399</v>
      </c>
      <c r="Y89">
        <f t="shared" si="113"/>
        <v>2.9572401748830441</v>
      </c>
      <c r="Z89">
        <v>0.43081169800000002</v>
      </c>
      <c r="AA89">
        <v>4.0321458999999997E-2</v>
      </c>
      <c r="AB89">
        <f t="shared" si="85"/>
        <v>1.6258200558886807E-3</v>
      </c>
      <c r="AC89">
        <v>0.36455326799999999</v>
      </c>
      <c r="AD89">
        <v>0.49806789299999998</v>
      </c>
      <c r="AE89">
        <v>0.173804287244752</v>
      </c>
      <c r="AF89">
        <f t="shared" si="86"/>
        <v>3.0207930264656263E-2</v>
      </c>
      <c r="AG89" s="12">
        <f t="shared" si="71"/>
        <v>199.98080785189867</v>
      </c>
      <c r="AH89" s="12">
        <f t="shared" si="87"/>
        <v>23.881619213220439</v>
      </c>
      <c r="AI89">
        <f t="shared" si="72"/>
        <v>112.01997807516422</v>
      </c>
      <c r="AJ89">
        <f t="shared" si="88"/>
        <v>14.952344660053718</v>
      </c>
      <c r="AK89">
        <f t="shared" si="89"/>
        <v>0.6306510725400406</v>
      </c>
      <c r="AL89">
        <f t="shared" si="90"/>
        <v>7.6443978950758634E-2</v>
      </c>
      <c r="AM89">
        <f t="shared" si="91"/>
        <v>5.8436819178240293E-3</v>
      </c>
      <c r="AN89">
        <f t="shared" si="73"/>
        <v>0.13456122097856701</v>
      </c>
      <c r="AO89">
        <f t="shared" si="92"/>
        <v>2.0390166731168297E-2</v>
      </c>
      <c r="AP89">
        <f t="shared" si="93"/>
        <v>4.1575889932484242E-4</v>
      </c>
      <c r="AQ89">
        <f t="shared" si="74"/>
        <v>199.35015677935863</v>
      </c>
      <c r="AR89">
        <f t="shared" si="94"/>
        <v>23.806318142221475</v>
      </c>
      <c r="AS89">
        <f t="shared" si="95"/>
        <v>566.74078348866328</v>
      </c>
      <c r="AT89">
        <f t="shared" si="75"/>
        <v>111.88541685418564</v>
      </c>
      <c r="AU89">
        <f t="shared" si="96"/>
        <v>14.938034889152517</v>
      </c>
      <c r="AV89">
        <f t="shared" si="97"/>
        <v>223.14488634953784</v>
      </c>
      <c r="AW89">
        <f t="shared" si="76"/>
        <v>600.64364048772927</v>
      </c>
      <c r="AX89">
        <f t="shared" si="98"/>
        <v>93.89238348744081</v>
      </c>
      <c r="AY89">
        <f t="shared" si="99"/>
        <v>8815.7796769526485</v>
      </c>
      <c r="AZ89">
        <f t="shared" si="77"/>
        <v>128.15857318931108</v>
      </c>
      <c r="BA89">
        <f t="shared" si="100"/>
        <v>23.176681138604192</v>
      </c>
      <c r="BB89">
        <f t="shared" si="101"/>
        <v>537.15854860053128</v>
      </c>
      <c r="BC89">
        <f t="shared" si="102"/>
        <v>-401.29348370837067</v>
      </c>
      <c r="BD89">
        <f t="shared" si="103"/>
        <v>96.863411360747108</v>
      </c>
      <c r="BE89">
        <f t="shared" si="104"/>
        <v>-16.273156335125449</v>
      </c>
      <c r="BF89">
        <f t="shared" si="105"/>
        <v>-8.2386462494516746</v>
      </c>
      <c r="BH89">
        <f t="shared" si="106"/>
        <v>4.6406052394263844</v>
      </c>
      <c r="BI89">
        <f t="shared" si="107"/>
        <v>1.0150603131978162E-2</v>
      </c>
      <c r="BJ89">
        <f t="shared" si="108"/>
        <v>2.019094784</v>
      </c>
      <c r="BK89">
        <f t="shared" si="109"/>
        <v>4.4749972999999998E-2</v>
      </c>
      <c r="BL89">
        <f t="shared" si="110"/>
        <v>-10860.996799854491</v>
      </c>
      <c r="BM89">
        <f t="shared" si="111"/>
        <v>-69528.42091995597</v>
      </c>
      <c r="BN89">
        <f t="shared" si="112"/>
        <v>-58667.424120101481</v>
      </c>
    </row>
    <row r="90" spans="1:66" x14ac:dyDescent="0.2">
      <c r="A90" t="s">
        <v>119</v>
      </c>
      <c r="B90" t="str">
        <f>VLOOKUP(A90,ISO3_Country!$A$3:$B$248,2,FALSE)</f>
        <v>Kyrgyzstan</v>
      </c>
      <c r="C90" t="s">
        <v>666</v>
      </c>
      <c r="D90">
        <f>SUMIF(All_countries!F89:F333,Aggregation!A90,All_countries!G89:G333)</f>
        <v>21.511828291400001</v>
      </c>
      <c r="E90">
        <f>SUMIF(All_countries!$F$5:$F$249,Aggregation!A90,All_countries!$H$5:$H$249)</f>
        <v>0</v>
      </c>
      <c r="F90">
        <f>SUMIF(All_countries!$F$5:$F$249,Aggregation!A90,All_countries!$I$5:$I$249)</f>
        <v>0</v>
      </c>
      <c r="G90">
        <f>SUMIF(All_countries!$F$5:$F$249,Aggregation!A90,All_countries!$J$5:$J$249)</f>
        <v>0</v>
      </c>
      <c r="H90">
        <f t="shared" si="78"/>
        <v>0</v>
      </c>
      <c r="I90">
        <f t="shared" si="79"/>
        <v>0</v>
      </c>
      <c r="J90">
        <f t="shared" si="67"/>
        <v>0</v>
      </c>
      <c r="K90">
        <f t="shared" si="80"/>
        <v>0</v>
      </c>
      <c r="L90">
        <f t="shared" si="68"/>
        <v>0</v>
      </c>
      <c r="M90">
        <f t="shared" si="81"/>
        <v>0</v>
      </c>
      <c r="N90">
        <f t="shared" si="69"/>
        <v>0</v>
      </c>
      <c r="O90">
        <f t="shared" si="82"/>
        <v>0</v>
      </c>
      <c r="P90">
        <f t="shared" si="70"/>
        <v>1</v>
      </c>
      <c r="Q90">
        <f>VLOOKUP(B90,CO2Emissions2019!$A$3:$B$219,2,FALSE)</f>
        <v>3.1338943289999999</v>
      </c>
      <c r="R90">
        <f t="shared" si="83"/>
        <v>0</v>
      </c>
      <c r="S90">
        <v>-9.5268479999999992E-3</v>
      </c>
      <c r="T90">
        <v>5.9550940000000002E-3</v>
      </c>
      <c r="U90">
        <f t="shared" si="84"/>
        <v>3.5463144548836004E-5</v>
      </c>
      <c r="V90">
        <v>-1.9479843E-2</v>
      </c>
      <c r="W90">
        <v>1.4750000000000001E-4</v>
      </c>
      <c r="X90">
        <v>0.23238151551650901</v>
      </c>
      <c r="Y90">
        <f t="shared" si="113"/>
        <v>5.4001168753749516E-2</v>
      </c>
      <c r="Z90">
        <v>9.9385229999999995E-3</v>
      </c>
      <c r="AA90">
        <v>9.5681450000000001E-3</v>
      </c>
      <c r="AB90">
        <f t="shared" si="85"/>
        <v>9.1549398741025008E-5</v>
      </c>
      <c r="AC90">
        <v>-5.8133619999999999E-3</v>
      </c>
      <c r="AD90">
        <v>2.5751817999999999E-2</v>
      </c>
      <c r="AE90">
        <v>4.07246386768138E-2</v>
      </c>
      <c r="AF90">
        <f t="shared" si="86"/>
        <v>1.6584961953570385E-3</v>
      </c>
      <c r="AG90" s="12">
        <f t="shared" si="71"/>
        <v>0</v>
      </c>
      <c r="AH90" s="12">
        <f t="shared" si="87"/>
        <v>0</v>
      </c>
      <c r="AI90">
        <f t="shared" si="72"/>
        <v>0</v>
      </c>
      <c r="AJ90">
        <f t="shared" si="88"/>
        <v>0</v>
      </c>
      <c r="AK90">
        <f t="shared" si="89"/>
        <v>0</v>
      </c>
      <c r="AL90">
        <f t="shared" si="90"/>
        <v>0</v>
      </c>
      <c r="AM90">
        <f t="shared" si="91"/>
        <v>0</v>
      </c>
      <c r="AN90">
        <f t="shared" si="73"/>
        <v>0</v>
      </c>
      <c r="AO90">
        <f t="shared" si="92"/>
        <v>0</v>
      </c>
      <c r="AP90">
        <f t="shared" si="93"/>
        <v>0</v>
      </c>
      <c r="AQ90">
        <f t="shared" si="74"/>
        <v>0</v>
      </c>
      <c r="AR90">
        <f t="shared" si="94"/>
        <v>0</v>
      </c>
      <c r="AS90">
        <f t="shared" si="95"/>
        <v>0</v>
      </c>
      <c r="AT90">
        <f t="shared" si="75"/>
        <v>0</v>
      </c>
      <c r="AU90">
        <f t="shared" si="96"/>
        <v>0</v>
      </c>
      <c r="AV90">
        <f t="shared" si="97"/>
        <v>0</v>
      </c>
      <c r="AW90">
        <f t="shared" si="76"/>
        <v>-2.8370380763671812</v>
      </c>
      <c r="AX90">
        <f t="shared" si="98"/>
        <v>1.8270321273637309</v>
      </c>
      <c r="AY90">
        <f t="shared" si="99"/>
        <v>3.3380463944192402</v>
      </c>
      <c r="AZ90">
        <f t="shared" si="77"/>
        <v>2.9596324171279935</v>
      </c>
      <c r="BA90">
        <f t="shared" si="100"/>
        <v>2.8859829936048644</v>
      </c>
      <c r="BB90">
        <f t="shared" si="101"/>
        <v>8.328897839376495</v>
      </c>
      <c r="BC90">
        <f t="shared" si="102"/>
        <v>2.8370380763671812</v>
      </c>
      <c r="BD90">
        <f t="shared" si="103"/>
        <v>1.8270321273637309</v>
      </c>
      <c r="BE90">
        <f t="shared" si="104"/>
        <v>-2.9596324171279935</v>
      </c>
      <c r="BF90">
        <f t="shared" si="105"/>
        <v>-2.8859829936048644</v>
      </c>
      <c r="BH90">
        <f t="shared" si="106"/>
        <v>3.1338943289999999</v>
      </c>
      <c r="BI90">
        <f t="shared" si="107"/>
        <v>0</v>
      </c>
      <c r="BJ90">
        <f t="shared" si="108"/>
        <v>-9.5268479999999992E-3</v>
      </c>
      <c r="BK90">
        <f t="shared" si="109"/>
        <v>5.9550940000000002E-3</v>
      </c>
      <c r="BL90">
        <f t="shared" si="110"/>
        <v>-7357.9631287334068</v>
      </c>
      <c r="BM90">
        <f t="shared" si="111"/>
        <v>328.11385669929325</v>
      </c>
      <c r="BN90">
        <f t="shared" si="112"/>
        <v>7686.0769854327</v>
      </c>
    </row>
    <row r="91" spans="1:66" x14ac:dyDescent="0.2">
      <c r="A91" t="s">
        <v>120</v>
      </c>
      <c r="B91" t="str">
        <f>VLOOKUP(A91,ISO3_Country!$A$3:$B$248,2,FALSE)</f>
        <v>Cambodia</v>
      </c>
      <c r="C91" t="s">
        <v>666</v>
      </c>
      <c r="D91">
        <f>SUMIF(All_countries!F90:F334,Aggregation!A91,All_countries!G90:G334)</f>
        <v>19.0900865883</v>
      </c>
      <c r="E91">
        <f>SUMIF(All_countries!$F$5:$F$249,Aggregation!A91,All_countries!$H$5:$H$249)</f>
        <v>0</v>
      </c>
      <c r="F91">
        <f>SUMIF(All_countries!$F$5:$F$249,Aggregation!A91,All_countries!$I$5:$I$249)</f>
        <v>0</v>
      </c>
      <c r="G91">
        <f>SUMIF(All_countries!$F$5:$F$249,Aggregation!A91,All_countries!$J$5:$J$249)</f>
        <v>475.378356478</v>
      </c>
      <c r="H91">
        <f t="shared" si="78"/>
        <v>0</v>
      </c>
      <c r="I91">
        <f t="shared" si="79"/>
        <v>0</v>
      </c>
      <c r="J91">
        <f t="shared" si="67"/>
        <v>0</v>
      </c>
      <c r="K91">
        <f t="shared" si="80"/>
        <v>0</v>
      </c>
      <c r="L91">
        <f t="shared" si="68"/>
        <v>8.2715834027171989E-2</v>
      </c>
      <c r="M91">
        <f t="shared" si="81"/>
        <v>1.0933702198994E-2</v>
      </c>
      <c r="N91">
        <f t="shared" si="69"/>
        <v>8.2715834027171989E-2</v>
      </c>
      <c r="O91">
        <f t="shared" si="82"/>
        <v>1.0933702198994E-2</v>
      </c>
      <c r="P91">
        <f t="shared" si="70"/>
        <v>0</v>
      </c>
      <c r="Q91">
        <f>VLOOKUP(B91,CO2Emissions2019!$A$3:$B$219,2,FALSE)</f>
        <v>4.3741736189999996</v>
      </c>
      <c r="R91">
        <f t="shared" si="83"/>
        <v>1.8910048212965551</v>
      </c>
      <c r="S91">
        <v>0.64387756200000001</v>
      </c>
      <c r="T91">
        <v>1.6509157999999999E-2</v>
      </c>
      <c r="U91">
        <f t="shared" si="84"/>
        <v>2.7255229786896399E-4</v>
      </c>
      <c r="V91">
        <v>0.61724172200000005</v>
      </c>
      <c r="W91">
        <v>0.67156606100000005</v>
      </c>
      <c r="X91">
        <v>0.63171961614140504</v>
      </c>
      <c r="Y91">
        <f t="shared" si="113"/>
        <v>0.39906967341784411</v>
      </c>
      <c r="Z91">
        <v>0.23124457300000001</v>
      </c>
      <c r="AA91">
        <v>3.9792727E-2</v>
      </c>
      <c r="AB91">
        <f t="shared" si="85"/>
        <v>1.5834611220965291E-3</v>
      </c>
      <c r="AC91">
        <v>0.16739590900000001</v>
      </c>
      <c r="AD91">
        <v>0.298549234</v>
      </c>
      <c r="AE91">
        <v>0.17192940604776999</v>
      </c>
      <c r="AF91">
        <f t="shared" si="86"/>
        <v>2.9559720663938967E-2</v>
      </c>
      <c r="AG91" s="12">
        <f t="shared" si="71"/>
        <v>194.20278321786046</v>
      </c>
      <c r="AH91" s="12">
        <f t="shared" si="87"/>
        <v>25.714021884464888</v>
      </c>
      <c r="AI91">
        <f t="shared" si="72"/>
        <v>108.78339652628848</v>
      </c>
      <c r="AJ91">
        <f t="shared" si="88"/>
        <v>15.797053541260526</v>
      </c>
      <c r="AK91">
        <f t="shared" si="89"/>
        <v>0.19530027464796196</v>
      </c>
      <c r="AL91">
        <f t="shared" si="90"/>
        <v>2.6296734942316609E-2</v>
      </c>
      <c r="AM91">
        <f t="shared" si="91"/>
        <v>6.915182686264553E-4</v>
      </c>
      <c r="AN91">
        <f t="shared" si="73"/>
        <v>7.014086416906494E-2</v>
      </c>
      <c r="AO91">
        <f t="shared" si="92"/>
        <v>1.5219816220052054E-2</v>
      </c>
      <c r="AP91">
        <f t="shared" si="93"/>
        <v>2.3164280577215958E-4</v>
      </c>
      <c r="AQ91">
        <f t="shared" si="74"/>
        <v>194.00748294321252</v>
      </c>
      <c r="AR91">
        <f t="shared" si="94"/>
        <v>25.688165274189657</v>
      </c>
      <c r="AS91">
        <f t="shared" si="95"/>
        <v>659.88183515408343</v>
      </c>
      <c r="AT91">
        <f t="shared" si="75"/>
        <v>108.71325566211941</v>
      </c>
      <c r="AU91">
        <f t="shared" si="96"/>
        <v>15.788619158472546</v>
      </c>
      <c r="AV91">
        <f t="shared" si="97"/>
        <v>249.28049493128631</v>
      </c>
      <c r="AW91">
        <f t="shared" si="76"/>
        <v>191.54756787150808</v>
      </c>
      <c r="AX91">
        <f t="shared" si="98"/>
        <v>30.044300088247812</v>
      </c>
      <c r="AY91">
        <f t="shared" si="99"/>
        <v>902.65996779268755</v>
      </c>
      <c r="AZ91">
        <f t="shared" si="77"/>
        <v>68.793103154657544</v>
      </c>
      <c r="BA91">
        <f t="shared" si="100"/>
        <v>15.920271798429706</v>
      </c>
      <c r="BB91">
        <f t="shared" si="101"/>
        <v>253.45505413587622</v>
      </c>
      <c r="BC91">
        <f t="shared" si="102"/>
        <v>2.4599150717044438</v>
      </c>
      <c r="BD91">
        <f t="shared" si="103"/>
        <v>39.528999518666936</v>
      </c>
      <c r="BE91">
        <f t="shared" si="104"/>
        <v>39.920152507461864</v>
      </c>
      <c r="BF91">
        <f t="shared" si="105"/>
        <v>-0.13165263995716003</v>
      </c>
      <c r="BH91">
        <f t="shared" si="106"/>
        <v>4.2914577849728275</v>
      </c>
      <c r="BI91">
        <f t="shared" si="107"/>
        <v>1.0933702198994E-2</v>
      </c>
      <c r="BJ91">
        <f t="shared" si="108"/>
        <v>0.64387756200000001</v>
      </c>
      <c r="BK91">
        <f t="shared" si="109"/>
        <v>1.6509157999999999E-2</v>
      </c>
      <c r="BL91">
        <f t="shared" si="110"/>
        <v>-10065.484230578308</v>
      </c>
      <c r="BM91">
        <f t="shared" si="111"/>
        <v>-22173.032683281806</v>
      </c>
      <c r="BN91">
        <f t="shared" si="112"/>
        <v>-12107.548452703499</v>
      </c>
    </row>
    <row r="92" spans="1:66" x14ac:dyDescent="0.2">
      <c r="A92" t="s">
        <v>122</v>
      </c>
      <c r="B92" t="str">
        <f>VLOOKUP(A92,ISO3_Country!$A$3:$B$248,2,FALSE)</f>
        <v>South Korea</v>
      </c>
      <c r="C92" t="s">
        <v>666</v>
      </c>
      <c r="D92">
        <f>SUMIF(All_countries!F91:F335,Aggregation!A92,All_countries!G91:G335)</f>
        <v>42.197244813700003</v>
      </c>
      <c r="E92">
        <f>SUMIF(All_countries!$F$5:$F$249,Aggregation!A92,All_countries!$H$5:$H$249)</f>
        <v>0</v>
      </c>
      <c r="F92">
        <f>SUMIF(All_countries!$F$5:$F$249,Aggregation!A92,All_countries!$I$5:$I$249)</f>
        <v>0</v>
      </c>
      <c r="G92">
        <f>SUMIF(All_countries!$F$5:$F$249,Aggregation!A92,All_countries!$J$5:$J$249)</f>
        <v>0</v>
      </c>
      <c r="H92">
        <f t="shared" si="78"/>
        <v>0</v>
      </c>
      <c r="I92">
        <f t="shared" si="79"/>
        <v>0</v>
      </c>
      <c r="J92">
        <f t="shared" si="67"/>
        <v>0</v>
      </c>
      <c r="K92">
        <f t="shared" si="80"/>
        <v>0</v>
      </c>
      <c r="L92">
        <f t="shared" si="68"/>
        <v>0</v>
      </c>
      <c r="M92">
        <f t="shared" si="81"/>
        <v>0</v>
      </c>
      <c r="N92">
        <f t="shared" si="69"/>
        <v>0</v>
      </c>
      <c r="O92">
        <f t="shared" si="82"/>
        <v>0</v>
      </c>
      <c r="P92">
        <f t="shared" si="70"/>
        <v>1</v>
      </c>
      <c r="Q92">
        <f>VLOOKUP(B92,CO2Emissions2019!$A$3:$B$219,2,FALSE)</f>
        <v>166.82948010000001</v>
      </c>
      <c r="R92">
        <f t="shared" si="83"/>
        <v>0</v>
      </c>
      <c r="S92">
        <v>3.8659984270000001</v>
      </c>
      <c r="T92">
        <v>0.16872279300000001</v>
      </c>
      <c r="U92">
        <f t="shared" si="84"/>
        <v>2.8467380877720851E-2</v>
      </c>
      <c r="V92">
        <v>3.5901920920000001</v>
      </c>
      <c r="W92">
        <v>4.1441062190000002</v>
      </c>
      <c r="X92">
        <v>6.4879739482957897</v>
      </c>
      <c r="Y92">
        <f t="shared" si="113"/>
        <v>42.093805953764857</v>
      </c>
      <c r="Z92">
        <v>2.3382875859999999</v>
      </c>
      <c r="AA92">
        <v>0.84165581300000003</v>
      </c>
      <c r="AB92">
        <f t="shared" si="85"/>
        <v>0.70838450755669102</v>
      </c>
      <c r="AC92">
        <v>0.98727462799999999</v>
      </c>
      <c r="AD92">
        <v>3.7607790900000002</v>
      </c>
      <c r="AE92">
        <v>3.5994542606170201</v>
      </c>
      <c r="AF92">
        <f t="shared" si="86"/>
        <v>12.956070974274018</v>
      </c>
      <c r="AG92" s="12">
        <f t="shared" si="71"/>
        <v>0</v>
      </c>
      <c r="AH92" s="12">
        <f t="shared" si="87"/>
        <v>0</v>
      </c>
      <c r="AI92">
        <f t="shared" si="72"/>
        <v>0</v>
      </c>
      <c r="AJ92">
        <f t="shared" si="88"/>
        <v>0</v>
      </c>
      <c r="AK92">
        <f t="shared" si="89"/>
        <v>0</v>
      </c>
      <c r="AL92">
        <f t="shared" si="90"/>
        <v>0</v>
      </c>
      <c r="AM92">
        <f t="shared" si="91"/>
        <v>0</v>
      </c>
      <c r="AN92">
        <f t="shared" si="73"/>
        <v>0</v>
      </c>
      <c r="AO92">
        <f t="shared" si="92"/>
        <v>0</v>
      </c>
      <c r="AP92">
        <f t="shared" si="93"/>
        <v>0</v>
      </c>
      <c r="AQ92">
        <f t="shared" si="74"/>
        <v>0</v>
      </c>
      <c r="AR92">
        <f t="shared" si="94"/>
        <v>0</v>
      </c>
      <c r="AS92">
        <f t="shared" si="95"/>
        <v>0</v>
      </c>
      <c r="AT92">
        <f t="shared" si="75"/>
        <v>0</v>
      </c>
      <c r="AU92">
        <f t="shared" si="96"/>
        <v>0</v>
      </c>
      <c r="AV92">
        <f t="shared" si="97"/>
        <v>0</v>
      </c>
      <c r="AW92">
        <f t="shared" si="76"/>
        <v>1151.2710962297949</v>
      </c>
      <c r="AX92">
        <f t="shared" si="98"/>
        <v>185.27299117908123</v>
      </c>
      <c r="AY92">
        <f t="shared" si="99"/>
        <v>34326.081260443912</v>
      </c>
      <c r="AZ92">
        <f t="shared" si="77"/>
        <v>696.32798959096442</v>
      </c>
      <c r="BA92">
        <f t="shared" si="100"/>
        <v>272.86299195513095</v>
      </c>
      <c r="BB92">
        <f t="shared" si="101"/>
        <v>74454.212378705852</v>
      </c>
      <c r="BC92">
        <f t="shared" si="102"/>
        <v>-1151.2710962297949</v>
      </c>
      <c r="BD92">
        <f t="shared" si="103"/>
        <v>185.27299117908123</v>
      </c>
      <c r="BE92">
        <f t="shared" si="104"/>
        <v>-696.32798959096442</v>
      </c>
      <c r="BF92">
        <f t="shared" si="105"/>
        <v>-272.86299195513095</v>
      </c>
      <c r="BH92">
        <f t="shared" si="106"/>
        <v>166.82948010000001</v>
      </c>
      <c r="BI92">
        <f t="shared" si="107"/>
        <v>0</v>
      </c>
      <c r="BJ92">
        <f t="shared" si="108"/>
        <v>3.8659984270000001</v>
      </c>
      <c r="BK92">
        <f t="shared" si="109"/>
        <v>0.16872279300000001</v>
      </c>
      <c r="BL92">
        <f t="shared" si="110"/>
        <v>-389322.31510104868</v>
      </c>
      <c r="BM92">
        <f t="shared" si="111"/>
        <v>-130828.07438983308</v>
      </c>
      <c r="BN92">
        <f t="shared" si="112"/>
        <v>258494.24071121559</v>
      </c>
    </row>
    <row r="93" spans="1:66" x14ac:dyDescent="0.2">
      <c r="A93" t="s">
        <v>123</v>
      </c>
      <c r="B93" t="str">
        <f>VLOOKUP(A93,ISO3_Country!$A$3:$B$248,2,FALSE)</f>
        <v>Kuwait</v>
      </c>
      <c r="C93" t="s">
        <v>666</v>
      </c>
      <c r="D93">
        <f>SUMIF(All_countries!F92:F336,Aggregation!A93,All_countries!G92:G336)</f>
        <v>2.7127444173000002</v>
      </c>
      <c r="E93">
        <f>SUMIF(All_countries!$F$5:$F$249,Aggregation!A93,All_countries!$H$5:$H$249)</f>
        <v>1589.9157351399999</v>
      </c>
      <c r="F93">
        <f>SUMIF(All_countries!$F$5:$F$249,Aggregation!A93,All_countries!$I$5:$I$249)</f>
        <v>0</v>
      </c>
      <c r="G93">
        <f>SUMIF(All_countries!$F$5:$F$249,Aggregation!A93,All_countries!$J$5:$J$249)</f>
        <v>0</v>
      </c>
      <c r="H93">
        <f t="shared" si="78"/>
        <v>0.21940837144931999</v>
      </c>
      <c r="I93">
        <f t="shared" si="79"/>
        <v>6.0416797935319996E-2</v>
      </c>
      <c r="J93">
        <f t="shared" si="67"/>
        <v>0</v>
      </c>
      <c r="K93">
        <f t="shared" si="80"/>
        <v>0</v>
      </c>
      <c r="L93">
        <f t="shared" si="68"/>
        <v>0</v>
      </c>
      <c r="M93">
        <f t="shared" si="81"/>
        <v>0</v>
      </c>
      <c r="N93">
        <f t="shared" si="69"/>
        <v>0.21940837144931999</v>
      </c>
      <c r="O93">
        <f t="shared" si="82"/>
        <v>6.0416797935319996E-2</v>
      </c>
      <c r="P93">
        <f t="shared" si="70"/>
        <v>0</v>
      </c>
      <c r="Q93">
        <f>VLOOKUP(B93,CO2Emissions2019!$A$3:$B$219,2,FALSE)</f>
        <v>29.348266020000001</v>
      </c>
      <c r="R93">
        <f t="shared" si="83"/>
        <v>0.7476025033294964</v>
      </c>
      <c r="S93">
        <v>5.2563927030000004</v>
      </c>
      <c r="T93">
        <v>0.21750392399999999</v>
      </c>
      <c r="U93">
        <f t="shared" si="84"/>
        <v>4.7307956955397773E-2</v>
      </c>
      <c r="V93">
        <v>4.9077250269999997</v>
      </c>
      <c r="W93">
        <v>5.6239673840000002</v>
      </c>
      <c r="X93">
        <v>8.2543206387809303</v>
      </c>
      <c r="Y93">
        <f t="shared" si="113"/>
        <v>68.133809207804831</v>
      </c>
      <c r="Z93">
        <v>4.921149378</v>
      </c>
      <c r="AA93">
        <v>0.909394386</v>
      </c>
      <c r="AB93">
        <f t="shared" si="85"/>
        <v>0.82699814928831694</v>
      </c>
      <c r="AC93">
        <v>3.4680004950000001</v>
      </c>
      <c r="AD93">
        <v>6.4547680749999996</v>
      </c>
      <c r="AE93">
        <v>3.9154320748236899</v>
      </c>
      <c r="AF93">
        <f t="shared" si="86"/>
        <v>15.330608332558146</v>
      </c>
      <c r="AG93" s="12">
        <f t="shared" si="71"/>
        <v>515.13373343680337</v>
      </c>
      <c r="AH93" s="12">
        <f t="shared" si="87"/>
        <v>141.90389479100486</v>
      </c>
      <c r="AI93">
        <f t="shared" si="72"/>
        <v>288.55403748595432</v>
      </c>
      <c r="AJ93">
        <f t="shared" si="88"/>
        <v>81.328949672412037</v>
      </c>
      <c r="AK93">
        <f t="shared" si="89"/>
        <v>4.2291384952863913</v>
      </c>
      <c r="AL93">
        <f t="shared" si="90"/>
        <v>1.1776204748052903</v>
      </c>
      <c r="AM93">
        <f t="shared" si="91"/>
        <v>1.3867899826806374</v>
      </c>
      <c r="AN93">
        <f t="shared" si="73"/>
        <v>3.9594116063048799</v>
      </c>
      <c r="AO93">
        <f t="shared" si="92"/>
        <v>1.3130264484622043</v>
      </c>
      <c r="AP93">
        <f t="shared" si="93"/>
        <v>1.7240384543612697</v>
      </c>
      <c r="AQ93">
        <f t="shared" si="74"/>
        <v>510.90459494151708</v>
      </c>
      <c r="AR93">
        <f t="shared" si="94"/>
        <v>140.73903845129956</v>
      </c>
      <c r="AS93">
        <f t="shared" si="95"/>
        <v>19807.476944196376</v>
      </c>
      <c r="AT93">
        <f t="shared" si="75"/>
        <v>284.59462587964947</v>
      </c>
      <c r="AU93">
        <f t="shared" si="96"/>
        <v>80.267444748243818</v>
      </c>
      <c r="AV93">
        <f t="shared" si="97"/>
        <v>6442.8626864123744</v>
      </c>
      <c r="AW93">
        <f t="shared" si="76"/>
        <v>1561.0930166130568</v>
      </c>
      <c r="AX93">
        <f t="shared" si="98"/>
        <v>250.05193533739453</v>
      </c>
      <c r="AY93">
        <f t="shared" si="99"/>
        <v>62525.970365976536</v>
      </c>
      <c r="AZ93">
        <f t="shared" si="77"/>
        <v>1461.5292961884106</v>
      </c>
      <c r="BA93">
        <f t="shared" si="100"/>
        <v>352.26522392424926</v>
      </c>
      <c r="BB93">
        <f t="shared" si="101"/>
        <v>124090.78798640147</v>
      </c>
      <c r="BC93">
        <f t="shared" si="102"/>
        <v>-1050.1884216715398</v>
      </c>
      <c r="BD93">
        <f t="shared" si="103"/>
        <v>286.93805483095633</v>
      </c>
      <c r="BE93">
        <f t="shared" si="104"/>
        <v>-1176.9346703087613</v>
      </c>
      <c r="BF93">
        <f t="shared" si="105"/>
        <v>-271.99777917600545</v>
      </c>
      <c r="BH93">
        <f t="shared" si="106"/>
        <v>29.128857648550682</v>
      </c>
      <c r="BI93">
        <f t="shared" si="107"/>
        <v>6.0416797935319996E-2</v>
      </c>
      <c r="BJ93">
        <f t="shared" si="108"/>
        <v>5.2563927030000004</v>
      </c>
      <c r="BK93">
        <f t="shared" si="109"/>
        <v>0.21750392399999999</v>
      </c>
      <c r="BL93">
        <f t="shared" si="110"/>
        <v>-67828.164986309232</v>
      </c>
      <c r="BM93">
        <f t="shared" si="111"/>
        <v>-180534.18922591925</v>
      </c>
      <c r="BN93">
        <f t="shared" si="112"/>
        <v>-112706.02423961002</v>
      </c>
    </row>
    <row r="94" spans="1:66" x14ac:dyDescent="0.2">
      <c r="A94" t="s">
        <v>124</v>
      </c>
      <c r="B94" t="str">
        <f>VLOOKUP(A94,ISO3_Country!$A$3:$B$248,2,FALSE)</f>
        <v>Laos</v>
      </c>
      <c r="C94" t="s">
        <v>666</v>
      </c>
      <c r="D94">
        <f>SUMIF(All_countries!F93:F337,Aggregation!A94,All_countries!G93:G337)</f>
        <v>19.680373714800002</v>
      </c>
      <c r="E94">
        <f>SUMIF(All_countries!$F$5:$F$249,Aggregation!A94,All_countries!$H$5:$H$249)</f>
        <v>0</v>
      </c>
      <c r="F94">
        <f>SUMIF(All_countries!$F$5:$F$249,Aggregation!A94,All_countries!$I$5:$I$249)</f>
        <v>0</v>
      </c>
      <c r="G94">
        <f>SUMIF(All_countries!$F$5:$F$249,Aggregation!A94,All_countries!$J$5:$J$249)</f>
        <v>0</v>
      </c>
      <c r="H94">
        <f t="shared" si="78"/>
        <v>0</v>
      </c>
      <c r="I94">
        <f t="shared" si="79"/>
        <v>0</v>
      </c>
      <c r="J94">
        <f t="shared" si="67"/>
        <v>0</v>
      </c>
      <c r="K94">
        <f t="shared" si="80"/>
        <v>0</v>
      </c>
      <c r="L94">
        <f t="shared" si="68"/>
        <v>0</v>
      </c>
      <c r="M94">
        <f t="shared" si="81"/>
        <v>0</v>
      </c>
      <c r="N94">
        <f t="shared" si="69"/>
        <v>0</v>
      </c>
      <c r="O94">
        <f t="shared" si="82"/>
        <v>0</v>
      </c>
      <c r="P94">
        <f t="shared" si="70"/>
        <v>1</v>
      </c>
      <c r="Q94">
        <f>VLOOKUP(B94,CO2Emissions2019!$A$3:$B$219,2,FALSE)</f>
        <v>8.9559999860000001</v>
      </c>
      <c r="R94">
        <f t="shared" si="83"/>
        <v>0</v>
      </c>
      <c r="S94">
        <v>0.38334425799999999</v>
      </c>
      <c r="T94">
        <v>9.2609100000000007E-3</v>
      </c>
      <c r="U94">
        <f t="shared" si="84"/>
        <v>8.5764454028100016E-5</v>
      </c>
      <c r="V94">
        <v>0.36806912400000003</v>
      </c>
      <c r="W94">
        <v>0.39845538800000002</v>
      </c>
      <c r="X94">
        <v>0.354494335171117</v>
      </c>
      <c r="Y94">
        <f t="shared" si="113"/>
        <v>0.12566623366841223</v>
      </c>
      <c r="Z94">
        <v>0.12284864600000001</v>
      </c>
      <c r="AA94">
        <v>1.8423736999999999E-2</v>
      </c>
      <c r="AB94">
        <f t="shared" si="85"/>
        <v>3.3943408504516899E-4</v>
      </c>
      <c r="AC94">
        <v>9.2856512000000002E-2</v>
      </c>
      <c r="AD94">
        <v>0.15401173500000001</v>
      </c>
      <c r="AE94">
        <v>7.9210503134052895E-2</v>
      </c>
      <c r="AF94">
        <f t="shared" si="86"/>
        <v>6.2743038067498034E-3</v>
      </c>
      <c r="AG94" s="12">
        <f t="shared" si="71"/>
        <v>0</v>
      </c>
      <c r="AH94" s="12">
        <f t="shared" si="87"/>
        <v>0</v>
      </c>
      <c r="AI94">
        <f t="shared" si="72"/>
        <v>0</v>
      </c>
      <c r="AJ94">
        <f t="shared" si="88"/>
        <v>0</v>
      </c>
      <c r="AK94">
        <f t="shared" si="89"/>
        <v>0</v>
      </c>
      <c r="AL94">
        <f t="shared" si="90"/>
        <v>0</v>
      </c>
      <c r="AM94">
        <f t="shared" si="91"/>
        <v>0</v>
      </c>
      <c r="AN94">
        <f t="shared" si="73"/>
        <v>0</v>
      </c>
      <c r="AO94">
        <f t="shared" si="92"/>
        <v>0</v>
      </c>
      <c r="AP94">
        <f t="shared" si="93"/>
        <v>0</v>
      </c>
      <c r="AQ94">
        <f t="shared" si="74"/>
        <v>0</v>
      </c>
      <c r="AR94">
        <f t="shared" si="94"/>
        <v>0</v>
      </c>
      <c r="AS94">
        <f t="shared" si="95"/>
        <v>0</v>
      </c>
      <c r="AT94">
        <f t="shared" si="75"/>
        <v>0</v>
      </c>
      <c r="AU94">
        <f t="shared" si="96"/>
        <v>0</v>
      </c>
      <c r="AV94">
        <f t="shared" si="97"/>
        <v>0</v>
      </c>
      <c r="AW94">
        <f t="shared" si="76"/>
        <v>114.15761606595639</v>
      </c>
      <c r="AX94">
        <f t="shared" si="98"/>
        <v>17.926269785516673</v>
      </c>
      <c r="AY94">
        <f t="shared" si="99"/>
        <v>321.351148423128</v>
      </c>
      <c r="AZ94">
        <f t="shared" si="77"/>
        <v>36.583588436821174</v>
      </c>
      <c r="BA94">
        <f t="shared" si="100"/>
        <v>7.8944622794671044</v>
      </c>
      <c r="BB94">
        <f t="shared" si="101"/>
        <v>62.32253468192895</v>
      </c>
      <c r="BC94">
        <f t="shared" si="102"/>
        <v>-114.15761606595639</v>
      </c>
      <c r="BD94">
        <f t="shared" si="103"/>
        <v>17.926269785516673</v>
      </c>
      <c r="BE94">
        <f t="shared" si="104"/>
        <v>-36.583588436821174</v>
      </c>
      <c r="BF94">
        <f t="shared" si="105"/>
        <v>-7.8944622794671044</v>
      </c>
      <c r="BH94">
        <f t="shared" si="106"/>
        <v>8.9559999860000001</v>
      </c>
      <c r="BI94">
        <f t="shared" si="107"/>
        <v>0</v>
      </c>
      <c r="BJ94">
        <f t="shared" si="108"/>
        <v>0.38334425799999999</v>
      </c>
      <c r="BK94">
        <f t="shared" si="109"/>
        <v>9.2609100000000007E-3</v>
      </c>
      <c r="BL94">
        <f t="shared" si="110"/>
        <v>-21014.583001000861</v>
      </c>
      <c r="BM94">
        <f t="shared" si="111"/>
        <v>-13194.56263377333</v>
      </c>
      <c r="BN94">
        <f t="shared" si="112"/>
        <v>7820.0203672275311</v>
      </c>
    </row>
    <row r="95" spans="1:66" x14ac:dyDescent="0.2">
      <c r="A95" t="s">
        <v>125</v>
      </c>
      <c r="B95" t="str">
        <f>VLOOKUP(A95,ISO3_Country!$A$3:$B$248,2,FALSE)</f>
        <v>Lebanon</v>
      </c>
      <c r="C95" t="s">
        <v>666</v>
      </c>
      <c r="D95">
        <f>SUMIF(All_countries!F94:F338,Aggregation!A95,All_countries!G94:G338)</f>
        <v>2.8703243035699999</v>
      </c>
      <c r="E95">
        <f>SUMIF(All_countries!$F$5:$F$249,Aggregation!A95,All_countries!$H$5:$H$249)</f>
        <v>0</v>
      </c>
      <c r="F95">
        <f>SUMIF(All_countries!$F$5:$F$249,Aggregation!A95,All_countries!$I$5:$I$249)</f>
        <v>0</v>
      </c>
      <c r="G95">
        <f>SUMIF(All_countries!$F$5:$F$249,Aggregation!A95,All_countries!$J$5:$J$249)</f>
        <v>0</v>
      </c>
      <c r="H95">
        <f t="shared" si="78"/>
        <v>0</v>
      </c>
      <c r="I95">
        <f t="shared" si="79"/>
        <v>0</v>
      </c>
      <c r="J95">
        <f t="shared" si="67"/>
        <v>0</v>
      </c>
      <c r="K95">
        <f t="shared" si="80"/>
        <v>0</v>
      </c>
      <c r="L95">
        <f t="shared" si="68"/>
        <v>0</v>
      </c>
      <c r="M95">
        <f t="shared" si="81"/>
        <v>0</v>
      </c>
      <c r="N95">
        <f t="shared" si="69"/>
        <v>0</v>
      </c>
      <c r="O95">
        <f t="shared" si="82"/>
        <v>0</v>
      </c>
      <c r="P95">
        <f t="shared" si="70"/>
        <v>1</v>
      </c>
      <c r="Q95">
        <f>VLOOKUP(B95,CO2Emissions2019!$A$3:$B$219,2,FALSE)</f>
        <v>7.6970717799999999</v>
      </c>
      <c r="R95">
        <f t="shared" si="83"/>
        <v>0</v>
      </c>
      <c r="S95">
        <v>0.30079130999999998</v>
      </c>
      <c r="T95">
        <v>7.5305720000000001E-3</v>
      </c>
      <c r="U95">
        <f t="shared" si="84"/>
        <v>5.6709514647184002E-5</v>
      </c>
      <c r="V95">
        <v>0.28858033199999999</v>
      </c>
      <c r="W95">
        <v>0.313490779</v>
      </c>
      <c r="X95">
        <v>0.28932008635845202</v>
      </c>
      <c r="Y95">
        <f t="shared" si="113"/>
        <v>8.3706112370462132E-2</v>
      </c>
      <c r="Z95">
        <v>0.149901744</v>
      </c>
      <c r="AA95">
        <v>3.0463041999999999E-2</v>
      </c>
      <c r="AB95">
        <f t="shared" si="85"/>
        <v>9.2799692789376394E-4</v>
      </c>
      <c r="AC95">
        <v>0.102186692</v>
      </c>
      <c r="AD95">
        <v>0.202666347</v>
      </c>
      <c r="AE95">
        <v>0.129956172563297</v>
      </c>
      <c r="AF95">
        <f t="shared" si="86"/>
        <v>1.6888606787301429E-2</v>
      </c>
      <c r="AG95" s="12">
        <f t="shared" si="71"/>
        <v>0</v>
      </c>
      <c r="AH95" s="12">
        <f t="shared" si="87"/>
        <v>0</v>
      </c>
      <c r="AI95">
        <f t="shared" si="72"/>
        <v>0</v>
      </c>
      <c r="AJ95">
        <f t="shared" si="88"/>
        <v>0</v>
      </c>
      <c r="AK95">
        <f t="shared" si="89"/>
        <v>0</v>
      </c>
      <c r="AL95">
        <f t="shared" si="90"/>
        <v>0</v>
      </c>
      <c r="AM95">
        <f t="shared" si="91"/>
        <v>0</v>
      </c>
      <c r="AN95">
        <f t="shared" si="73"/>
        <v>0</v>
      </c>
      <c r="AO95">
        <f t="shared" si="92"/>
        <v>0</v>
      </c>
      <c r="AP95">
        <f t="shared" si="93"/>
        <v>0</v>
      </c>
      <c r="AQ95">
        <f t="shared" si="74"/>
        <v>0</v>
      </c>
      <c r="AR95">
        <f t="shared" si="94"/>
        <v>0</v>
      </c>
      <c r="AS95">
        <f t="shared" si="95"/>
        <v>0</v>
      </c>
      <c r="AT95">
        <f t="shared" si="75"/>
        <v>0</v>
      </c>
      <c r="AU95">
        <f t="shared" si="96"/>
        <v>0</v>
      </c>
      <c r="AV95">
        <f t="shared" si="97"/>
        <v>0</v>
      </c>
      <c r="AW95">
        <f t="shared" si="76"/>
        <v>89.57384430929983</v>
      </c>
      <c r="AX95">
        <f t="shared" si="98"/>
        <v>14.040939857901622</v>
      </c>
      <c r="AY95">
        <f t="shared" si="99"/>
        <v>197.14799209321041</v>
      </c>
      <c r="AZ95">
        <f t="shared" si="77"/>
        <v>44.639838427341935</v>
      </c>
      <c r="BA95">
        <f t="shared" si="100"/>
        <v>11.402224287051682</v>
      </c>
      <c r="BB95">
        <f t="shared" si="101"/>
        <v>130.01071869223125</v>
      </c>
      <c r="BC95">
        <f t="shared" si="102"/>
        <v>-89.57384430929983</v>
      </c>
      <c r="BD95">
        <f t="shared" si="103"/>
        <v>14.040939857901622</v>
      </c>
      <c r="BE95">
        <f t="shared" si="104"/>
        <v>-44.639838427341935</v>
      </c>
      <c r="BF95">
        <f t="shared" si="105"/>
        <v>-11.402224287051682</v>
      </c>
      <c r="BH95">
        <f t="shared" si="106"/>
        <v>7.6970717799999999</v>
      </c>
      <c r="BI95">
        <f t="shared" si="107"/>
        <v>0</v>
      </c>
      <c r="BJ95">
        <f t="shared" si="108"/>
        <v>0.30079130999999998</v>
      </c>
      <c r="BK95">
        <f t="shared" si="109"/>
        <v>7.5305720000000001E-3</v>
      </c>
      <c r="BL95">
        <f t="shared" si="110"/>
        <v>-18062.932352430082</v>
      </c>
      <c r="BM95">
        <f t="shared" si="111"/>
        <v>-10354.510361086599</v>
      </c>
      <c r="BN95">
        <f t="shared" si="112"/>
        <v>7708.4219913434827</v>
      </c>
    </row>
    <row r="96" spans="1:66" x14ac:dyDescent="0.2">
      <c r="A96" t="s">
        <v>126</v>
      </c>
      <c r="B96" t="str">
        <f>VLOOKUP(A96,ISO3_Country!$A$3:$B$248,2,FALSE)</f>
        <v>Liberia</v>
      </c>
      <c r="C96" t="s">
        <v>667</v>
      </c>
      <c r="D96">
        <f>SUMIF(All_countries!F95:F339,Aggregation!A96,All_countries!G95:G339)</f>
        <v>27.896740895600001</v>
      </c>
      <c r="E96">
        <f>SUMIF(All_countries!$F$5:$F$249,Aggregation!A96,All_countries!$H$5:$H$249)</f>
        <v>0</v>
      </c>
      <c r="F96">
        <f>SUMIF(All_countries!$F$5:$F$249,Aggregation!A96,All_countries!$I$5:$I$249)</f>
        <v>0</v>
      </c>
      <c r="G96">
        <f>SUMIF(All_countries!$F$5:$F$249,Aggregation!A96,All_countries!$J$5:$J$249)</f>
        <v>101.464190066</v>
      </c>
      <c r="H96">
        <f t="shared" si="78"/>
        <v>0</v>
      </c>
      <c r="I96">
        <f t="shared" si="79"/>
        <v>0</v>
      </c>
      <c r="J96">
        <f t="shared" si="67"/>
        <v>0</v>
      </c>
      <c r="K96">
        <f t="shared" si="80"/>
        <v>0</v>
      </c>
      <c r="L96">
        <f t="shared" si="68"/>
        <v>1.7654769071484E-2</v>
      </c>
      <c r="M96">
        <f t="shared" si="81"/>
        <v>2.3336763715180002E-3</v>
      </c>
      <c r="N96">
        <f t="shared" si="69"/>
        <v>1.7654769071484E-2</v>
      </c>
      <c r="O96">
        <f t="shared" si="82"/>
        <v>2.3336763715179998E-3</v>
      </c>
      <c r="P96">
        <f t="shared" si="70"/>
        <v>0</v>
      </c>
      <c r="Q96">
        <f>VLOOKUP(B96,CO2Emissions2019!$A$3:$B$219,2,FALSE)</f>
        <v>0.36072060500000003</v>
      </c>
      <c r="R96">
        <f t="shared" si="83"/>
        <v>4.894305683337385</v>
      </c>
      <c r="S96">
        <v>0.22995186100000001</v>
      </c>
      <c r="T96">
        <v>6.5762420000000004E-3</v>
      </c>
      <c r="U96">
        <f t="shared" si="84"/>
        <v>4.3246958842564008E-5</v>
      </c>
      <c r="V96">
        <v>0.21924780199999999</v>
      </c>
      <c r="W96">
        <v>0.240925741</v>
      </c>
      <c r="X96">
        <v>0.25028874073274499</v>
      </c>
      <c r="Y96">
        <f t="shared" si="113"/>
        <v>6.2644453737583233E-2</v>
      </c>
      <c r="Z96">
        <v>2.9968966999999999E-2</v>
      </c>
      <c r="AA96">
        <v>2.7641229999999998E-3</v>
      </c>
      <c r="AB96">
        <f t="shared" si="85"/>
        <v>7.6403759591289983E-6</v>
      </c>
      <c r="AC96">
        <v>2.5454382000000001E-2</v>
      </c>
      <c r="AD96">
        <v>3.4560626999999997E-2</v>
      </c>
      <c r="AE96">
        <v>1.1881643433461301E-2</v>
      </c>
      <c r="AF96">
        <f t="shared" si="86"/>
        <v>1.4117345067991404E-4</v>
      </c>
      <c r="AG96" s="12">
        <f t="shared" si="71"/>
        <v>41.450410687082048</v>
      </c>
      <c r="AH96" s="12">
        <f t="shared" si="87"/>
        <v>5.4883701966927312</v>
      </c>
      <c r="AI96">
        <f t="shared" si="72"/>
        <v>23.218598555778353</v>
      </c>
      <c r="AJ96">
        <f t="shared" si="88"/>
        <v>3.3717042880714598</v>
      </c>
      <c r="AK96">
        <f t="shared" si="89"/>
        <v>1.4887092261882126E-2</v>
      </c>
      <c r="AL96">
        <f t="shared" si="90"/>
        <v>2.0133630022956552E-3</v>
      </c>
      <c r="AM96">
        <f t="shared" si="91"/>
        <v>4.0536305790129745E-6</v>
      </c>
      <c r="AN96">
        <f t="shared" si="73"/>
        <v>1.9401920679489554E-3</v>
      </c>
      <c r="AO96">
        <f t="shared" si="92"/>
        <v>3.1272310847687586E-4</v>
      </c>
      <c r="AP96">
        <f t="shared" si="93"/>
        <v>9.7795742575439868E-8</v>
      </c>
      <c r="AQ96">
        <f t="shared" si="74"/>
        <v>41.435523594820154</v>
      </c>
      <c r="AR96">
        <f t="shared" si="94"/>
        <v>5.4863992322449846</v>
      </c>
      <c r="AS96">
        <f t="shared" si="95"/>
        <v>30.100576535578355</v>
      </c>
      <c r="AT96">
        <f t="shared" si="75"/>
        <v>23.216658363710405</v>
      </c>
      <c r="AU96">
        <f t="shared" si="96"/>
        <v>3.3714708474242134</v>
      </c>
      <c r="AV96">
        <f t="shared" si="97"/>
        <v>11.366815675031344</v>
      </c>
      <c r="AW96">
        <f t="shared" si="76"/>
        <v>68.463395062391314</v>
      </c>
      <c r="AX96">
        <f t="shared" si="98"/>
        <v>10.773465643789299</v>
      </c>
      <c r="AY96">
        <f t="shared" si="99"/>
        <v>116.06756197790837</v>
      </c>
      <c r="AZ96">
        <f t="shared" si="77"/>
        <v>8.9226380617670582</v>
      </c>
      <c r="BA96">
        <f t="shared" si="100"/>
        <v>1.6073508773699843</v>
      </c>
      <c r="BB96">
        <f t="shared" si="101"/>
        <v>2.5835768429820583</v>
      </c>
      <c r="BC96">
        <f t="shared" si="102"/>
        <v>-27.02787146757116</v>
      </c>
      <c r="BD96">
        <f t="shared" si="103"/>
        <v>12.090001592782638</v>
      </c>
      <c r="BE96">
        <f t="shared" si="104"/>
        <v>14.294020301943346</v>
      </c>
      <c r="BF96">
        <f t="shared" si="105"/>
        <v>1.7641199700542292</v>
      </c>
      <c r="BH96">
        <f t="shared" si="106"/>
        <v>0.34306583592851603</v>
      </c>
      <c r="BI96">
        <f t="shared" si="107"/>
        <v>2.3336763715179998E-3</v>
      </c>
      <c r="BJ96">
        <f t="shared" si="108"/>
        <v>0.22995186100000001</v>
      </c>
      <c r="BK96">
        <f t="shared" si="109"/>
        <v>6.5762420000000004E-3</v>
      </c>
      <c r="BL96">
        <f t="shared" si="110"/>
        <v>-805.17125325377333</v>
      </c>
      <c r="BM96">
        <f t="shared" si="111"/>
        <v>-7922.1177549894455</v>
      </c>
      <c r="BN96">
        <f t="shared" si="112"/>
        <v>-7116.9465017356724</v>
      </c>
    </row>
    <row r="97" spans="1:66" x14ac:dyDescent="0.2">
      <c r="A97" t="s">
        <v>127</v>
      </c>
      <c r="B97" t="str">
        <f>VLOOKUP(A97,ISO3_Country!$A$3:$B$248,2,FALSE)</f>
        <v>Libya</v>
      </c>
      <c r="C97" t="s">
        <v>667</v>
      </c>
      <c r="D97">
        <f>SUMIF(All_countries!F96:F340,Aggregation!A97,All_countries!G96:G340)</f>
        <v>181.80285207599999</v>
      </c>
      <c r="E97">
        <f>SUMIF(All_countries!$F$5:$F$249,Aggregation!A97,All_countries!$H$5:$H$249)</f>
        <v>11.548868260500001</v>
      </c>
      <c r="F97">
        <f>SUMIF(All_countries!$F$5:$F$249,Aggregation!A97,All_countries!$I$5:$I$249)</f>
        <v>0</v>
      </c>
      <c r="G97">
        <f>SUMIF(All_countries!$F$5:$F$249,Aggregation!A97,All_countries!$J$5:$J$249)</f>
        <v>0</v>
      </c>
      <c r="H97">
        <f t="shared" si="78"/>
        <v>1.5937438199490003E-3</v>
      </c>
      <c r="I97">
        <f t="shared" si="79"/>
        <v>4.3885699389900005E-4</v>
      </c>
      <c r="J97">
        <f t="shared" si="67"/>
        <v>0</v>
      </c>
      <c r="K97">
        <f t="shared" si="80"/>
        <v>0</v>
      </c>
      <c r="L97">
        <f t="shared" si="68"/>
        <v>0</v>
      </c>
      <c r="M97">
        <f t="shared" si="81"/>
        <v>0</v>
      </c>
      <c r="N97">
        <f t="shared" si="69"/>
        <v>1.5937438199490003E-3</v>
      </c>
      <c r="O97">
        <f t="shared" si="82"/>
        <v>4.3885699389900005E-4</v>
      </c>
      <c r="P97">
        <f t="shared" si="70"/>
        <v>0</v>
      </c>
      <c r="Q97">
        <f>VLOOKUP(B97,CO2Emissions2019!$A$3:$B$219,2,FALSE)</f>
        <v>12.67133716</v>
      </c>
      <c r="R97">
        <f t="shared" si="83"/>
        <v>1.25775504181202E-2</v>
      </c>
      <c r="S97">
        <v>1.593850151</v>
      </c>
      <c r="T97">
        <v>4.0163040999999997E-2</v>
      </c>
      <c r="U97">
        <f t="shared" si="84"/>
        <v>1.6130698623676807E-3</v>
      </c>
      <c r="V97">
        <v>1.5275638</v>
      </c>
      <c r="W97">
        <v>1.6603068750000001</v>
      </c>
      <c r="X97">
        <v>1.5242977995065801</v>
      </c>
      <c r="Y97">
        <f t="shared" si="113"/>
        <v>2.323483781580602</v>
      </c>
      <c r="Z97">
        <v>1.008964507</v>
      </c>
      <c r="AA97">
        <v>0.145257841</v>
      </c>
      <c r="AB97">
        <f t="shared" si="85"/>
        <v>2.1099840371981281E-2</v>
      </c>
      <c r="AC97">
        <v>0.76970731100000001</v>
      </c>
      <c r="AD97">
        <v>1.249104888</v>
      </c>
      <c r="AE97">
        <v>0.61959127391454805</v>
      </c>
      <c r="AF97">
        <f t="shared" si="86"/>
        <v>0.38389334671105252</v>
      </c>
      <c r="AG97" s="12">
        <f t="shared" si="71"/>
        <v>3.7418408362864022</v>
      </c>
      <c r="AH97" s="12">
        <f t="shared" si="87"/>
        <v>1.0307649332427424</v>
      </c>
      <c r="AI97">
        <f t="shared" si="72"/>
        <v>2.0960057764742013</v>
      </c>
      <c r="AJ97">
        <f t="shared" si="88"/>
        <v>0.59075918601989008</v>
      </c>
      <c r="AK97">
        <f t="shared" si="89"/>
        <v>9.3148724325731406E-3</v>
      </c>
      <c r="AL97">
        <f t="shared" si="90"/>
        <v>2.5756823906911033E-3</v>
      </c>
      <c r="AM97">
        <f t="shared" si="91"/>
        <v>6.634139777716237E-6</v>
      </c>
      <c r="AN97">
        <f t="shared" si="73"/>
        <v>5.896649484772705E-3</v>
      </c>
      <c r="AO97">
        <f t="shared" si="92"/>
        <v>1.8322454140765213E-3</v>
      </c>
      <c r="AP97">
        <f t="shared" si="93"/>
        <v>3.357123257404443E-6</v>
      </c>
      <c r="AQ97">
        <f t="shared" si="74"/>
        <v>3.7325259638538295</v>
      </c>
      <c r="AR97">
        <f t="shared" si="94"/>
        <v>1.0281990423254133</v>
      </c>
      <c r="AS97">
        <f t="shared" si="95"/>
        <v>1.0571932706388969</v>
      </c>
      <c r="AT97">
        <f t="shared" si="75"/>
        <v>2.0901091269894287</v>
      </c>
      <c r="AU97">
        <f t="shared" si="96"/>
        <v>0.58917355925168569</v>
      </c>
      <c r="AV97">
        <f t="shared" si="97"/>
        <v>0.34712548292129958</v>
      </c>
      <c r="AW97">
        <f t="shared" si="76"/>
        <v>474.62968077550698</v>
      </c>
      <c r="AX97">
        <f t="shared" si="98"/>
        <v>74.427623635615319</v>
      </c>
      <c r="AY97">
        <f t="shared" si="99"/>
        <v>5539.4711600448045</v>
      </c>
      <c r="AZ97">
        <f t="shared" si="77"/>
        <v>300.45766948089135</v>
      </c>
      <c r="BA97">
        <f t="shared" si="100"/>
        <v>63.510802994622992</v>
      </c>
      <c r="BB97">
        <f t="shared" si="101"/>
        <v>4033.6220970218128</v>
      </c>
      <c r="BC97">
        <f t="shared" si="102"/>
        <v>-470.89715481165314</v>
      </c>
      <c r="BD97">
        <f t="shared" si="103"/>
        <v>74.434725453349017</v>
      </c>
      <c r="BE97">
        <f t="shared" si="104"/>
        <v>-298.36756035390192</v>
      </c>
      <c r="BF97">
        <f t="shared" si="105"/>
        <v>-62.921629435371308</v>
      </c>
      <c r="BH97">
        <f t="shared" si="106"/>
        <v>12.669743416180051</v>
      </c>
      <c r="BI97">
        <f t="shared" si="107"/>
        <v>4.3885699389900005E-4</v>
      </c>
      <c r="BJ97">
        <f t="shared" si="108"/>
        <v>1.593850151</v>
      </c>
      <c r="BK97">
        <f t="shared" si="109"/>
        <v>4.0163040999999997E-2</v>
      </c>
      <c r="BL97">
        <f t="shared" si="110"/>
        <v>-29672.363691280971</v>
      </c>
      <c r="BM97">
        <f t="shared" si="111"/>
        <v>-54838.006619756663</v>
      </c>
      <c r="BN97">
        <f t="shared" si="112"/>
        <v>-25165.642928475692</v>
      </c>
    </row>
    <row r="98" spans="1:66" x14ac:dyDescent="0.2">
      <c r="A98" t="s">
        <v>130</v>
      </c>
      <c r="B98" t="str">
        <f>VLOOKUP(A98,ISO3_Country!$A$3:$B$248,2,FALSE)</f>
        <v>Sri Lanka</v>
      </c>
      <c r="C98" t="s">
        <v>666</v>
      </c>
      <c r="D98">
        <f>SUMIF(All_countries!F97:F341,Aggregation!A98,All_countries!G97:G341)</f>
        <v>48.841117630299998</v>
      </c>
      <c r="E98">
        <f>SUMIF(All_countries!$F$5:$F$249,Aggregation!A98,All_countries!$H$5:$H$249)</f>
        <v>2886.63212088</v>
      </c>
      <c r="F98">
        <f>SUMIF(All_countries!$F$5:$F$249,Aggregation!A98,All_countries!$I$5:$I$249)</f>
        <v>0</v>
      </c>
      <c r="G98">
        <f>SUMIF(All_countries!$F$5:$F$249,Aggregation!A98,All_countries!$J$5:$J$249)</f>
        <v>215.63858510399999</v>
      </c>
      <c r="H98">
        <f t="shared" si="78"/>
        <v>0.39835523268144002</v>
      </c>
      <c r="I98">
        <f t="shared" si="79"/>
        <v>0.10969202059344001</v>
      </c>
      <c r="J98">
        <f t="shared" si="67"/>
        <v>0</v>
      </c>
      <c r="K98">
        <f t="shared" si="80"/>
        <v>0</v>
      </c>
      <c r="L98">
        <f t="shared" si="68"/>
        <v>3.7521113808096002E-2</v>
      </c>
      <c r="M98">
        <f t="shared" si="81"/>
        <v>4.9596874573919992E-3</v>
      </c>
      <c r="N98">
        <f t="shared" si="69"/>
        <v>0.43587634648953599</v>
      </c>
      <c r="O98">
        <f t="shared" si="82"/>
        <v>0.1098040886376581</v>
      </c>
      <c r="P98">
        <f t="shared" si="70"/>
        <v>0</v>
      </c>
      <c r="Q98">
        <f>VLOOKUP(B98,CO2Emissions2019!$A$3:$B$219,2,FALSE)</f>
        <v>6.7797903149999996</v>
      </c>
      <c r="R98">
        <f t="shared" si="83"/>
        <v>6.4290534992679342</v>
      </c>
      <c r="S98">
        <v>1.5317902480000001</v>
      </c>
      <c r="T98">
        <v>3.7492827999999999E-2</v>
      </c>
      <c r="U98">
        <f t="shared" si="84"/>
        <v>1.405712151437584E-3</v>
      </c>
      <c r="V98">
        <v>1.4710747870000001</v>
      </c>
      <c r="W98">
        <v>1.5940698879999999</v>
      </c>
      <c r="X98">
        <v>1.4500692471284899</v>
      </c>
      <c r="Y98">
        <f t="shared" si="113"/>
        <v>2.1027008214677858</v>
      </c>
      <c r="Z98">
        <v>0.66447861399999997</v>
      </c>
      <c r="AA98">
        <v>0.11063290000000001</v>
      </c>
      <c r="AB98">
        <f t="shared" si="85"/>
        <v>1.2239638562410001E-2</v>
      </c>
      <c r="AC98">
        <v>0.484767063</v>
      </c>
      <c r="AD98">
        <v>0.85066941699999998</v>
      </c>
      <c r="AE98">
        <v>0.47391437093988797</v>
      </c>
      <c r="AF98">
        <f t="shared" si="86"/>
        <v>0.22459483098334973</v>
      </c>
      <c r="AG98" s="12">
        <f t="shared" si="71"/>
        <v>1023.3639136044201</v>
      </c>
      <c r="AH98" s="12">
        <f t="shared" si="87"/>
        <v>257.92188206577248</v>
      </c>
      <c r="AI98">
        <f t="shared" si="72"/>
        <v>573.24102445760263</v>
      </c>
      <c r="AJ98">
        <f t="shared" si="88"/>
        <v>148.46446435768053</v>
      </c>
      <c r="AK98">
        <f t="shared" si="89"/>
        <v>2.448350058962943</v>
      </c>
      <c r="AL98">
        <f t="shared" si="90"/>
        <v>0.61968223916345277</v>
      </c>
      <c r="AM98">
        <f t="shared" si="91"/>
        <v>0.38400607753463067</v>
      </c>
      <c r="AN98">
        <f t="shared" si="73"/>
        <v>1.0620750823362826</v>
      </c>
      <c r="AO98">
        <f t="shared" si="92"/>
        <v>0.32070862927550287</v>
      </c>
      <c r="AP98">
        <f t="shared" si="93"/>
        <v>0.10285402489177194</v>
      </c>
      <c r="AQ98">
        <f t="shared" si="74"/>
        <v>1020.9155635454571</v>
      </c>
      <c r="AR98">
        <f t="shared" si="94"/>
        <v>257.30483710507968</v>
      </c>
      <c r="AS98">
        <f t="shared" si="95"/>
        <v>66205.779197671596</v>
      </c>
      <c r="AT98">
        <f t="shared" si="75"/>
        <v>572.17894937526637</v>
      </c>
      <c r="AU98">
        <f t="shared" si="96"/>
        <v>148.20433906990129</v>
      </c>
      <c r="AV98">
        <f t="shared" si="97"/>
        <v>21964.526119146271</v>
      </c>
      <c r="AW98">
        <f t="shared" si="76"/>
        <v>453.70957946651367</v>
      </c>
      <c r="AX98">
        <f t="shared" si="98"/>
        <v>71.081457393952249</v>
      </c>
      <c r="AY98">
        <f t="shared" si="99"/>
        <v>5052.5735852482485</v>
      </c>
      <c r="AZ98">
        <f t="shared" si="77"/>
        <v>196.81566253347231</v>
      </c>
      <c r="BA98">
        <f t="shared" si="100"/>
        <v>44.73668021962466</v>
      </c>
      <c r="BB98">
        <f t="shared" si="101"/>
        <v>2001.3705570729562</v>
      </c>
      <c r="BC98">
        <f t="shared" si="102"/>
        <v>567.2059840789434</v>
      </c>
      <c r="BD98">
        <f t="shared" si="103"/>
        <v>266.94260203819067</v>
      </c>
      <c r="BE98">
        <f t="shared" si="104"/>
        <v>375.36328684179409</v>
      </c>
      <c r="BF98">
        <f t="shared" si="105"/>
        <v>103.46765885027664</v>
      </c>
      <c r="BH98">
        <f t="shared" si="106"/>
        <v>6.3439139685104635</v>
      </c>
      <c r="BI98">
        <f t="shared" si="107"/>
        <v>0.1098040886376581</v>
      </c>
      <c r="BJ98">
        <f t="shared" si="108"/>
        <v>1.5317902480000001</v>
      </c>
      <c r="BK98">
        <f t="shared" si="109"/>
        <v>3.7492827999999999E-2</v>
      </c>
      <c r="BL98">
        <f t="shared" si="110"/>
        <v>-14858.802402119427</v>
      </c>
      <c r="BM98">
        <f t="shared" si="111"/>
        <v>-52738.306319808638</v>
      </c>
      <c r="BN98">
        <f t="shared" si="112"/>
        <v>-37879.50391768921</v>
      </c>
    </row>
    <row r="99" spans="1:66" x14ac:dyDescent="0.2">
      <c r="A99" t="s">
        <v>239</v>
      </c>
      <c r="B99" t="str">
        <f>VLOOKUP(A99,ISO3_Country!$A$3:$B$248,2,FALSE)</f>
        <v>Lesotho</v>
      </c>
      <c r="C99" t="s">
        <v>667</v>
      </c>
      <c r="D99">
        <f>SUMIF(All_countries!F98:F342,Aggregation!A99,All_countries!G98:G342)</f>
        <v>2.8415081379</v>
      </c>
      <c r="E99">
        <f>SUMIF(All_countries!$F$5:$F$249,Aggregation!A99,All_countries!$H$5:$H$249)</f>
        <v>0</v>
      </c>
      <c r="F99">
        <f>SUMIF(All_countries!$F$5:$F$249,Aggregation!A99,All_countries!$I$5:$I$249)</f>
        <v>0</v>
      </c>
      <c r="G99">
        <f>SUMIF(All_countries!$F$5:$F$249,Aggregation!A99,All_countries!$J$5:$J$249)</f>
        <v>0</v>
      </c>
      <c r="H99">
        <f t="shared" si="78"/>
        <v>0</v>
      </c>
      <c r="I99">
        <f t="shared" si="79"/>
        <v>0</v>
      </c>
      <c r="J99">
        <f t="shared" si="67"/>
        <v>0</v>
      </c>
      <c r="K99">
        <f t="shared" si="80"/>
        <v>0</v>
      </c>
      <c r="L99">
        <f t="shared" si="68"/>
        <v>0</v>
      </c>
      <c r="M99">
        <f t="shared" si="81"/>
        <v>0</v>
      </c>
      <c r="N99">
        <f t="shared" si="69"/>
        <v>0</v>
      </c>
      <c r="O99">
        <f t="shared" si="82"/>
        <v>0</v>
      </c>
      <c r="P99">
        <f t="shared" si="70"/>
        <v>1</v>
      </c>
      <c r="Q99">
        <f>VLOOKUP(B99,CO2Emissions2019!$A$3:$B$219,2,FALSE)</f>
        <v>0.606776918</v>
      </c>
      <c r="R99">
        <f t="shared" si="83"/>
        <v>0</v>
      </c>
      <c r="S99">
        <v>3.5502173999999997E-2</v>
      </c>
      <c r="T99">
        <v>1.3462120000000001E-3</v>
      </c>
      <c r="U99">
        <f t="shared" si="84"/>
        <v>1.8122867489440002E-6</v>
      </c>
      <c r="V99">
        <v>3.3307886000000002E-2</v>
      </c>
      <c r="W99">
        <v>3.7759698000000001E-2</v>
      </c>
      <c r="X99">
        <v>5.1697329901231999E-2</v>
      </c>
      <c r="Y99">
        <f t="shared" si="113"/>
        <v>2.6726139189168162E-3</v>
      </c>
      <c r="Z99">
        <v>6.830577E-3</v>
      </c>
      <c r="AA99">
        <v>1.7679639999999999E-3</v>
      </c>
      <c r="AB99">
        <f t="shared" si="85"/>
        <v>3.1256967052959997E-6</v>
      </c>
      <c r="AC99">
        <v>3.8868359999999999E-3</v>
      </c>
      <c r="AD99">
        <v>9.7831059999999997E-3</v>
      </c>
      <c r="AE99">
        <v>7.5563006475022204E-3</v>
      </c>
      <c r="AF99">
        <f t="shared" si="86"/>
        <v>5.7097679475442476E-5</v>
      </c>
      <c r="AG99" s="12">
        <f t="shared" si="71"/>
        <v>0</v>
      </c>
      <c r="AH99" s="12">
        <f t="shared" si="87"/>
        <v>0</v>
      </c>
      <c r="AI99">
        <f t="shared" si="72"/>
        <v>0</v>
      </c>
      <c r="AJ99">
        <f t="shared" si="88"/>
        <v>0</v>
      </c>
      <c r="AK99">
        <f t="shared" si="89"/>
        <v>0</v>
      </c>
      <c r="AL99">
        <f t="shared" si="90"/>
        <v>0</v>
      </c>
      <c r="AM99">
        <f t="shared" si="91"/>
        <v>0</v>
      </c>
      <c r="AN99">
        <f t="shared" si="73"/>
        <v>0</v>
      </c>
      <c r="AO99">
        <f t="shared" si="92"/>
        <v>0</v>
      </c>
      <c r="AP99">
        <f t="shared" si="93"/>
        <v>0</v>
      </c>
      <c r="AQ99">
        <f t="shared" si="74"/>
        <v>0</v>
      </c>
      <c r="AR99">
        <f t="shared" si="94"/>
        <v>0</v>
      </c>
      <c r="AS99">
        <f t="shared" si="95"/>
        <v>0</v>
      </c>
      <c r="AT99">
        <f t="shared" si="75"/>
        <v>0</v>
      </c>
      <c r="AU99">
        <f t="shared" si="96"/>
        <v>0</v>
      </c>
      <c r="AV99">
        <f t="shared" si="97"/>
        <v>0</v>
      </c>
      <c r="AW99">
        <f t="shared" si="76"/>
        <v>10.572334042887316</v>
      </c>
      <c r="AX99">
        <f t="shared" si="98"/>
        <v>1.6930079597909784</v>
      </c>
      <c r="AY99">
        <f t="shared" si="99"/>
        <v>2.8662759519156111</v>
      </c>
      <c r="AZ99">
        <f t="shared" si="77"/>
        <v>2.0341047776303256</v>
      </c>
      <c r="BA99">
        <f t="shared" si="100"/>
        <v>0.61428274156240825</v>
      </c>
      <c r="BB99">
        <f t="shared" si="101"/>
        <v>0.37734328658142846</v>
      </c>
      <c r="BC99">
        <f t="shared" si="102"/>
        <v>-10.572334042887316</v>
      </c>
      <c r="BD99">
        <f t="shared" si="103"/>
        <v>1.6930079597909784</v>
      </c>
      <c r="BE99">
        <f t="shared" si="104"/>
        <v>-2.0341047776303256</v>
      </c>
      <c r="BF99">
        <f t="shared" si="105"/>
        <v>-0.61428274156240825</v>
      </c>
      <c r="BH99">
        <f t="shared" si="106"/>
        <v>0.606776918</v>
      </c>
      <c r="BI99">
        <f t="shared" si="107"/>
        <v>0</v>
      </c>
      <c r="BJ99">
        <f t="shared" si="108"/>
        <v>3.5502173999999997E-2</v>
      </c>
      <c r="BK99">
        <f t="shared" si="109"/>
        <v>1.3462120000000001E-3</v>
      </c>
      <c r="BL99">
        <f t="shared" si="110"/>
        <v>-1424.5305458995344</v>
      </c>
      <c r="BM99">
        <f t="shared" si="111"/>
        <v>-1223.0581963729712</v>
      </c>
      <c r="BN99">
        <f t="shared" si="112"/>
        <v>201.47234952656322</v>
      </c>
    </row>
    <row r="100" spans="1:66" x14ac:dyDescent="0.2">
      <c r="A100" t="s">
        <v>131</v>
      </c>
      <c r="B100" t="str">
        <f>VLOOKUP(A100,ISO3_Country!$A$3:$B$248,2,FALSE)</f>
        <v>Lithuania</v>
      </c>
      <c r="C100" t="s">
        <v>665</v>
      </c>
      <c r="D100">
        <f>SUMIF(All_countries!F99:F343,Aggregation!A100,All_countries!G99:G343)</f>
        <v>10.0783608176</v>
      </c>
      <c r="E100">
        <f>SUMIF(All_countries!$F$5:$F$249,Aggregation!A100,All_countries!$H$5:$H$249)</f>
        <v>0</v>
      </c>
      <c r="F100">
        <f>SUMIF(All_countries!$F$5:$F$249,Aggregation!A100,All_countries!$I$5:$I$249)</f>
        <v>0</v>
      </c>
      <c r="G100">
        <f>SUMIF(All_countries!$F$5:$F$249,Aggregation!A100,All_countries!$J$5:$J$249)</f>
        <v>0</v>
      </c>
      <c r="H100">
        <f t="shared" si="78"/>
        <v>0</v>
      </c>
      <c r="I100">
        <f t="shared" si="79"/>
        <v>0</v>
      </c>
      <c r="J100">
        <f t="shared" si="67"/>
        <v>0</v>
      </c>
      <c r="K100">
        <f t="shared" si="80"/>
        <v>0</v>
      </c>
      <c r="L100">
        <f t="shared" si="68"/>
        <v>0</v>
      </c>
      <c r="M100">
        <f t="shared" si="81"/>
        <v>0</v>
      </c>
      <c r="N100">
        <f t="shared" si="69"/>
        <v>0</v>
      </c>
      <c r="O100">
        <f t="shared" si="82"/>
        <v>0</v>
      </c>
      <c r="P100">
        <f t="shared" si="70"/>
        <v>1</v>
      </c>
      <c r="Q100">
        <f>VLOOKUP(B100,CO2Emissions2019!$A$3:$B$219,2,FALSE)</f>
        <v>3.6799706680000002</v>
      </c>
      <c r="R100">
        <f t="shared" si="83"/>
        <v>0</v>
      </c>
      <c r="S100">
        <v>2.5716684E-2</v>
      </c>
      <c r="T100">
        <v>9.9863550000000006E-3</v>
      </c>
      <c r="U100">
        <f t="shared" si="84"/>
        <v>9.9727286186025008E-5</v>
      </c>
      <c r="V100">
        <v>9.1589889999999993E-3</v>
      </c>
      <c r="W100">
        <v>4.1920845999999998E-2</v>
      </c>
      <c r="X100">
        <v>0.382542398215103</v>
      </c>
      <c r="Y100">
        <f t="shared" si="113"/>
        <v>0.14633868643216244</v>
      </c>
      <c r="Z100">
        <v>5.3186200000000003E-2</v>
      </c>
      <c r="AA100">
        <v>4.3517371999999999E-2</v>
      </c>
      <c r="AB100">
        <f t="shared" si="85"/>
        <v>1.8937616657863838E-3</v>
      </c>
      <c r="AC100">
        <v>-1.8187801999999999E-2</v>
      </c>
      <c r="AD100">
        <v>0.124820535</v>
      </c>
      <c r="AE100">
        <v>0.18841517294118401</v>
      </c>
      <c r="AF100">
        <f t="shared" si="86"/>
        <v>3.5500277394456277E-2</v>
      </c>
      <c r="AG100" s="12">
        <f t="shared" si="71"/>
        <v>0</v>
      </c>
      <c r="AH100" s="12">
        <f t="shared" si="87"/>
        <v>0</v>
      </c>
      <c r="AI100">
        <f t="shared" si="72"/>
        <v>0</v>
      </c>
      <c r="AJ100">
        <f t="shared" si="88"/>
        <v>0</v>
      </c>
      <c r="AK100">
        <f t="shared" si="89"/>
        <v>0</v>
      </c>
      <c r="AL100">
        <f t="shared" si="90"/>
        <v>0</v>
      </c>
      <c r="AM100">
        <f t="shared" si="91"/>
        <v>0</v>
      </c>
      <c r="AN100">
        <f t="shared" si="73"/>
        <v>0</v>
      </c>
      <c r="AO100">
        <f t="shared" si="92"/>
        <v>0</v>
      </c>
      <c r="AP100">
        <f t="shared" si="93"/>
        <v>0</v>
      </c>
      <c r="AQ100">
        <f t="shared" si="74"/>
        <v>0</v>
      </c>
      <c r="AR100">
        <f t="shared" si="94"/>
        <v>0</v>
      </c>
      <c r="AS100">
        <f t="shared" si="95"/>
        <v>0</v>
      </c>
      <c r="AT100">
        <f t="shared" si="75"/>
        <v>0</v>
      </c>
      <c r="AU100">
        <f t="shared" si="96"/>
        <v>0</v>
      </c>
      <c r="AV100">
        <f t="shared" si="97"/>
        <v>0</v>
      </c>
      <c r="AW100">
        <f t="shared" si="76"/>
        <v>7.6582739334040673</v>
      </c>
      <c r="AX100">
        <f t="shared" si="98"/>
        <v>3.2012923179079795</v>
      </c>
      <c r="AY100">
        <f t="shared" si="99"/>
        <v>10.248272504696644</v>
      </c>
      <c r="AZ100">
        <f t="shared" si="77"/>
        <v>15.838530701579389</v>
      </c>
      <c r="BA100">
        <f t="shared" si="100"/>
        <v>13.188930692959813</v>
      </c>
      <c r="BB100">
        <f t="shared" si="101"/>
        <v>173.94789282369743</v>
      </c>
      <c r="BC100">
        <f t="shared" si="102"/>
        <v>-7.6582739334040673</v>
      </c>
      <c r="BD100">
        <f t="shared" si="103"/>
        <v>3.2012923179079795</v>
      </c>
      <c r="BE100">
        <f t="shared" si="104"/>
        <v>-15.838530701579389</v>
      </c>
      <c r="BF100">
        <f t="shared" si="105"/>
        <v>-13.188930692959813</v>
      </c>
      <c r="BH100">
        <f t="shared" si="106"/>
        <v>3.6799706680000002</v>
      </c>
      <c r="BI100">
        <f t="shared" si="107"/>
        <v>0</v>
      </c>
      <c r="BJ100">
        <f t="shared" si="108"/>
        <v>2.5716684E-2</v>
      </c>
      <c r="BK100">
        <f t="shared" si="109"/>
        <v>9.9863550000000006E-3</v>
      </c>
      <c r="BL100">
        <f t="shared" si="110"/>
        <v>-8639.6014644855386</v>
      </c>
      <c r="BM100">
        <f t="shared" si="111"/>
        <v>-885.65596592980728</v>
      </c>
      <c r="BN100">
        <f t="shared" si="112"/>
        <v>7753.9454985557313</v>
      </c>
    </row>
    <row r="101" spans="1:66" x14ac:dyDescent="0.2">
      <c r="A101" t="s">
        <v>132</v>
      </c>
      <c r="B101" t="str">
        <f>VLOOKUP(A101,ISO3_Country!$A$3:$B$248,2,FALSE)</f>
        <v>Luxembourg</v>
      </c>
      <c r="C101" t="s">
        <v>665</v>
      </c>
      <c r="D101">
        <f>SUMIF(All_countries!F100:F344,Aggregation!A101,All_countries!G100:G344)</f>
        <v>0.32209345010000001</v>
      </c>
      <c r="E101">
        <f>SUMIF(All_countries!$F$5:$F$249,Aggregation!A101,All_countries!$H$5:$H$249)</f>
        <v>0</v>
      </c>
      <c r="F101">
        <f>SUMIF(All_countries!$F$5:$F$249,Aggregation!A101,All_countries!$I$5:$I$249)</f>
        <v>0</v>
      </c>
      <c r="G101">
        <f>SUMIF(All_countries!$F$5:$F$249,Aggregation!A101,All_countries!$J$5:$J$249)</f>
        <v>0</v>
      </c>
      <c r="H101">
        <f t="shared" si="78"/>
        <v>0</v>
      </c>
      <c r="I101">
        <f t="shared" si="79"/>
        <v>0</v>
      </c>
      <c r="J101">
        <f t="shared" ref="J101:J132" si="114">F101*245/10^6</f>
        <v>0</v>
      </c>
      <c r="K101">
        <f t="shared" si="80"/>
        <v>0</v>
      </c>
      <c r="L101">
        <f t="shared" ref="L101:L132" si="115">G101*174/10^6</f>
        <v>0</v>
      </c>
      <c r="M101">
        <f t="shared" si="81"/>
        <v>0</v>
      </c>
      <c r="N101">
        <f t="shared" ref="N101:N132" si="116">H101+J101+L101</f>
        <v>0</v>
      </c>
      <c r="O101">
        <f t="shared" si="82"/>
        <v>0</v>
      </c>
      <c r="P101">
        <f t="shared" ref="P101:P132" si="117">IF(N101&gt;0,0,1)</f>
        <v>1</v>
      </c>
      <c r="Q101">
        <f>VLOOKUP(B101,CO2Emissions2019!$A$3:$B$219,2,FALSE)</f>
        <v>2.670538423</v>
      </c>
      <c r="R101">
        <f t="shared" si="83"/>
        <v>0</v>
      </c>
      <c r="S101">
        <v>0.13078537800000001</v>
      </c>
      <c r="T101">
        <v>9.4992540000000004E-3</v>
      </c>
      <c r="U101">
        <f t="shared" si="84"/>
        <v>9.0235826556516014E-5</v>
      </c>
      <c r="V101">
        <v>0.115321178</v>
      </c>
      <c r="W101">
        <v>0.14645755799999999</v>
      </c>
      <c r="X101">
        <v>0.36529991057405398</v>
      </c>
      <c r="Y101">
        <f t="shared" si="113"/>
        <v>0.13344402466541183</v>
      </c>
      <c r="Z101">
        <v>0.120408769</v>
      </c>
      <c r="AA101">
        <v>5.6970504999999998E-2</v>
      </c>
      <c r="AB101">
        <f t="shared" si="85"/>
        <v>3.2456384399550246E-3</v>
      </c>
      <c r="AC101">
        <v>2.8110822000000001E-2</v>
      </c>
      <c r="AD101">
        <v>0.21454737400000001</v>
      </c>
      <c r="AE101">
        <v>0.24302600406774</v>
      </c>
      <c r="AF101">
        <f t="shared" si="86"/>
        <v>5.9061638653133179E-2</v>
      </c>
      <c r="AG101" s="12">
        <f t="shared" ref="AG101:AG132" si="118">(N101*10^6*3.667*$S$2)/10^6</f>
        <v>0</v>
      </c>
      <c r="AH101" s="12">
        <f t="shared" si="87"/>
        <v>0</v>
      </c>
      <c r="AI101">
        <f t="shared" ref="AI101:AI132" si="119">(N101*10^6*3.667*$Z$2)/10^6</f>
        <v>0</v>
      </c>
      <c r="AJ101">
        <f t="shared" si="88"/>
        <v>0</v>
      </c>
      <c r="AK101">
        <f t="shared" si="89"/>
        <v>0</v>
      </c>
      <c r="AL101">
        <f t="shared" si="90"/>
        <v>0</v>
      </c>
      <c r="AM101">
        <f t="shared" si="91"/>
        <v>0</v>
      </c>
      <c r="AN101">
        <f t="shared" ref="AN101:AN132" si="120">(N101*10^6*3.667)*Z101/10^6</f>
        <v>0</v>
      </c>
      <c r="AO101">
        <f t="shared" si="92"/>
        <v>0</v>
      </c>
      <c r="AP101">
        <f t="shared" si="93"/>
        <v>0</v>
      </c>
      <c r="AQ101">
        <f t="shared" ref="AQ101:AQ132" si="121">(N101*10^6*3.667)*($S$2-S101)/10^6</f>
        <v>0</v>
      </c>
      <c r="AR101">
        <f t="shared" si="94"/>
        <v>0</v>
      </c>
      <c r="AS101">
        <f t="shared" si="95"/>
        <v>0</v>
      </c>
      <c r="AT101">
        <f t="shared" ref="AT101:AT132" si="122">(N101*10^6*3.667)*($Z$2-Z101)/10^6</f>
        <v>0</v>
      </c>
      <c r="AU101">
        <f t="shared" si="96"/>
        <v>0</v>
      </c>
      <c r="AV101">
        <f t="shared" si="97"/>
        <v>0</v>
      </c>
      <c r="AW101">
        <f t="shared" ref="AW101:AW132" si="123">($N$2-N101)*10^6*3.667*S101/10^6</f>
        <v>38.947099525265308</v>
      </c>
      <c r="AX101">
        <f t="shared" si="98"/>
        <v>6.6575701116985933</v>
      </c>
      <c r="AY101">
        <f t="shared" si="99"/>
        <v>44.32323979218242</v>
      </c>
      <c r="AZ101">
        <f t="shared" ref="AZ101:AZ132" si="124">($N$2-N101)*10^6*3.667*Z101/10^6</f>
        <v>35.857007730311253</v>
      </c>
      <c r="BA101">
        <f t="shared" si="100"/>
        <v>17.849747543046735</v>
      </c>
      <c r="BB101">
        <f t="shared" si="101"/>
        <v>318.61348735050296</v>
      </c>
      <c r="BC101">
        <f t="shared" si="102"/>
        <v>-38.947099525265308</v>
      </c>
      <c r="BD101">
        <f t="shared" si="103"/>
        <v>6.6575701116985933</v>
      </c>
      <c r="BE101">
        <f t="shared" si="104"/>
        <v>-35.857007730311253</v>
      </c>
      <c r="BF101">
        <f t="shared" si="105"/>
        <v>-17.849747543046735</v>
      </c>
      <c r="BH101">
        <f t="shared" si="106"/>
        <v>2.670538423</v>
      </c>
      <c r="BI101">
        <f t="shared" si="107"/>
        <v>0</v>
      </c>
      <c r="BJ101">
        <f t="shared" si="108"/>
        <v>0.13078537800000001</v>
      </c>
      <c r="BK101">
        <f t="shared" si="109"/>
        <v>9.4992540000000004E-3</v>
      </c>
      <c r="BL101">
        <f t="shared" si="110"/>
        <v>-6268.6916128746843</v>
      </c>
      <c r="BM101">
        <f t="shared" si="111"/>
        <v>-4504.5970965126462</v>
      </c>
      <c r="BN101">
        <f t="shared" si="112"/>
        <v>1764.0945163620381</v>
      </c>
    </row>
    <row r="102" spans="1:66" x14ac:dyDescent="0.2">
      <c r="A102" t="s">
        <v>133</v>
      </c>
      <c r="B102" t="str">
        <f>VLOOKUP(A102,ISO3_Country!$A$3:$B$248,2,FALSE)</f>
        <v>Latvia</v>
      </c>
      <c r="C102" t="s">
        <v>665</v>
      </c>
      <c r="D102">
        <f>SUMIF(All_countries!F101:F345,Aggregation!A102,All_countries!G101:G345)</f>
        <v>13.7966772711</v>
      </c>
      <c r="E102">
        <f>SUMIF(All_countries!$F$5:$F$249,Aggregation!A102,All_countries!$H$5:$H$249)</f>
        <v>0</v>
      </c>
      <c r="F102">
        <f>SUMIF(All_countries!$F$5:$F$249,Aggregation!A102,All_countries!$I$5:$I$249)</f>
        <v>0.71092373723000002</v>
      </c>
      <c r="G102">
        <f>SUMIF(All_countries!$F$5:$F$249,Aggregation!A102,All_countries!$J$5:$J$249)</f>
        <v>0</v>
      </c>
      <c r="H102">
        <f t="shared" si="78"/>
        <v>0</v>
      </c>
      <c r="I102">
        <f t="shared" si="79"/>
        <v>0</v>
      </c>
      <c r="J102">
        <f t="shared" si="114"/>
        <v>1.7417631562135E-4</v>
      </c>
      <c r="K102">
        <f t="shared" si="80"/>
        <v>1.8484017167980001E-5</v>
      </c>
      <c r="L102">
        <f t="shared" si="115"/>
        <v>0</v>
      </c>
      <c r="M102">
        <f t="shared" si="81"/>
        <v>0</v>
      </c>
      <c r="N102">
        <f t="shared" si="116"/>
        <v>1.7417631562135E-4</v>
      </c>
      <c r="O102">
        <f t="shared" si="82"/>
        <v>1.8484017167980001E-5</v>
      </c>
      <c r="P102">
        <f t="shared" si="117"/>
        <v>0</v>
      </c>
      <c r="Q102">
        <f>VLOOKUP(B102,CO2Emissions2019!$A$3:$B$219,2,FALSE)</f>
        <v>2.2550050019999999</v>
      </c>
      <c r="R102">
        <f t="shared" ref="R102:R133" si="125">100*N102/Q102</f>
        <v>7.7239879941228629E-3</v>
      </c>
      <c r="S102">
        <v>-1.503831E-3</v>
      </c>
      <c r="T102">
        <v>6.8396849999999999E-3</v>
      </c>
      <c r="U102">
        <f t="shared" si="84"/>
        <v>4.6781290899225001E-5</v>
      </c>
      <c r="V102">
        <v>-1.2816556E-2</v>
      </c>
      <c r="W102">
        <v>9.5552550000000003E-3</v>
      </c>
      <c r="X102">
        <v>0.25855902348287202</v>
      </c>
      <c r="Y102">
        <f t="shared" si="113"/>
        <v>6.6852768624416359E-2</v>
      </c>
      <c r="Z102">
        <v>2.6004362999999999E-2</v>
      </c>
      <c r="AA102">
        <v>2.4934504999999999E-2</v>
      </c>
      <c r="AB102">
        <f t="shared" si="85"/>
        <v>6.2172953959502492E-4</v>
      </c>
      <c r="AC102">
        <v>-1.4753614999999999E-2</v>
      </c>
      <c r="AD102">
        <v>6.6646257E-2</v>
      </c>
      <c r="AE102">
        <v>0.10848592973315301</v>
      </c>
      <c r="AF102">
        <f t="shared" si="86"/>
        <v>1.1769196950066611E-2</v>
      </c>
      <c r="AG102" s="12">
        <f t="shared" si="118"/>
        <v>0.4089365193753236</v>
      </c>
      <c r="AH102" s="12">
        <f t="shared" si="87"/>
        <v>4.3511487590358978E-2</v>
      </c>
      <c r="AI102">
        <f t="shared" si="119"/>
        <v>0.2290672811387125</v>
      </c>
      <c r="AJ102">
        <f t="shared" si="88"/>
        <v>2.7939615944507282E-2</v>
      </c>
      <c r="AK102">
        <f t="shared" ref="AK102:AK133" si="126">(N102*10^6*3.667)*S102/10^6</f>
        <v>-9.6050370120392375E-7</v>
      </c>
      <c r="AL102">
        <f t="shared" si="90"/>
        <v>4.3697269410542729E-6</v>
      </c>
      <c r="AM102">
        <f t="shared" si="91"/>
        <v>1.9094513539375532E-11</v>
      </c>
      <c r="AN102">
        <f t="shared" si="120"/>
        <v>1.660910495191971E-5</v>
      </c>
      <c r="AO102">
        <f t="shared" si="92"/>
        <v>1.6023023440202344E-5</v>
      </c>
      <c r="AP102">
        <f t="shared" si="93"/>
        <v>2.5673728016527375E-10</v>
      </c>
      <c r="AQ102">
        <f t="shared" si="121"/>
        <v>0.40893747987902485</v>
      </c>
      <c r="AR102">
        <f t="shared" si="94"/>
        <v>4.3511592444310909E-2</v>
      </c>
      <c r="AS102">
        <f t="shared" si="95"/>
        <v>1.8932586770398143E-3</v>
      </c>
      <c r="AT102">
        <f t="shared" si="122"/>
        <v>0.22905067203376056</v>
      </c>
      <c r="AU102">
        <f t="shared" si="96"/>
        <v>2.793808692794339E-2</v>
      </c>
      <c r="AV102">
        <f t="shared" si="97"/>
        <v>7.8053670119332126E-4</v>
      </c>
      <c r="AW102">
        <f t="shared" si="123"/>
        <v>-0.44783087300737551</v>
      </c>
      <c r="AX102">
        <f t="shared" si="98"/>
        <v>2.0379912153085225</v>
      </c>
      <c r="AY102">
        <f t="shared" si="99"/>
        <v>4.153408193674708</v>
      </c>
      <c r="AZ102">
        <f t="shared" si="124"/>
        <v>7.7439264014977036</v>
      </c>
      <c r="BA102">
        <f t="shared" si="100"/>
        <v>7.5213989620202923</v>
      </c>
      <c r="BB102">
        <f t="shared" si="101"/>
        <v>56.57144234587993</v>
      </c>
      <c r="BC102">
        <f t="shared" si="102"/>
        <v>0.8567683528864003</v>
      </c>
      <c r="BD102">
        <f t="shared" si="103"/>
        <v>2.0384556537613832</v>
      </c>
      <c r="BE102">
        <f t="shared" si="104"/>
        <v>-7.5148757294639434</v>
      </c>
      <c r="BF102">
        <f t="shared" ref="BF102:BF133" si="127">AU102-BA102</f>
        <v>-7.4934608750923486</v>
      </c>
      <c r="BH102">
        <f t="shared" si="106"/>
        <v>2.2548308256843783</v>
      </c>
      <c r="BI102">
        <f t="shared" si="107"/>
        <v>1.8484017167980001E-5</v>
      </c>
      <c r="BJ102">
        <f t="shared" si="108"/>
        <v>-1.503831E-3</v>
      </c>
      <c r="BK102">
        <f t="shared" si="109"/>
        <v>6.8396849999999999E-3</v>
      </c>
      <c r="BL102">
        <f t="shared" si="110"/>
        <v>-5293.9737077311565</v>
      </c>
      <c r="BM102">
        <f t="shared" si="111"/>
        <v>51.79824134336512</v>
      </c>
      <c r="BN102">
        <f t="shared" si="112"/>
        <v>5345.7719490745212</v>
      </c>
    </row>
    <row r="103" spans="1:66" x14ac:dyDescent="0.2">
      <c r="A103" t="s">
        <v>135</v>
      </c>
      <c r="B103" t="str">
        <f>VLOOKUP(A103,ISO3_Country!$A$3:$B$248,2,FALSE)</f>
        <v>Morocco</v>
      </c>
      <c r="C103" t="s">
        <v>667</v>
      </c>
      <c r="D103">
        <f>SUMIF(All_countries!F102:F346,Aggregation!A103,All_countries!G102:G346)</f>
        <v>64.986478176800006</v>
      </c>
      <c r="E103">
        <f>SUMIF(All_countries!$F$5:$F$249,Aggregation!A103,All_countries!$H$5:$H$249)</f>
        <v>0</v>
      </c>
      <c r="F103">
        <f>SUMIF(All_countries!$F$5:$F$249,Aggregation!A103,All_countries!$I$5:$I$249)</f>
        <v>0</v>
      </c>
      <c r="G103">
        <f>SUMIF(All_countries!$F$5:$F$249,Aggregation!A103,All_countries!$J$5:$J$249)</f>
        <v>10.287825766899999</v>
      </c>
      <c r="H103">
        <f t="shared" si="78"/>
        <v>0</v>
      </c>
      <c r="I103">
        <f t="shared" si="79"/>
        <v>0</v>
      </c>
      <c r="J103">
        <f t="shared" si="114"/>
        <v>0</v>
      </c>
      <c r="K103">
        <f t="shared" si="80"/>
        <v>0</v>
      </c>
      <c r="L103">
        <f t="shared" si="115"/>
        <v>1.7900816834405999E-3</v>
      </c>
      <c r="M103">
        <f t="shared" si="81"/>
        <v>2.3661999263869998E-4</v>
      </c>
      <c r="N103">
        <f t="shared" si="116"/>
        <v>1.7900816834405999E-3</v>
      </c>
      <c r="O103">
        <f t="shared" si="82"/>
        <v>2.3661999263869998E-4</v>
      </c>
      <c r="P103">
        <f t="shared" si="117"/>
        <v>0</v>
      </c>
      <c r="Q103">
        <f>VLOOKUP(B103,CO2Emissions2019!$A$3:$B$219,2,FALSE)</f>
        <v>19.631256629999999</v>
      </c>
      <c r="R103">
        <f t="shared" si="125"/>
        <v>9.118528259189693E-3</v>
      </c>
      <c r="S103">
        <v>1.5659601000000001</v>
      </c>
      <c r="T103">
        <v>3.3218564999999999E-2</v>
      </c>
      <c r="U103">
        <f t="shared" si="84"/>
        <v>1.1034730606592248E-3</v>
      </c>
      <c r="V103">
        <v>1.511723374</v>
      </c>
      <c r="W103">
        <v>1.620582739</v>
      </c>
      <c r="X103">
        <v>1.2760006276656</v>
      </c>
      <c r="Y103">
        <f t="shared" si="113"/>
        <v>1.628177601803005</v>
      </c>
      <c r="Z103">
        <v>0.485119682</v>
      </c>
      <c r="AA103">
        <v>6.5279239000000003E-2</v>
      </c>
      <c r="AB103">
        <f t="shared" si="85"/>
        <v>4.2613790444191212E-3</v>
      </c>
      <c r="AC103">
        <v>0.38043664599999999</v>
      </c>
      <c r="AD103">
        <v>0.59488699199999995</v>
      </c>
      <c r="AE103">
        <v>0.27895599853504299</v>
      </c>
      <c r="AF103">
        <f t="shared" si="86"/>
        <v>7.7816449118682907E-2</v>
      </c>
      <c r="AG103" s="12">
        <f t="shared" si="118"/>
        <v>4.2028089204453742</v>
      </c>
      <c r="AH103" s="12">
        <f t="shared" si="87"/>
        <v>0.5564859512611634</v>
      </c>
      <c r="AI103">
        <f t="shared" si="119"/>
        <v>2.3542187281844482</v>
      </c>
      <c r="AJ103">
        <f t="shared" si="88"/>
        <v>0.3418694440927918</v>
      </c>
      <c r="AK103">
        <f t="shared" si="126"/>
        <v>1.0279321536196307E-2</v>
      </c>
      <c r="AL103">
        <f t="shared" si="90"/>
        <v>1.3761463711991289E-3</v>
      </c>
      <c r="AM103">
        <f t="shared" si="91"/>
        <v>1.8937788349645307E-6</v>
      </c>
      <c r="AN103">
        <f t="shared" si="120"/>
        <v>3.1844369437096787E-3</v>
      </c>
      <c r="AO103">
        <f t="shared" si="92"/>
        <v>6.0066813130618918E-4</v>
      </c>
      <c r="AP103">
        <f t="shared" si="93"/>
        <v>3.6080220396686931E-7</v>
      </c>
      <c r="AQ103">
        <f t="shared" si="121"/>
        <v>4.1925295989091786</v>
      </c>
      <c r="AR103">
        <f t="shared" si="94"/>
        <v>0.55512502588902179</v>
      </c>
      <c r="AS103">
        <f t="shared" si="95"/>
        <v>0.30816379436828711</v>
      </c>
      <c r="AT103">
        <f t="shared" si="122"/>
        <v>2.351034291240738</v>
      </c>
      <c r="AU103">
        <f t="shared" si="96"/>
        <v>0.34148660078107712</v>
      </c>
      <c r="AV103">
        <f t="shared" si="97"/>
        <v>0.11661309851301474</v>
      </c>
      <c r="AW103">
        <f t="shared" si="123"/>
        <v>466.32322676271735</v>
      </c>
      <c r="AX103">
        <f t="shared" si="98"/>
        <v>72.834100582674168</v>
      </c>
      <c r="AY103">
        <f t="shared" si="99"/>
        <v>5304.8062076870974</v>
      </c>
      <c r="AZ103">
        <f t="shared" si="124"/>
        <v>144.46254120800609</v>
      </c>
      <c r="BA103">
        <f t="shared" si="100"/>
        <v>29.624316788961259</v>
      </c>
      <c r="BB103">
        <f t="shared" si="101"/>
        <v>877.60014521273195</v>
      </c>
      <c r="BC103">
        <f t="shared" si="102"/>
        <v>-462.13069716380818</v>
      </c>
      <c r="BD103">
        <f t="shared" si="103"/>
        <v>72.836216070588577</v>
      </c>
      <c r="BE103">
        <f t="shared" si="104"/>
        <v>-142.11150691676534</v>
      </c>
      <c r="BF103">
        <f t="shared" si="127"/>
        <v>-29.282830188180181</v>
      </c>
      <c r="BH103">
        <f t="shared" si="106"/>
        <v>19.629466548316557</v>
      </c>
      <c r="BI103">
        <f t="shared" si="107"/>
        <v>2.3661999263869998E-4</v>
      </c>
      <c r="BJ103">
        <f t="shared" si="108"/>
        <v>1.5659601000000001</v>
      </c>
      <c r="BK103">
        <f t="shared" si="109"/>
        <v>3.3218564999999999E-2</v>
      </c>
      <c r="BL103">
        <f t="shared" si="110"/>
        <v>-45973.946482954227</v>
      </c>
      <c r="BM103">
        <f t="shared" si="111"/>
        <v>-53838.456209470183</v>
      </c>
      <c r="BN103">
        <f t="shared" si="112"/>
        <v>-7864.5097265159566</v>
      </c>
    </row>
    <row r="104" spans="1:66" x14ac:dyDescent="0.2">
      <c r="A104" t="s">
        <v>137</v>
      </c>
      <c r="B104" t="str">
        <f>VLOOKUP(A104,ISO3_Country!$A$3:$B$248,2,FALSE)</f>
        <v>Moldova</v>
      </c>
      <c r="C104" t="s">
        <v>665</v>
      </c>
      <c r="D104">
        <f>SUMIF(All_countries!F103:F347,Aggregation!A104,All_countries!G103:G347)</f>
        <v>3.9989423876600001</v>
      </c>
      <c r="E104">
        <f>SUMIF(All_countries!$F$5:$F$249,Aggregation!A104,All_countries!$H$5:$H$249)</f>
        <v>0</v>
      </c>
      <c r="F104">
        <f>SUMIF(All_countries!$F$5:$F$249,Aggregation!A104,All_countries!$I$5:$I$249)</f>
        <v>0</v>
      </c>
      <c r="G104">
        <f>SUMIF(All_countries!$F$5:$F$249,Aggregation!A104,All_countries!$J$5:$J$249)</f>
        <v>0</v>
      </c>
      <c r="H104">
        <f t="shared" si="78"/>
        <v>0</v>
      </c>
      <c r="I104">
        <f t="shared" si="79"/>
        <v>0</v>
      </c>
      <c r="J104">
        <f t="shared" si="114"/>
        <v>0</v>
      </c>
      <c r="K104">
        <f t="shared" si="80"/>
        <v>0</v>
      </c>
      <c r="L104">
        <f t="shared" si="115"/>
        <v>0</v>
      </c>
      <c r="M104">
        <f t="shared" si="81"/>
        <v>0</v>
      </c>
      <c r="N104">
        <f t="shared" si="116"/>
        <v>0</v>
      </c>
      <c r="O104">
        <f t="shared" si="82"/>
        <v>0</v>
      </c>
      <c r="P104">
        <f t="shared" si="117"/>
        <v>1</v>
      </c>
      <c r="Q104">
        <f>VLOOKUP(B104,CO2Emissions2019!$A$3:$B$219,2,FALSE)</f>
        <v>1.626039896</v>
      </c>
      <c r="R104">
        <f t="shared" si="125"/>
        <v>0</v>
      </c>
      <c r="S104">
        <v>1.9907278E-2</v>
      </c>
      <c r="T104">
        <v>1.4577920000000001E-3</v>
      </c>
      <c r="U104">
        <f t="shared" si="84"/>
        <v>2.1251575152640004E-6</v>
      </c>
      <c r="V104">
        <v>1.7485236000000001E-2</v>
      </c>
      <c r="W104">
        <v>2.2318958999999999E-2</v>
      </c>
      <c r="X104">
        <v>5.5755235961845603E-2</v>
      </c>
      <c r="Y104">
        <f t="shared" si="113"/>
        <v>3.1086463371610812E-3</v>
      </c>
      <c r="Z104">
        <v>7.3490639999999998E-3</v>
      </c>
      <c r="AA104">
        <v>3.5728259999999999E-3</v>
      </c>
      <c r="AB104">
        <f t="shared" si="85"/>
        <v>1.2765085626275998E-5</v>
      </c>
      <c r="AC104">
        <v>1.519292E-3</v>
      </c>
      <c r="AD104">
        <v>1.3234994999999999E-2</v>
      </c>
      <c r="AE104">
        <v>1.5331143344256899E-2</v>
      </c>
      <c r="AF104">
        <f t="shared" si="86"/>
        <v>2.3504395624215262E-4</v>
      </c>
      <c r="AG104" s="12">
        <f t="shared" si="118"/>
        <v>0</v>
      </c>
      <c r="AH104" s="12">
        <f t="shared" si="87"/>
        <v>0</v>
      </c>
      <c r="AI104">
        <f t="shared" si="119"/>
        <v>0</v>
      </c>
      <c r="AJ104">
        <f t="shared" si="88"/>
        <v>0</v>
      </c>
      <c r="AK104">
        <f t="shared" si="126"/>
        <v>0</v>
      </c>
      <c r="AL104">
        <f t="shared" si="90"/>
        <v>0</v>
      </c>
      <c r="AM104">
        <f t="shared" si="91"/>
        <v>0</v>
      </c>
      <c r="AN104">
        <f t="shared" si="120"/>
        <v>0</v>
      </c>
      <c r="AO104">
        <f t="shared" si="92"/>
        <v>0</v>
      </c>
      <c r="AP104">
        <f t="shared" si="93"/>
        <v>0</v>
      </c>
      <c r="AQ104">
        <f t="shared" si="121"/>
        <v>0</v>
      </c>
      <c r="AR104">
        <f t="shared" si="94"/>
        <v>0</v>
      </c>
      <c r="AS104">
        <f t="shared" si="95"/>
        <v>0</v>
      </c>
      <c r="AT104">
        <f t="shared" si="122"/>
        <v>0</v>
      </c>
      <c r="AU104">
        <f t="shared" si="96"/>
        <v>0</v>
      </c>
      <c r="AV104">
        <f t="shared" si="97"/>
        <v>0</v>
      </c>
      <c r="AW104">
        <f t="shared" si="123"/>
        <v>5.928267742156347</v>
      </c>
      <c r="AX104">
        <f t="shared" si="98"/>
        <v>1.0148973318381378</v>
      </c>
      <c r="AY104">
        <f t="shared" si="99"/>
        <v>1.0300165941721713</v>
      </c>
      <c r="AZ104">
        <f t="shared" si="124"/>
        <v>2.188507090032223</v>
      </c>
      <c r="BA104">
        <f t="shared" si="100"/>
        <v>1.1165630964089885</v>
      </c>
      <c r="BB104">
        <f t="shared" si="101"/>
        <v>1.2467131482624283</v>
      </c>
      <c r="BC104">
        <f t="shared" si="102"/>
        <v>-5.928267742156347</v>
      </c>
      <c r="BD104">
        <f t="shared" si="103"/>
        <v>1.0148973318381378</v>
      </c>
      <c r="BE104">
        <f t="shared" si="104"/>
        <v>-2.188507090032223</v>
      </c>
      <c r="BF104">
        <f t="shared" si="127"/>
        <v>-1.1165630964089885</v>
      </c>
      <c r="BH104">
        <f t="shared" si="106"/>
        <v>1.626039896</v>
      </c>
      <c r="BI104">
        <f t="shared" si="107"/>
        <v>0</v>
      </c>
      <c r="BJ104">
        <f t="shared" si="108"/>
        <v>1.9907278E-2</v>
      </c>
      <c r="BK104">
        <f t="shared" si="109"/>
        <v>1.4577920000000001E-3</v>
      </c>
      <c r="BL104">
        <f t="shared" si="110"/>
        <v>-3817.54785763675</v>
      </c>
      <c r="BM104">
        <f t="shared" si="111"/>
        <v>-685.73597616944789</v>
      </c>
      <c r="BN104">
        <f t="shared" si="112"/>
        <v>3131.8118814673021</v>
      </c>
    </row>
    <row r="105" spans="1:66" x14ac:dyDescent="0.2">
      <c r="A105" t="s">
        <v>138</v>
      </c>
      <c r="B105" t="str">
        <f>VLOOKUP(A105,ISO3_Country!$A$3:$B$248,2,FALSE)</f>
        <v>Madagascar</v>
      </c>
      <c r="C105" t="s">
        <v>667</v>
      </c>
      <c r="D105">
        <f>SUMIF(All_countries!F104:F348,Aggregation!A105,All_countries!G104:G348)</f>
        <v>155.503983465</v>
      </c>
      <c r="E105">
        <f>SUMIF(All_countries!$F$5:$F$249,Aggregation!A105,All_countries!$H$5:$H$249)</f>
        <v>5795.6296687599997</v>
      </c>
      <c r="F105">
        <f>SUMIF(All_countries!$F$5:$F$249,Aggregation!A105,All_countries!$I$5:$I$249)</f>
        <v>58.104065143200003</v>
      </c>
      <c r="G105">
        <f>SUMIF(All_countries!$F$5:$F$249,Aggregation!A105,All_countries!$J$5:$J$249)</f>
        <v>2377.4370536299998</v>
      </c>
      <c r="H105">
        <f t="shared" si="78"/>
        <v>0.7997968942888799</v>
      </c>
      <c r="I105">
        <f t="shared" si="79"/>
        <v>0.22023392741288</v>
      </c>
      <c r="J105">
        <f t="shared" si="114"/>
        <v>1.4235495960084001E-2</v>
      </c>
      <c r="K105">
        <f t="shared" si="80"/>
        <v>1.5107056937232E-3</v>
      </c>
      <c r="L105">
        <f t="shared" si="115"/>
        <v>0.41367404733161994</v>
      </c>
      <c r="M105">
        <f t="shared" si="81"/>
        <v>5.4681052233489992E-2</v>
      </c>
      <c r="N105">
        <f t="shared" si="116"/>
        <v>1.2277064375805837</v>
      </c>
      <c r="O105">
        <f t="shared" si="82"/>
        <v>0.22692572020103055</v>
      </c>
      <c r="P105">
        <f t="shared" si="117"/>
        <v>0</v>
      </c>
      <c r="Q105">
        <f>VLOOKUP(B105,CO2Emissions2019!$A$3:$B$219,2,FALSE)</f>
        <v>1.095750738</v>
      </c>
      <c r="R105">
        <f t="shared" si="125"/>
        <v>112.04249242135428</v>
      </c>
      <c r="S105">
        <v>0.81051224300000002</v>
      </c>
      <c r="T105">
        <v>1.9249617E-2</v>
      </c>
      <c r="U105">
        <f t="shared" si="84"/>
        <v>3.7054775464668898E-4</v>
      </c>
      <c r="V105">
        <v>0.77934055999999996</v>
      </c>
      <c r="W105">
        <v>0.84227083300000005</v>
      </c>
      <c r="X105">
        <v>0.74129194541732402</v>
      </c>
      <c r="Y105">
        <f t="shared" si="113"/>
        <v>0.54951374834060085</v>
      </c>
      <c r="Z105">
        <v>0.12515654200000001</v>
      </c>
      <c r="AA105">
        <v>5.7775159999999999E-3</v>
      </c>
      <c r="AB105">
        <f t="shared" si="85"/>
        <v>3.3379691130255998E-5</v>
      </c>
      <c r="AC105">
        <v>0.115490671</v>
      </c>
      <c r="AD105">
        <v>0.13450059</v>
      </c>
      <c r="AE105">
        <v>2.5187363400576299E-2</v>
      </c>
      <c r="AF105">
        <f t="shared" si="86"/>
        <v>6.344032750726905E-4</v>
      </c>
      <c r="AG105" s="12">
        <f t="shared" si="118"/>
        <v>2882.4469940581384</v>
      </c>
      <c r="AH105" s="12">
        <f t="shared" si="87"/>
        <v>533.2455283848243</v>
      </c>
      <c r="AI105">
        <f t="shared" si="119"/>
        <v>1614.6131848629295</v>
      </c>
      <c r="AJ105">
        <f t="shared" si="88"/>
        <v>313.83264715826959</v>
      </c>
      <c r="AK105">
        <f t="shared" si="126"/>
        <v>3.6489257180857435</v>
      </c>
      <c r="AL105">
        <f t="shared" si="90"/>
        <v>0.68000175885864256</v>
      </c>
      <c r="AM105">
        <f t="shared" si="91"/>
        <v>0.46240239205084749</v>
      </c>
      <c r="AN105">
        <f t="shared" si="120"/>
        <v>0.56345469033276352</v>
      </c>
      <c r="AO105">
        <f t="shared" si="92"/>
        <v>0.10734620752779121</v>
      </c>
      <c r="AP105">
        <f t="shared" si="93"/>
        <v>1.1523208270599619E-2</v>
      </c>
      <c r="AQ105">
        <f t="shared" si="121"/>
        <v>2878.7980683400533</v>
      </c>
      <c r="AR105">
        <f t="shared" si="94"/>
        <v>532.57052098579572</v>
      </c>
      <c r="AS105">
        <f t="shared" si="95"/>
        <v>283631.35982308188</v>
      </c>
      <c r="AT105">
        <f t="shared" si="122"/>
        <v>1614.0497301725966</v>
      </c>
      <c r="AU105">
        <f t="shared" si="96"/>
        <v>313.73361054733977</v>
      </c>
      <c r="AV105">
        <f t="shared" si="97"/>
        <v>98428.778387069862</v>
      </c>
      <c r="AW105">
        <f t="shared" si="123"/>
        <v>237.71674892611657</v>
      </c>
      <c r="AX105">
        <f t="shared" si="98"/>
        <v>37.21513711919313</v>
      </c>
      <c r="AY105">
        <f t="shared" si="99"/>
        <v>1384.9664308003464</v>
      </c>
      <c r="AZ105">
        <f t="shared" si="124"/>
        <v>36.707411304427346</v>
      </c>
      <c r="BA105">
        <f t="shared" si="100"/>
        <v>5.9274873204570353</v>
      </c>
      <c r="BB105">
        <f t="shared" si="101"/>
        <v>35.135105934178924</v>
      </c>
      <c r="BC105">
        <f t="shared" si="102"/>
        <v>2641.0813194139369</v>
      </c>
      <c r="BD105">
        <f t="shared" si="103"/>
        <v>533.86920332032844</v>
      </c>
      <c r="BE105">
        <f t="shared" si="104"/>
        <v>1577.3423188681693</v>
      </c>
      <c r="BF105">
        <f t="shared" si="127"/>
        <v>307.80612322688273</v>
      </c>
      <c r="BH105">
        <f t="shared" si="106"/>
        <v>-0.13195569958058373</v>
      </c>
      <c r="BI105">
        <f t="shared" si="107"/>
        <v>0.22692572020103055</v>
      </c>
      <c r="BJ105">
        <f t="shared" si="108"/>
        <v>0.81051224300000002</v>
      </c>
      <c r="BK105">
        <f t="shared" si="109"/>
        <v>1.9249617E-2</v>
      </c>
      <c r="BL105">
        <f t="shared" si="110"/>
        <v>309.41746449391798</v>
      </c>
      <c r="BM105">
        <f t="shared" si="111"/>
        <v>-27924.531930080917</v>
      </c>
      <c r="BN105">
        <f t="shared" si="112"/>
        <v>-28233.949394574836</v>
      </c>
    </row>
    <row r="106" spans="1:66" x14ac:dyDescent="0.2">
      <c r="A106" t="s">
        <v>140</v>
      </c>
      <c r="B106" t="str">
        <f>VLOOKUP(A106,ISO3_Country!$A$3:$B$248,2,FALSE)</f>
        <v>Mexico</v>
      </c>
      <c r="C106" t="s">
        <v>669</v>
      </c>
      <c r="D106">
        <f>SUMIF(All_countries!F105:F349,Aggregation!A106,All_countries!G105:G349)</f>
        <v>460.05698247700002</v>
      </c>
      <c r="E106">
        <f>SUMIF(All_countries!$F$5:$F$249,Aggregation!A106,All_countries!$H$5:$H$249)</f>
        <v>9807.9749229000008</v>
      </c>
      <c r="F106">
        <f>SUMIF(All_countries!$F$5:$F$249,Aggregation!A106,All_countries!$I$5:$I$249)</f>
        <v>2720.27377187</v>
      </c>
      <c r="G106">
        <f>SUMIF(All_countries!$F$5:$F$249,Aggregation!A106,All_countries!$J$5:$J$249)</f>
        <v>7296.4635921199997</v>
      </c>
      <c r="H106">
        <f t="shared" si="78"/>
        <v>1.3535005393602</v>
      </c>
      <c r="I106">
        <f t="shared" si="79"/>
        <v>0.37270304707020002</v>
      </c>
      <c r="J106">
        <f t="shared" si="114"/>
        <v>0.66646707410814998</v>
      </c>
      <c r="K106">
        <f t="shared" si="80"/>
        <v>7.072711806861999E-2</v>
      </c>
      <c r="L106">
        <f t="shared" si="115"/>
        <v>1.2695846650288798</v>
      </c>
      <c r="M106">
        <f t="shared" si="81"/>
        <v>0.16781866261876</v>
      </c>
      <c r="N106">
        <f t="shared" si="116"/>
        <v>3.2895522784972302</v>
      </c>
      <c r="O106">
        <f t="shared" si="82"/>
        <v>0.4148168150507564</v>
      </c>
      <c r="P106">
        <f t="shared" si="117"/>
        <v>0</v>
      </c>
      <c r="Q106">
        <f>VLOOKUP(B106,CO2Emissions2019!$A$3:$B$219,2,FALSE)</f>
        <v>119.6772988</v>
      </c>
      <c r="R106">
        <f t="shared" si="125"/>
        <v>2.7486852656948755</v>
      </c>
      <c r="S106">
        <v>15.57485673</v>
      </c>
      <c r="T106">
        <v>0.38201195199999999</v>
      </c>
      <c r="U106">
        <f t="shared" si="84"/>
        <v>0.1459331314708503</v>
      </c>
      <c r="V106">
        <v>14.95519801</v>
      </c>
      <c r="W106">
        <v>16.206411859999999</v>
      </c>
      <c r="X106">
        <v>14.605181256270701</v>
      </c>
      <c r="Y106">
        <f t="shared" si="113"/>
        <v>213.31131952852101</v>
      </c>
      <c r="Z106">
        <v>8.2485029740000009</v>
      </c>
      <c r="AA106">
        <v>1.104424837</v>
      </c>
      <c r="AB106">
        <f t="shared" si="85"/>
        <v>1.2197542205824767</v>
      </c>
      <c r="AC106">
        <v>6.4681641189999999</v>
      </c>
      <c r="AD106">
        <v>10.074446719999999</v>
      </c>
      <c r="AE106">
        <v>4.7481655764253103</v>
      </c>
      <c r="AF106">
        <f t="shared" si="86"/>
        <v>22.545076341150299</v>
      </c>
      <c r="AG106" s="12">
        <f t="shared" si="118"/>
        <v>7723.3121752113229</v>
      </c>
      <c r="AH106" s="12">
        <f t="shared" si="87"/>
        <v>975.73458460906534</v>
      </c>
      <c r="AI106">
        <f t="shared" si="119"/>
        <v>4326.2414520074508</v>
      </c>
      <c r="AJ106">
        <f t="shared" si="88"/>
        <v>604.38293152798121</v>
      </c>
      <c r="AK106">
        <f t="shared" si="126"/>
        <v>187.87619806109234</v>
      </c>
      <c r="AL106">
        <f t="shared" si="90"/>
        <v>24.13542695274155</v>
      </c>
      <c r="AM106">
        <f t="shared" si="91"/>
        <v>582.51883419112323</v>
      </c>
      <c r="AN106">
        <f t="shared" si="120"/>
        <v>99.499944385731339</v>
      </c>
      <c r="AO106">
        <f t="shared" si="92"/>
        <v>18.300724198365995</v>
      </c>
      <c r="AP106">
        <f t="shared" si="93"/>
        <v>334.91650618465866</v>
      </c>
      <c r="AQ106">
        <f t="shared" si="121"/>
        <v>7535.4359771502313</v>
      </c>
      <c r="AR106">
        <f t="shared" si="94"/>
        <v>952.01174562528786</v>
      </c>
      <c r="AS106">
        <f t="shared" si="95"/>
        <v>906326.3638085078</v>
      </c>
      <c r="AT106">
        <f t="shared" si="122"/>
        <v>4226.7415076217194</v>
      </c>
      <c r="AU106">
        <f t="shared" si="96"/>
        <v>593.23154650298727</v>
      </c>
      <c r="AV106">
        <f t="shared" si="97"/>
        <v>351923.66776632593</v>
      </c>
      <c r="AW106">
        <f t="shared" si="123"/>
        <v>4450.2225285034183</v>
      </c>
      <c r="AX106">
        <f t="shared" si="98"/>
        <v>707.78113462607382</v>
      </c>
      <c r="AY106">
        <f t="shared" si="99"/>
        <v>500954.13453257241</v>
      </c>
      <c r="AZ106">
        <f t="shared" si="124"/>
        <v>2356.8546663171942</v>
      </c>
      <c r="BA106">
        <f t="shared" si="100"/>
        <v>486.5691426447853</v>
      </c>
      <c r="BB106">
        <f t="shared" si="101"/>
        <v>236749.53057408144</v>
      </c>
      <c r="BC106">
        <f t="shared" si="102"/>
        <v>3085.213448646813</v>
      </c>
      <c r="BD106">
        <f t="shared" si="103"/>
        <v>1186.2885392437543</v>
      </c>
      <c r="BE106">
        <f t="shared" si="104"/>
        <v>1869.8868413045252</v>
      </c>
      <c r="BF106">
        <f t="shared" si="127"/>
        <v>106.66240385820197</v>
      </c>
      <c r="BH106">
        <f t="shared" si="106"/>
        <v>116.38774652150278</v>
      </c>
      <c r="BI106">
        <f t="shared" si="107"/>
        <v>0.4148168150507564</v>
      </c>
      <c r="BJ106">
        <f t="shared" si="108"/>
        <v>15.57485673</v>
      </c>
      <c r="BK106">
        <f t="shared" si="109"/>
        <v>0.38201195199999999</v>
      </c>
      <c r="BL106">
        <f t="shared" si="110"/>
        <v>-266611.4833226573</v>
      </c>
      <c r="BM106">
        <f t="shared" si="111"/>
        <v>-529944.85800630588</v>
      </c>
      <c r="BN106">
        <f t="shared" si="112"/>
        <v>-263333.37468364858</v>
      </c>
    </row>
    <row r="107" spans="1:66" x14ac:dyDescent="0.2">
      <c r="A107" t="s">
        <v>142</v>
      </c>
      <c r="B107" t="str">
        <f>VLOOKUP(A107,ISO3_Country!$A$3:$B$248,2,FALSE)</f>
        <v>North Macedonia</v>
      </c>
      <c r="C107" t="s">
        <v>665</v>
      </c>
      <c r="D107">
        <f>SUMIF(All_countries!F106:F350,Aggregation!A107,All_countries!G106:G350)</f>
        <v>2.75000363386</v>
      </c>
      <c r="E107">
        <f>SUMIF(All_countries!$F$5:$F$249,Aggregation!A107,All_countries!$H$5:$H$249)</f>
        <v>0</v>
      </c>
      <c r="F107">
        <f>SUMIF(All_countries!$F$5:$F$249,Aggregation!A107,All_countries!$I$5:$I$249)</f>
        <v>0</v>
      </c>
      <c r="G107">
        <f>SUMIF(All_countries!$F$5:$F$249,Aggregation!A107,All_countries!$J$5:$J$249)</f>
        <v>0</v>
      </c>
      <c r="H107">
        <f t="shared" si="78"/>
        <v>0</v>
      </c>
      <c r="I107">
        <f t="shared" si="79"/>
        <v>0</v>
      </c>
      <c r="J107">
        <f t="shared" si="114"/>
        <v>0</v>
      </c>
      <c r="K107">
        <f t="shared" si="80"/>
        <v>0</v>
      </c>
      <c r="L107">
        <f t="shared" si="115"/>
        <v>0</v>
      </c>
      <c r="M107">
        <f t="shared" si="81"/>
        <v>0</v>
      </c>
      <c r="N107">
        <f t="shared" si="116"/>
        <v>0</v>
      </c>
      <c r="O107">
        <f t="shared" si="82"/>
        <v>0</v>
      </c>
      <c r="P107">
        <f t="shared" si="117"/>
        <v>1</v>
      </c>
      <c r="Q107">
        <f>VLOOKUP(B107,CO2Emissions2019!$A$3:$B$219,2,FALSE)</f>
        <v>2.1946951619999999</v>
      </c>
      <c r="R107">
        <f t="shared" si="125"/>
        <v>0</v>
      </c>
      <c r="S107">
        <v>6.4430284000000004E-2</v>
      </c>
      <c r="T107">
        <v>3.6313230000000001E-3</v>
      </c>
      <c r="U107">
        <f t="shared" si="84"/>
        <v>1.3186506730329002E-5</v>
      </c>
      <c r="V107">
        <v>5.8520531000000001E-2</v>
      </c>
      <c r="W107">
        <v>7.0389641000000003E-2</v>
      </c>
      <c r="X107">
        <v>0.13998670281693601</v>
      </c>
      <c r="Y107">
        <f t="shared" si="113"/>
        <v>1.9596276965557161E-2</v>
      </c>
      <c r="Z107">
        <v>3.5570257000000001E-2</v>
      </c>
      <c r="AA107">
        <v>1.4993075E-2</v>
      </c>
      <c r="AB107">
        <f t="shared" si="85"/>
        <v>2.2479229795562499E-4</v>
      </c>
      <c r="AC107">
        <v>1.1511431000000001E-2</v>
      </c>
      <c r="AD107">
        <v>6.0818453000000001E-2</v>
      </c>
      <c r="AE107">
        <v>6.4083816214198994E-2</v>
      </c>
      <c r="AF107">
        <f t="shared" si="86"/>
        <v>4.1067355005752334E-3</v>
      </c>
      <c r="AG107" s="12">
        <f t="shared" si="118"/>
        <v>0</v>
      </c>
      <c r="AH107" s="12">
        <f t="shared" si="87"/>
        <v>0</v>
      </c>
      <c r="AI107">
        <f t="shared" si="119"/>
        <v>0</v>
      </c>
      <c r="AJ107">
        <f t="shared" si="88"/>
        <v>0</v>
      </c>
      <c r="AK107">
        <f t="shared" si="126"/>
        <v>0</v>
      </c>
      <c r="AL107">
        <f t="shared" si="90"/>
        <v>0</v>
      </c>
      <c r="AM107">
        <f t="shared" si="91"/>
        <v>0</v>
      </c>
      <c r="AN107">
        <f t="shared" si="120"/>
        <v>0</v>
      </c>
      <c r="AO107">
        <f t="shared" si="92"/>
        <v>0</v>
      </c>
      <c r="AP107">
        <f t="shared" si="93"/>
        <v>0</v>
      </c>
      <c r="AQ107">
        <f t="shared" si="121"/>
        <v>0</v>
      </c>
      <c r="AR107">
        <f t="shared" si="94"/>
        <v>0</v>
      </c>
      <c r="AS107">
        <f t="shared" si="95"/>
        <v>0</v>
      </c>
      <c r="AT107">
        <f t="shared" si="122"/>
        <v>0</v>
      </c>
      <c r="AU107">
        <f t="shared" si="96"/>
        <v>0</v>
      </c>
      <c r="AV107">
        <f t="shared" si="97"/>
        <v>0</v>
      </c>
      <c r="AW107">
        <f t="shared" si="123"/>
        <v>19.186951337856048</v>
      </c>
      <c r="AX107">
        <f t="shared" si="98"/>
        <v>3.279446936742171</v>
      </c>
      <c r="AY107">
        <f t="shared" si="99"/>
        <v>10.754772210907609</v>
      </c>
      <c r="AZ107">
        <f t="shared" si="124"/>
        <v>10.59260875109651</v>
      </c>
      <c r="BA107">
        <f t="shared" si="100"/>
        <v>4.7808310335443487</v>
      </c>
      <c r="BB107">
        <f t="shared" si="101"/>
        <v>22.856345371300726</v>
      </c>
      <c r="BC107">
        <f t="shared" si="102"/>
        <v>-19.186951337856048</v>
      </c>
      <c r="BD107">
        <f t="shared" si="103"/>
        <v>3.279446936742171</v>
      </c>
      <c r="BE107">
        <f t="shared" si="104"/>
        <v>-10.59260875109651</v>
      </c>
      <c r="BF107">
        <f t="shared" si="127"/>
        <v>-4.7808310335443487</v>
      </c>
      <c r="BH107">
        <f t="shared" si="106"/>
        <v>2.1946951619999999</v>
      </c>
      <c r="BI107">
        <f t="shared" si="107"/>
        <v>0</v>
      </c>
      <c r="BJ107">
        <f t="shared" si="108"/>
        <v>6.4430284000000004E-2</v>
      </c>
      <c r="BK107">
        <f t="shared" si="109"/>
        <v>3.6313230000000001E-3</v>
      </c>
      <c r="BL107">
        <f t="shared" si="110"/>
        <v>-5152.2543781392687</v>
      </c>
      <c r="BM107">
        <f t="shared" si="111"/>
        <v>-2219.2631797656068</v>
      </c>
      <c r="BN107">
        <f t="shared" si="112"/>
        <v>2932.991198373662</v>
      </c>
    </row>
    <row r="108" spans="1:66" x14ac:dyDescent="0.2">
      <c r="A108" t="s">
        <v>143</v>
      </c>
      <c r="B108" t="str">
        <f>VLOOKUP(A108,ISO3_Country!$A$3:$B$248,2,FALSE)</f>
        <v>Mali</v>
      </c>
      <c r="C108" t="s">
        <v>667</v>
      </c>
      <c r="D108">
        <f>SUMIF(All_countries!F107:F351,Aggregation!A108,All_countries!G107:G351)</f>
        <v>106.649580927</v>
      </c>
      <c r="E108">
        <f>SUMIF(All_countries!$F$5:$F$249,Aggregation!A108,All_countries!$H$5:$H$249)</f>
        <v>0</v>
      </c>
      <c r="F108">
        <f>SUMIF(All_countries!$F$5:$F$249,Aggregation!A108,All_countries!$I$5:$I$249)</f>
        <v>0</v>
      </c>
      <c r="G108">
        <f>SUMIF(All_countries!$F$5:$F$249,Aggregation!A108,All_countries!$J$5:$J$249)</f>
        <v>0</v>
      </c>
      <c r="H108">
        <f t="shared" si="78"/>
        <v>0</v>
      </c>
      <c r="I108">
        <f t="shared" si="79"/>
        <v>0</v>
      </c>
      <c r="J108">
        <f t="shared" si="114"/>
        <v>0</v>
      </c>
      <c r="K108">
        <f t="shared" si="80"/>
        <v>0</v>
      </c>
      <c r="L108">
        <f t="shared" si="115"/>
        <v>0</v>
      </c>
      <c r="M108">
        <f t="shared" si="81"/>
        <v>0</v>
      </c>
      <c r="N108">
        <f t="shared" si="116"/>
        <v>0</v>
      </c>
      <c r="O108">
        <f t="shared" si="82"/>
        <v>0</v>
      </c>
      <c r="P108">
        <f t="shared" si="117"/>
        <v>1</v>
      </c>
      <c r="Q108">
        <f>VLOOKUP(B108,CO2Emissions2019!$A$3:$B$219,2,FALSE)</f>
        <v>0.92642242299999999</v>
      </c>
      <c r="R108">
        <f t="shared" si="125"/>
        <v>0</v>
      </c>
      <c r="S108">
        <v>1.318617006</v>
      </c>
      <c r="T108">
        <v>5.2568568000000003E-2</v>
      </c>
      <c r="U108">
        <f t="shared" si="84"/>
        <v>2.7634543415706245E-3</v>
      </c>
      <c r="V108">
        <v>1.2340044290000001</v>
      </c>
      <c r="W108">
        <v>1.4059948280000001</v>
      </c>
      <c r="X108">
        <v>2.0120477115399802</v>
      </c>
      <c r="Y108">
        <f t="shared" si="113"/>
        <v>4.0483359935132714</v>
      </c>
      <c r="Z108">
        <v>0.33619786200000001</v>
      </c>
      <c r="AA108">
        <v>4.8501423000000002E-2</v>
      </c>
      <c r="AB108">
        <f t="shared" si="85"/>
        <v>2.3523880330249291E-3</v>
      </c>
      <c r="AC108">
        <v>0.25806001699999997</v>
      </c>
      <c r="AD108">
        <v>0.41652958000000001</v>
      </c>
      <c r="AE108">
        <v>0.20775905351267801</v>
      </c>
      <c r="AF108">
        <f t="shared" si="86"/>
        <v>4.3163824316483808E-2</v>
      </c>
      <c r="AG108" s="12">
        <f t="shared" si="118"/>
        <v>0</v>
      </c>
      <c r="AH108" s="12">
        <f t="shared" si="87"/>
        <v>0</v>
      </c>
      <c r="AI108">
        <f t="shared" si="119"/>
        <v>0</v>
      </c>
      <c r="AJ108">
        <f t="shared" si="88"/>
        <v>0</v>
      </c>
      <c r="AK108">
        <f t="shared" si="126"/>
        <v>0</v>
      </c>
      <c r="AL108">
        <f t="shared" si="90"/>
        <v>0</v>
      </c>
      <c r="AM108">
        <f t="shared" si="91"/>
        <v>0</v>
      </c>
      <c r="AN108">
        <f t="shared" si="120"/>
        <v>0</v>
      </c>
      <c r="AO108">
        <f t="shared" si="92"/>
        <v>0</v>
      </c>
      <c r="AP108">
        <f t="shared" si="93"/>
        <v>0</v>
      </c>
      <c r="AQ108">
        <f t="shared" si="121"/>
        <v>0</v>
      </c>
      <c r="AR108">
        <f t="shared" si="94"/>
        <v>0</v>
      </c>
      <c r="AS108">
        <f t="shared" si="95"/>
        <v>0</v>
      </c>
      <c r="AT108">
        <f t="shared" si="122"/>
        <v>0</v>
      </c>
      <c r="AU108">
        <f t="shared" si="96"/>
        <v>0</v>
      </c>
      <c r="AV108">
        <f t="shared" si="97"/>
        <v>0</v>
      </c>
      <c r="AW108">
        <f t="shared" si="123"/>
        <v>392.67621926657085</v>
      </c>
      <c r="AX108">
        <f t="shared" si="98"/>
        <v>62.747079700092591</v>
      </c>
      <c r="AY108">
        <f t="shared" si="99"/>
        <v>3937.196010889772</v>
      </c>
      <c r="AZ108">
        <f t="shared" si="124"/>
        <v>100.11770269529221</v>
      </c>
      <c r="BA108">
        <f t="shared" si="100"/>
        <v>21.180717769422255</v>
      </c>
      <c r="BB108">
        <f t="shared" si="101"/>
        <v>448.62280522791968</v>
      </c>
      <c r="BC108">
        <f t="shared" si="102"/>
        <v>-392.67621926657085</v>
      </c>
      <c r="BD108">
        <f t="shared" si="103"/>
        <v>62.747079700092591</v>
      </c>
      <c r="BE108">
        <f t="shared" si="104"/>
        <v>-100.11770269529221</v>
      </c>
      <c r="BF108">
        <f t="shared" si="127"/>
        <v>-21.180717769422255</v>
      </c>
      <c r="BH108">
        <f t="shared" si="106"/>
        <v>0.92642242299999999</v>
      </c>
      <c r="BI108">
        <f t="shared" si="107"/>
        <v>0</v>
      </c>
      <c r="BJ108">
        <f t="shared" si="108"/>
        <v>1.318617006</v>
      </c>
      <c r="BK108">
        <f t="shared" si="109"/>
        <v>5.2568568000000003E-2</v>
      </c>
      <c r="BL108">
        <f t="shared" si="110"/>
        <v>-2170.6035096128676</v>
      </c>
      <c r="BM108">
        <f t="shared" si="111"/>
        <v>-45425.118607360164</v>
      </c>
      <c r="BN108">
        <f t="shared" si="112"/>
        <v>-43254.515097747295</v>
      </c>
    </row>
    <row r="109" spans="1:66" x14ac:dyDescent="0.2">
      <c r="A109" t="s">
        <v>145</v>
      </c>
      <c r="B109" t="str">
        <f>VLOOKUP(A109,ISO3_Country!$A$3:$B$248,2,FALSE)</f>
        <v>Myanmar</v>
      </c>
      <c r="C109" t="s">
        <v>666</v>
      </c>
      <c r="D109">
        <f>SUMIF(All_countries!F108:F352,Aggregation!A109,All_countries!G108:G352)</f>
        <v>101.45006768899999</v>
      </c>
      <c r="E109">
        <f>SUMIF(All_countries!$F$5:$F$249,Aggregation!A109,All_countries!$H$5:$H$249)</f>
        <v>2951.4265819699999</v>
      </c>
      <c r="F109">
        <f>SUMIF(All_countries!$F$5:$F$249,Aggregation!A109,All_countries!$I$5:$I$249)</f>
        <v>0</v>
      </c>
      <c r="G109">
        <f>SUMIF(All_countries!$F$5:$F$249,Aggregation!A109,All_countries!$J$5:$J$249)</f>
        <v>5071.6040282499998</v>
      </c>
      <c r="H109">
        <f t="shared" si="78"/>
        <v>0.40729686831186002</v>
      </c>
      <c r="I109">
        <f t="shared" si="79"/>
        <v>0.11215421011485999</v>
      </c>
      <c r="J109">
        <f t="shared" si="114"/>
        <v>0</v>
      </c>
      <c r="K109">
        <f t="shared" si="80"/>
        <v>0</v>
      </c>
      <c r="L109">
        <f t="shared" si="115"/>
        <v>0.88245910091549995</v>
      </c>
      <c r="M109">
        <f t="shared" si="81"/>
        <v>0.11664689264974999</v>
      </c>
      <c r="N109">
        <f t="shared" si="116"/>
        <v>1.2897559692273599</v>
      </c>
      <c r="O109">
        <f t="shared" si="82"/>
        <v>0.16181799779792871</v>
      </c>
      <c r="P109">
        <f t="shared" si="117"/>
        <v>0</v>
      </c>
      <c r="Q109">
        <f>VLOOKUP(B109,CO2Emissions2019!$A$3:$B$219,2,FALSE)</f>
        <v>7.1592727219999999</v>
      </c>
      <c r="R109">
        <f t="shared" si="125"/>
        <v>18.01518142009062</v>
      </c>
      <c r="S109">
        <v>1.0851638530000001</v>
      </c>
      <c r="T109">
        <v>2.9277330000000001E-2</v>
      </c>
      <c r="U109">
        <f t="shared" si="84"/>
        <v>8.5716205192890005E-4</v>
      </c>
      <c r="V109">
        <v>1.037355738</v>
      </c>
      <c r="W109">
        <v>1.1338125720000001</v>
      </c>
      <c r="X109">
        <v>1.11253254981955</v>
      </c>
      <c r="Y109">
        <f t="shared" si="113"/>
        <v>1.2377286744079894</v>
      </c>
      <c r="Z109">
        <v>0.46029521200000001</v>
      </c>
      <c r="AA109">
        <v>7.3547686000000001E-2</v>
      </c>
      <c r="AB109">
        <f t="shared" si="85"/>
        <v>5.4092621159545964E-3</v>
      </c>
      <c r="AC109">
        <v>0.34089477400000001</v>
      </c>
      <c r="AD109">
        <v>0.58429914199999999</v>
      </c>
      <c r="AE109">
        <v>0.31464942125365097</v>
      </c>
      <c r="AF109">
        <f t="shared" si="86"/>
        <v>9.9004258295257511E-2</v>
      </c>
      <c r="AG109" s="12">
        <f t="shared" si="118"/>
        <v>3028.1287959149649</v>
      </c>
      <c r="AH109" s="12">
        <f t="shared" si="87"/>
        <v>380.63646224656571</v>
      </c>
      <c r="AI109">
        <f t="shared" si="119"/>
        <v>1696.2173769113876</v>
      </c>
      <c r="AJ109">
        <f t="shared" si="88"/>
        <v>235.98907654283954</v>
      </c>
      <c r="AK109">
        <f t="shared" si="126"/>
        <v>5.1323205745062062</v>
      </c>
      <c r="AL109">
        <f t="shared" si="90"/>
        <v>0.65864145823402864</v>
      </c>
      <c r="AM109">
        <f t="shared" si="91"/>
        <v>0.43380857050464772</v>
      </c>
      <c r="AN109">
        <f t="shared" si="120"/>
        <v>2.1769823795395955</v>
      </c>
      <c r="AO109">
        <f t="shared" si="92"/>
        <v>0.4422654575842429</v>
      </c>
      <c r="AP109">
        <f t="shared" si="93"/>
        <v>0.19559873497219976</v>
      </c>
      <c r="AQ109">
        <f t="shared" si="121"/>
        <v>3022.9964753404588</v>
      </c>
      <c r="AR109">
        <f t="shared" si="94"/>
        <v>379.99141879496693</v>
      </c>
      <c r="AS109">
        <f t="shared" si="95"/>
        <v>144393.47835781195</v>
      </c>
      <c r="AT109">
        <f t="shared" si="122"/>
        <v>1694.0403945318481</v>
      </c>
      <c r="AU109">
        <f t="shared" si="96"/>
        <v>235.74305213853827</v>
      </c>
      <c r="AV109">
        <f t="shared" si="97"/>
        <v>55574.786631593575</v>
      </c>
      <c r="AW109">
        <f t="shared" si="123"/>
        <v>318.0229528231925</v>
      </c>
      <c r="AX109">
        <f t="shared" si="98"/>
        <v>49.953406959302264</v>
      </c>
      <c r="AY109">
        <f t="shared" si="99"/>
        <v>2495.3428668416677</v>
      </c>
      <c r="AZ109">
        <f t="shared" si="124"/>
        <v>134.89616529884299</v>
      </c>
      <c r="BA109">
        <f t="shared" si="100"/>
        <v>30.005057888888363</v>
      </c>
      <c r="BB109">
        <f t="shared" si="101"/>
        <v>900.30349891554181</v>
      </c>
      <c r="BC109">
        <f t="shared" si="102"/>
        <v>2704.9735225172662</v>
      </c>
      <c r="BD109">
        <f t="shared" si="103"/>
        <v>383.260774440398</v>
      </c>
      <c r="BE109">
        <f t="shared" si="104"/>
        <v>1559.144229233005</v>
      </c>
      <c r="BF109">
        <f t="shared" si="127"/>
        <v>205.73799424964992</v>
      </c>
      <c r="BH109">
        <f t="shared" si="106"/>
        <v>5.8695167527726397</v>
      </c>
      <c r="BI109">
        <f t="shared" si="107"/>
        <v>0.16181799779792871</v>
      </c>
      <c r="BJ109">
        <f t="shared" si="108"/>
        <v>1.0851638530000001</v>
      </c>
      <c r="BK109">
        <f t="shared" si="109"/>
        <v>2.9277330000000001E-2</v>
      </c>
      <c r="BL109">
        <f t="shared" si="110"/>
        <v>-13757.27570093193</v>
      </c>
      <c r="BM109">
        <f t="shared" si="111"/>
        <v>-37363.206499263339</v>
      </c>
      <c r="BN109">
        <f t="shared" si="112"/>
        <v>-23605.930798331407</v>
      </c>
    </row>
    <row r="110" spans="1:66" x14ac:dyDescent="0.2">
      <c r="A110" t="s">
        <v>146</v>
      </c>
      <c r="B110" t="str">
        <f>VLOOKUP(A110,ISO3_Country!$A$3:$B$248,2,FALSE)</f>
        <v>Montenegro</v>
      </c>
      <c r="C110" t="s">
        <v>665</v>
      </c>
      <c r="D110">
        <f>SUMIF(All_countries!F109:F353,Aggregation!A110,All_countries!G109:G353)</f>
        <v>2.3301632792800002</v>
      </c>
      <c r="E110">
        <f>SUMIF(All_countries!$F$5:$F$249,Aggregation!A110,All_countries!$H$5:$H$249)</f>
        <v>0</v>
      </c>
      <c r="F110">
        <f>SUMIF(All_countries!$F$5:$F$249,Aggregation!A110,All_countries!$I$5:$I$249)</f>
        <v>1.05091476111</v>
      </c>
      <c r="G110">
        <f>SUMIF(All_countries!$F$5:$F$249,Aggregation!A110,All_countries!$J$5:$J$249)</f>
        <v>0</v>
      </c>
      <c r="H110">
        <f t="shared" si="78"/>
        <v>0</v>
      </c>
      <c r="I110">
        <f t="shared" si="79"/>
        <v>0</v>
      </c>
      <c r="J110">
        <f t="shared" si="114"/>
        <v>2.5747411647195003E-4</v>
      </c>
      <c r="K110">
        <f t="shared" si="80"/>
        <v>2.7323783788860003E-5</v>
      </c>
      <c r="L110">
        <f t="shared" si="115"/>
        <v>0</v>
      </c>
      <c r="M110">
        <f t="shared" si="81"/>
        <v>0</v>
      </c>
      <c r="N110">
        <f t="shared" si="116"/>
        <v>2.5747411647195003E-4</v>
      </c>
      <c r="O110">
        <f t="shared" si="82"/>
        <v>2.7323783788859999E-5</v>
      </c>
      <c r="P110">
        <f t="shared" si="117"/>
        <v>0</v>
      </c>
      <c r="Q110">
        <f>VLOOKUP(B110,CO2Emissions2019!$A$3:$B$219,2,FALSE)</f>
        <v>0.67179076000000004</v>
      </c>
      <c r="R110">
        <f t="shared" si="125"/>
        <v>3.832653436197158E-2</v>
      </c>
      <c r="S110">
        <v>1.0405796E-2</v>
      </c>
      <c r="T110">
        <v>1.1751660000000001E-3</v>
      </c>
      <c r="U110">
        <f t="shared" si="84"/>
        <v>1.3810151275560002E-6</v>
      </c>
      <c r="V110">
        <v>8.4832829999999994E-3</v>
      </c>
      <c r="W110">
        <v>1.2360067000000001E-2</v>
      </c>
      <c r="X110">
        <v>4.4622793473664601E-2</v>
      </c>
      <c r="Y110">
        <f t="shared" si="113"/>
        <v>1.9911936973933241E-3</v>
      </c>
      <c r="Z110">
        <v>8.5184849999999993E-3</v>
      </c>
      <c r="AA110">
        <v>5.2530420000000003E-3</v>
      </c>
      <c r="AB110">
        <f t="shared" si="85"/>
        <v>2.7594450253764005E-5</v>
      </c>
      <c r="AC110">
        <v>-2.1917699999999999E-5</v>
      </c>
      <c r="AD110">
        <v>1.7248897999999999E-2</v>
      </c>
      <c r="AE110">
        <v>2.21809750720692E-2</v>
      </c>
      <c r="AF110">
        <f t="shared" si="86"/>
        <v>4.9199565514775523E-4</v>
      </c>
      <c r="AG110" s="12">
        <f t="shared" si="118"/>
        <v>0.60450566222891056</v>
      </c>
      <c r="AH110" s="12">
        <f t="shared" si="87"/>
        <v>6.4320351384988497E-2</v>
      </c>
      <c r="AI110">
        <f t="shared" si="119"/>
        <v>0.33861604899278469</v>
      </c>
      <c r="AJ110">
        <f t="shared" si="88"/>
        <v>4.1301412905738563E-2</v>
      </c>
      <c r="AK110">
        <f t="shared" si="126"/>
        <v>9.8247112224307175E-6</v>
      </c>
      <c r="AL110">
        <f t="shared" si="90"/>
        <v>1.5225454714842419E-6</v>
      </c>
      <c r="AM110">
        <f t="shared" si="91"/>
        <v>2.3181447127371726E-12</v>
      </c>
      <c r="AN110">
        <f t="shared" si="120"/>
        <v>8.0427922263330685E-6</v>
      </c>
      <c r="AO110">
        <f t="shared" si="92"/>
        <v>5.0326053287724929E-6</v>
      </c>
      <c r="AP110">
        <f t="shared" si="93"/>
        <v>2.5327116395189293E-11</v>
      </c>
      <c r="AQ110">
        <f t="shared" si="121"/>
        <v>0.60449583751768821</v>
      </c>
      <c r="AR110">
        <f t="shared" si="94"/>
        <v>6.4319306648433494E-2</v>
      </c>
      <c r="AS110">
        <f t="shared" si="95"/>
        <v>4.1369732077352209E-3</v>
      </c>
      <c r="AT110">
        <f t="shared" si="122"/>
        <v>0.33860800620055836</v>
      </c>
      <c r="AU110">
        <f t="shared" si="96"/>
        <v>4.1300670590187563E-2</v>
      </c>
      <c r="AV110">
        <f t="shared" si="97"/>
        <v>1.705745391199184E-3</v>
      </c>
      <c r="AW110">
        <f t="shared" si="123"/>
        <v>3.0987736834238198</v>
      </c>
      <c r="AX110">
        <f t="shared" si="98"/>
        <v>0.59992954918170083</v>
      </c>
      <c r="AY110">
        <f t="shared" si="99"/>
        <v>0.35991546398135882</v>
      </c>
      <c r="AZ110">
        <f t="shared" si="124"/>
        <v>2.5367455926140159</v>
      </c>
      <c r="BA110">
        <f t="shared" si="100"/>
        <v>1.6143792508642412</v>
      </c>
      <c r="BB110">
        <f t="shared" si="101"/>
        <v>2.6062203656209886</v>
      </c>
      <c r="BC110">
        <f t="shared" si="102"/>
        <v>-2.4942778459061317</v>
      </c>
      <c r="BD110">
        <f t="shared" si="103"/>
        <v>0.60336758049226846</v>
      </c>
      <c r="BE110">
        <f t="shared" si="104"/>
        <v>-2.1981375864134574</v>
      </c>
      <c r="BF110">
        <f t="shared" si="127"/>
        <v>-1.5730785802740537</v>
      </c>
      <c r="BH110">
        <f t="shared" si="106"/>
        <v>0.67153328588352812</v>
      </c>
      <c r="BI110">
        <f t="shared" si="107"/>
        <v>2.7323783788859999E-5</v>
      </c>
      <c r="BJ110">
        <f t="shared" si="108"/>
        <v>1.0405796E-2</v>
      </c>
      <c r="BK110">
        <f t="shared" si="109"/>
        <v>1.1751660000000001E-3</v>
      </c>
      <c r="BL110">
        <f t="shared" si="110"/>
        <v>-1576.6209110009418</v>
      </c>
      <c r="BM110">
        <f t="shared" si="111"/>
        <v>-358.47963458605244</v>
      </c>
      <c r="BN110">
        <f t="shared" si="112"/>
        <v>1218.1412764148893</v>
      </c>
    </row>
    <row r="111" spans="1:66" x14ac:dyDescent="0.2">
      <c r="A111" t="s">
        <v>147</v>
      </c>
      <c r="B111" t="str">
        <f>VLOOKUP(A111,ISO3_Country!$A$3:$B$248,2,FALSE)</f>
        <v>Mongolia</v>
      </c>
      <c r="C111" t="s">
        <v>666</v>
      </c>
      <c r="D111">
        <f>SUMIF(All_countries!F110:F354,Aggregation!A111,All_countries!G110:G354)</f>
        <v>184.43204686199999</v>
      </c>
      <c r="E111">
        <f>SUMIF(All_countries!$F$5:$F$249,Aggregation!A111,All_countries!$H$5:$H$249)</f>
        <v>0</v>
      </c>
      <c r="F111">
        <f>SUMIF(All_countries!$F$5:$F$249,Aggregation!A111,All_countries!$I$5:$I$249)</f>
        <v>0</v>
      </c>
      <c r="G111">
        <f>SUMIF(All_countries!$F$5:$F$249,Aggregation!A111,All_countries!$J$5:$J$249)</f>
        <v>0</v>
      </c>
      <c r="H111">
        <f t="shared" si="78"/>
        <v>0</v>
      </c>
      <c r="I111">
        <f t="shared" si="79"/>
        <v>0</v>
      </c>
      <c r="J111">
        <f t="shared" si="114"/>
        <v>0</v>
      </c>
      <c r="K111">
        <f t="shared" si="80"/>
        <v>0</v>
      </c>
      <c r="L111">
        <f t="shared" si="115"/>
        <v>0</v>
      </c>
      <c r="M111">
        <f t="shared" si="81"/>
        <v>0</v>
      </c>
      <c r="N111">
        <f t="shared" si="116"/>
        <v>0</v>
      </c>
      <c r="O111">
        <f t="shared" si="82"/>
        <v>0</v>
      </c>
      <c r="P111">
        <f t="shared" si="117"/>
        <v>1</v>
      </c>
      <c r="Q111">
        <f>VLOOKUP(B111,CO2Emissions2019!$A$3:$B$219,2,FALSE)</f>
        <v>17.88037619</v>
      </c>
      <c r="R111">
        <f t="shared" si="125"/>
        <v>0</v>
      </c>
      <c r="S111">
        <v>-0.66912843600000005</v>
      </c>
      <c r="T111">
        <v>5.8128414000000003E-2</v>
      </c>
      <c r="U111">
        <f t="shared" si="84"/>
        <v>3.3789125141553962E-3</v>
      </c>
      <c r="V111">
        <v>-0.76564775100000004</v>
      </c>
      <c r="W111">
        <v>-0.57491867200000002</v>
      </c>
      <c r="X111">
        <v>2.2049861088318399</v>
      </c>
      <c r="Y111">
        <f t="shared" si="113"/>
        <v>4.8619637401413787</v>
      </c>
      <c r="Z111">
        <v>-1.7831883999999999E-2</v>
      </c>
      <c r="AA111">
        <v>2.3319943999999999E-2</v>
      </c>
      <c r="AB111">
        <f t="shared" si="85"/>
        <v>5.4381978816313596E-4</v>
      </c>
      <c r="AC111">
        <v>-5.6162690000000001E-2</v>
      </c>
      <c r="AD111">
        <v>1.9955299999999999E-2</v>
      </c>
      <c r="AE111">
        <v>0.101706532481714</v>
      </c>
      <c r="AF111">
        <f t="shared" si="86"/>
        <v>1.0344218749453946E-2</v>
      </c>
      <c r="AG111" s="12">
        <f t="shared" si="118"/>
        <v>0</v>
      </c>
      <c r="AH111" s="12">
        <f t="shared" si="87"/>
        <v>0</v>
      </c>
      <c r="AI111">
        <f t="shared" si="119"/>
        <v>0</v>
      </c>
      <c r="AJ111">
        <f t="shared" si="88"/>
        <v>0</v>
      </c>
      <c r="AK111">
        <f t="shared" si="126"/>
        <v>0</v>
      </c>
      <c r="AL111">
        <f t="shared" si="90"/>
        <v>0</v>
      </c>
      <c r="AM111">
        <f t="shared" si="91"/>
        <v>0</v>
      </c>
      <c r="AN111">
        <f t="shared" si="120"/>
        <v>0</v>
      </c>
      <c r="AO111">
        <f t="shared" si="92"/>
        <v>0</v>
      </c>
      <c r="AP111">
        <f t="shared" si="93"/>
        <v>0</v>
      </c>
      <c r="AQ111">
        <f t="shared" si="121"/>
        <v>0</v>
      </c>
      <c r="AR111">
        <f t="shared" si="94"/>
        <v>0</v>
      </c>
      <c r="AS111">
        <f t="shared" si="95"/>
        <v>0</v>
      </c>
      <c r="AT111">
        <f t="shared" si="122"/>
        <v>0</v>
      </c>
      <c r="AU111">
        <f t="shared" si="96"/>
        <v>0</v>
      </c>
      <c r="AV111">
        <f t="shared" si="97"/>
        <v>0</v>
      </c>
      <c r="AW111">
        <f t="shared" si="123"/>
        <v>-199.26242666116019</v>
      </c>
      <c r="AX111">
        <f t="shared" si="98"/>
        <v>35.360786040395148</v>
      </c>
      <c r="AY111">
        <f t="shared" si="99"/>
        <v>1250.3851893946044</v>
      </c>
      <c r="AZ111">
        <f t="shared" si="124"/>
        <v>-5.310227882439472</v>
      </c>
      <c r="BA111">
        <f t="shared" si="100"/>
        <v>6.9929844124660914</v>
      </c>
      <c r="BB111">
        <f t="shared" si="101"/>
        <v>48.901830992993723</v>
      </c>
      <c r="BC111">
        <f t="shared" si="102"/>
        <v>199.26242666116019</v>
      </c>
      <c r="BD111">
        <f t="shared" si="103"/>
        <v>35.360786040395148</v>
      </c>
      <c r="BE111">
        <f t="shared" si="104"/>
        <v>5.310227882439472</v>
      </c>
      <c r="BF111">
        <f t="shared" si="127"/>
        <v>-6.9929844124660914</v>
      </c>
      <c r="BH111">
        <f t="shared" si="106"/>
        <v>17.88037619</v>
      </c>
      <c r="BI111">
        <f t="shared" si="107"/>
        <v>0</v>
      </c>
      <c r="BJ111">
        <f t="shared" si="108"/>
        <v>-0.66912843600000005</v>
      </c>
      <c r="BK111">
        <f t="shared" si="109"/>
        <v>5.8128414000000003E-2</v>
      </c>
      <c r="BL111">
        <f t="shared" si="110"/>
        <v>-42023.971001161248</v>
      </c>
      <c r="BM111">
        <f t="shared" si="111"/>
        <v>23009.246967346626</v>
      </c>
      <c r="BN111">
        <f t="shared" si="112"/>
        <v>65033.217968507874</v>
      </c>
    </row>
    <row r="112" spans="1:66" x14ac:dyDescent="0.2">
      <c r="A112" t="s">
        <v>149</v>
      </c>
      <c r="B112" t="str">
        <f>VLOOKUP(A112,ISO3_Country!$A$3:$B$248,2,FALSE)</f>
        <v>Mozambique</v>
      </c>
      <c r="C112" t="s">
        <v>667</v>
      </c>
      <c r="D112">
        <f>SUMIF(All_countries!F111:F355,Aggregation!A112,All_countries!G111:G355)</f>
        <v>116.610905851</v>
      </c>
      <c r="E112">
        <f>SUMIF(All_countries!$F$5:$F$249,Aggregation!A112,All_countries!$H$5:$H$249)</f>
        <v>683.98256740700003</v>
      </c>
      <c r="F112">
        <f>SUMIF(All_countries!$F$5:$F$249,Aggregation!A112,All_countries!$I$5:$I$249)</f>
        <v>0</v>
      </c>
      <c r="G112">
        <f>SUMIF(All_countries!$F$5:$F$249,Aggregation!A112,All_countries!$J$5:$J$249)</f>
        <v>2957.0239215199999</v>
      </c>
      <c r="H112">
        <f t="shared" si="78"/>
        <v>9.4389594302166008E-2</v>
      </c>
      <c r="I112">
        <f t="shared" si="79"/>
        <v>2.5991337561465998E-2</v>
      </c>
      <c r="J112">
        <f t="shared" si="114"/>
        <v>0</v>
      </c>
      <c r="K112">
        <f t="shared" si="80"/>
        <v>0</v>
      </c>
      <c r="L112">
        <f t="shared" si="115"/>
        <v>0.51452216234448001</v>
      </c>
      <c r="M112">
        <f t="shared" si="81"/>
        <v>6.8011550194959997E-2</v>
      </c>
      <c r="N112">
        <f t="shared" si="116"/>
        <v>0.60891175664664599</v>
      </c>
      <c r="O112">
        <f t="shared" si="82"/>
        <v>7.2808794717091951E-2</v>
      </c>
      <c r="P112">
        <f t="shared" si="117"/>
        <v>0</v>
      </c>
      <c r="Q112">
        <f>VLOOKUP(B112,CO2Emissions2019!$A$3:$B$219,2,FALSE)</f>
        <v>2.3760389910000002</v>
      </c>
      <c r="R112">
        <f t="shared" si="125"/>
        <v>25.627178634403393</v>
      </c>
      <c r="S112">
        <v>1.2378916689999999</v>
      </c>
      <c r="T112">
        <v>3.0803737000000001E-2</v>
      </c>
      <c r="U112">
        <f t="shared" si="84"/>
        <v>9.488702131651691E-4</v>
      </c>
      <c r="V112">
        <v>1.187456337</v>
      </c>
      <c r="W112">
        <v>1.289944363</v>
      </c>
      <c r="X112">
        <v>1.17570264024746</v>
      </c>
      <c r="Y112">
        <f t="shared" si="113"/>
        <v>1.3822766982848482</v>
      </c>
      <c r="Z112">
        <v>0.222876089</v>
      </c>
      <c r="AA112">
        <v>2.0396338999999999E-2</v>
      </c>
      <c r="AB112">
        <f t="shared" si="85"/>
        <v>4.1601064460292098E-4</v>
      </c>
      <c r="AC112">
        <v>0.189622556</v>
      </c>
      <c r="AD112">
        <v>0.25726530800000003</v>
      </c>
      <c r="AE112">
        <v>8.6777412699705E-2</v>
      </c>
      <c r="AF112">
        <f t="shared" si="86"/>
        <v>7.530319354854923E-3</v>
      </c>
      <c r="AG112" s="12">
        <f t="shared" si="118"/>
        <v>1429.6217799848275</v>
      </c>
      <c r="AH112" s="12">
        <f t="shared" si="87"/>
        <v>171.29698295178298</v>
      </c>
      <c r="AI112">
        <f t="shared" si="119"/>
        <v>800.80784836252042</v>
      </c>
      <c r="AJ112">
        <f t="shared" si="88"/>
        <v>107.17809227594937</v>
      </c>
      <c r="AK112">
        <f t="shared" si="126"/>
        <v>2.7640628215300436</v>
      </c>
      <c r="AL112">
        <f t="shared" si="90"/>
        <v>0.33758563669200503</v>
      </c>
      <c r="AM112">
        <f t="shared" si="91"/>
        <v>0.11396406210074642</v>
      </c>
      <c r="AN112">
        <f t="shared" si="120"/>
        <v>0.49765543047121125</v>
      </c>
      <c r="AO112">
        <f t="shared" si="92"/>
        <v>7.4933624484981143E-2</v>
      </c>
      <c r="AP112">
        <f t="shared" si="93"/>
        <v>5.6150480784561653E-3</v>
      </c>
      <c r="AQ112">
        <f t="shared" si="121"/>
        <v>1426.8577171632974</v>
      </c>
      <c r="AR112">
        <f t="shared" si="94"/>
        <v>170.96584129397982</v>
      </c>
      <c r="AS112">
        <f t="shared" si="95"/>
        <v>29229.318889358296</v>
      </c>
      <c r="AT112">
        <f t="shared" si="122"/>
        <v>800.31019293204918</v>
      </c>
      <c r="AU112">
        <f t="shared" si="96"/>
        <v>107.12494222730817</v>
      </c>
      <c r="AV112">
        <f t="shared" si="97"/>
        <v>11475.753247204113</v>
      </c>
      <c r="AW112">
        <f t="shared" si="123"/>
        <v>365.87263625992045</v>
      </c>
      <c r="AX112">
        <f t="shared" si="98"/>
        <v>57.34266861893196</v>
      </c>
      <c r="AY112">
        <f t="shared" si="99"/>
        <v>3288.1816443406442</v>
      </c>
      <c r="AZ112">
        <f t="shared" si="124"/>
        <v>65.873504349216745</v>
      </c>
      <c r="BA112">
        <f t="shared" si="100"/>
        <v>11.842485264422484</v>
      </c>
      <c r="BB112">
        <f t="shared" si="101"/>
        <v>140.24445723806366</v>
      </c>
      <c r="BC112">
        <f t="shared" si="102"/>
        <v>1060.9850809033769</v>
      </c>
      <c r="BD112">
        <f t="shared" si="103"/>
        <v>180.32609498821557</v>
      </c>
      <c r="BE112">
        <f t="shared" si="104"/>
        <v>734.4366885828324</v>
      </c>
      <c r="BF112">
        <f t="shared" si="127"/>
        <v>95.282456962885689</v>
      </c>
      <c r="BH112">
        <f t="shared" si="106"/>
        <v>1.7671272343533542</v>
      </c>
      <c r="BI112">
        <f t="shared" si="107"/>
        <v>7.2808794717091951E-2</v>
      </c>
      <c r="BJ112">
        <f t="shared" si="108"/>
        <v>1.2378916689999999</v>
      </c>
      <c r="BK112">
        <f t="shared" si="109"/>
        <v>3.0803737000000001E-2</v>
      </c>
      <c r="BL112">
        <f t="shared" si="110"/>
        <v>-4140.8941509561291</v>
      </c>
      <c r="BM112">
        <f t="shared" si="111"/>
        <v>-42640.390239408356</v>
      </c>
      <c r="BN112">
        <f t="shared" si="112"/>
        <v>-38499.49608845223</v>
      </c>
    </row>
    <row r="113" spans="1:66" x14ac:dyDescent="0.2">
      <c r="A113" t="s">
        <v>150</v>
      </c>
      <c r="B113" t="str">
        <f>VLOOKUP(A113,ISO3_Country!$A$3:$B$248,2,FALSE)</f>
        <v>Mauritania</v>
      </c>
      <c r="C113" t="s">
        <v>667</v>
      </c>
      <c r="D113">
        <f>SUMIF(All_countries!F112:F356,Aggregation!A113,All_countries!G112:G356)</f>
        <v>103.177427712</v>
      </c>
      <c r="E113">
        <f>SUMIF(All_countries!$F$5:$F$249,Aggregation!A113,All_countries!$H$5:$H$249)</f>
        <v>0</v>
      </c>
      <c r="F113">
        <f>SUMIF(All_countries!$F$5:$F$249,Aggregation!A113,All_countries!$I$5:$I$249)</f>
        <v>0</v>
      </c>
      <c r="G113">
        <f>SUMIF(All_countries!$F$5:$F$249,Aggregation!A113,All_countries!$J$5:$J$249)</f>
        <v>1.3929060557599999E-2</v>
      </c>
      <c r="H113">
        <f t="shared" si="78"/>
        <v>0</v>
      </c>
      <c r="I113">
        <f t="shared" si="79"/>
        <v>0</v>
      </c>
      <c r="J113">
        <f t="shared" si="114"/>
        <v>0</v>
      </c>
      <c r="K113">
        <f t="shared" si="80"/>
        <v>0</v>
      </c>
      <c r="L113">
        <f t="shared" si="115"/>
        <v>2.4236565370223998E-6</v>
      </c>
      <c r="M113">
        <f t="shared" si="81"/>
        <v>3.2036839282480002E-7</v>
      </c>
      <c r="N113">
        <f t="shared" si="116"/>
        <v>2.4236565370223998E-6</v>
      </c>
      <c r="O113">
        <f t="shared" si="82"/>
        <v>3.2036839282480002E-7</v>
      </c>
      <c r="P113">
        <f t="shared" si="117"/>
        <v>0</v>
      </c>
      <c r="Q113">
        <f>VLOOKUP(B113,CO2Emissions2019!$A$3:$B$219,2,FALSE)</f>
        <v>1.1168678759999999</v>
      </c>
      <c r="R113">
        <f t="shared" si="125"/>
        <v>2.1700476744864313E-4</v>
      </c>
      <c r="S113">
        <v>0.33194744900000001</v>
      </c>
      <c r="T113">
        <v>1.1206468000000001E-2</v>
      </c>
      <c r="U113">
        <f t="shared" si="84"/>
        <v>1.2558492503502401E-4</v>
      </c>
      <c r="V113">
        <v>0.313861053</v>
      </c>
      <c r="W113">
        <v>0.35086025999999998</v>
      </c>
      <c r="X113">
        <v>0.422859010593718</v>
      </c>
      <c r="Y113">
        <f t="shared" si="113"/>
        <v>0.1788097428402981</v>
      </c>
      <c r="Z113">
        <v>0.13561849600000001</v>
      </c>
      <c r="AA113">
        <v>2.7621131E-2</v>
      </c>
      <c r="AB113">
        <f t="shared" si="85"/>
        <v>7.6292687771916106E-4</v>
      </c>
      <c r="AC113">
        <v>9.1831950999999995E-2</v>
      </c>
      <c r="AD113">
        <v>0.18295133299999999</v>
      </c>
      <c r="AE113">
        <v>0.12024693726095299</v>
      </c>
      <c r="AF113">
        <f t="shared" si="86"/>
        <v>1.4459325920639565E-2</v>
      </c>
      <c r="AG113" s="12">
        <f t="shared" si="118"/>
        <v>5.6903354791694866E-3</v>
      </c>
      <c r="AH113" s="12">
        <f t="shared" si="87"/>
        <v>7.5344651923533437E-4</v>
      </c>
      <c r="AI113">
        <f t="shared" si="119"/>
        <v>3.1874621493126597E-3</v>
      </c>
      <c r="AJ113">
        <f t="shared" si="88"/>
        <v>4.6286944369553032E-4</v>
      </c>
      <c r="AK113">
        <f t="shared" si="126"/>
        <v>2.9501990594963577E-6</v>
      </c>
      <c r="AL113">
        <f t="shared" si="90"/>
        <v>4.0248660140053055E-7</v>
      </c>
      <c r="AM113">
        <f t="shared" si="91"/>
        <v>1.6199546430694956E-13</v>
      </c>
      <c r="AN113">
        <f t="shared" si="120"/>
        <v>1.2053159635804597E-6</v>
      </c>
      <c r="AO113">
        <f t="shared" si="92"/>
        <v>2.9265406476228644E-7</v>
      </c>
      <c r="AP113">
        <f t="shared" si="93"/>
        <v>8.5646401621888553E-14</v>
      </c>
      <c r="AQ113">
        <f t="shared" si="121"/>
        <v>5.6873852801099904E-3</v>
      </c>
      <c r="AR113">
        <f t="shared" si="94"/>
        <v>7.5305594015649853E-4</v>
      </c>
      <c r="AS113">
        <f t="shared" si="95"/>
        <v>5.6709324900498787E-7</v>
      </c>
      <c r="AT113">
        <f t="shared" si="122"/>
        <v>3.1862568333490791E-3</v>
      </c>
      <c r="AU113">
        <f t="shared" si="96"/>
        <v>4.6272448793544614E-4</v>
      </c>
      <c r="AV113">
        <f t="shared" si="97"/>
        <v>2.1411395173512085E-7</v>
      </c>
      <c r="AW113">
        <f t="shared" si="123"/>
        <v>98.851952299423161</v>
      </c>
      <c r="AX113">
        <f t="shared" si="98"/>
        <v>15.769380900901645</v>
      </c>
      <c r="AY113">
        <f t="shared" si="99"/>
        <v>248.67337399772157</v>
      </c>
      <c r="AZ113">
        <f t="shared" si="124"/>
        <v>40.386371812459721</v>
      </c>
      <c r="BA113">
        <f t="shared" si="100"/>
        <v>10.358862868609956</v>
      </c>
      <c r="BB113">
        <f t="shared" si="101"/>
        <v>107.30603993066609</v>
      </c>
      <c r="BC113">
        <f t="shared" si="102"/>
        <v>-98.846264914143049</v>
      </c>
      <c r="BD113">
        <f t="shared" si="103"/>
        <v>15.769380918882479</v>
      </c>
      <c r="BE113">
        <f t="shared" si="104"/>
        <v>-40.383185555626369</v>
      </c>
      <c r="BF113">
        <f t="shared" si="127"/>
        <v>-10.358400144122021</v>
      </c>
      <c r="BH113">
        <f t="shared" si="106"/>
        <v>1.1168654523434629</v>
      </c>
      <c r="BI113">
        <f t="shared" si="107"/>
        <v>3.2036839282480002E-7</v>
      </c>
      <c r="BJ113">
        <f t="shared" si="108"/>
        <v>0.33194744900000001</v>
      </c>
      <c r="BK113">
        <f t="shared" si="109"/>
        <v>1.1206468000000001E-2</v>
      </c>
      <c r="BL113">
        <f t="shared" si="110"/>
        <v>-2620.8516085061478</v>
      </c>
      <c r="BM113">
        <f t="shared" si="111"/>
        <v>-11435.046336999292</v>
      </c>
      <c r="BN113">
        <f t="shared" si="112"/>
        <v>-8814.1947284931448</v>
      </c>
    </row>
    <row r="114" spans="1:66" x14ac:dyDescent="0.2">
      <c r="A114" t="s">
        <v>152</v>
      </c>
      <c r="B114" t="str">
        <f>VLOOKUP(A114,ISO3_Country!$A$3:$B$248,2,FALSE)</f>
        <v>Mauritius</v>
      </c>
      <c r="C114" t="s">
        <v>667</v>
      </c>
      <c r="D114">
        <f>SUMIF(All_countries!F113:F357,Aggregation!A114,All_countries!G113:G357)</f>
        <v>108.318264192</v>
      </c>
      <c r="E114">
        <f>SUMIF(All_countries!$F$5:$F$249,Aggregation!A114,All_countries!$H$5:$H$249)</f>
        <v>88.099527079300003</v>
      </c>
      <c r="F114">
        <f>SUMIF(All_countries!$F$5:$F$249,Aggregation!A114,All_countries!$I$5:$I$249)</f>
        <v>0</v>
      </c>
      <c r="G114">
        <f>SUMIF(All_countries!$F$5:$F$249,Aggregation!A114,All_countries!$J$5:$J$249)</f>
        <v>0</v>
      </c>
      <c r="H114">
        <f t="shared" si="78"/>
        <v>1.21577347369434E-2</v>
      </c>
      <c r="I114">
        <f t="shared" si="79"/>
        <v>3.3477820290133999E-3</v>
      </c>
      <c r="J114">
        <f t="shared" si="114"/>
        <v>0</v>
      </c>
      <c r="K114">
        <f t="shared" si="80"/>
        <v>0</v>
      </c>
      <c r="L114">
        <f t="shared" si="115"/>
        <v>0</v>
      </c>
      <c r="M114">
        <f t="shared" si="81"/>
        <v>0</v>
      </c>
      <c r="N114">
        <f t="shared" si="116"/>
        <v>1.21577347369434E-2</v>
      </c>
      <c r="O114">
        <f t="shared" si="82"/>
        <v>3.3477820290133999E-3</v>
      </c>
      <c r="P114">
        <f t="shared" si="117"/>
        <v>0</v>
      </c>
      <c r="Q114">
        <f>VLOOKUP(B114,CO2Emissions2019!$A$3:$B$219,2,FALSE)</f>
        <v>1.2791513160000001</v>
      </c>
      <c r="R114">
        <f t="shared" si="125"/>
        <v>0.95045320947341294</v>
      </c>
      <c r="S114">
        <v>0.14751658500000001</v>
      </c>
      <c r="T114">
        <v>3.3853379999999999E-3</v>
      </c>
      <c r="U114">
        <f t="shared" si="84"/>
        <v>1.1460513374244E-5</v>
      </c>
      <c r="V114">
        <v>0.141971663</v>
      </c>
      <c r="W114">
        <v>0.15307733400000001</v>
      </c>
      <c r="X114">
        <v>0.128697714263525</v>
      </c>
      <c r="Y114">
        <f t="shared" si="113"/>
        <v>1.6563101656655924E-2</v>
      </c>
      <c r="Z114">
        <v>7.8875586999999997E-2</v>
      </c>
      <c r="AA114">
        <v>1.1774069999999999E-2</v>
      </c>
      <c r="AB114">
        <f t="shared" si="85"/>
        <v>1.3862872436489997E-4</v>
      </c>
      <c r="AC114">
        <v>5.9834213999999997E-2</v>
      </c>
      <c r="AD114">
        <v>9.8472735000000006E-2</v>
      </c>
      <c r="AE114">
        <v>5.05980650270327E-2</v>
      </c>
      <c r="AF114">
        <f t="shared" si="86"/>
        <v>2.5601641844798296E-3</v>
      </c>
      <c r="AG114" s="12">
        <f t="shared" si="118"/>
        <v>28.544304138470821</v>
      </c>
      <c r="AH114" s="12">
        <f t="shared" si="87"/>
        <v>7.8630997514452812</v>
      </c>
      <c r="AI114">
        <f t="shared" si="119"/>
        <v>15.989195953895445</v>
      </c>
      <c r="AJ114">
        <f t="shared" si="88"/>
        <v>4.5065545586067026</v>
      </c>
      <c r="AK114">
        <f t="shared" si="126"/>
        <v>6.5766453581790445E-3</v>
      </c>
      <c r="AL114">
        <f t="shared" si="90"/>
        <v>1.81723858808238E-3</v>
      </c>
      <c r="AM114">
        <f t="shared" si="91"/>
        <v>3.3023560860156418E-6</v>
      </c>
      <c r="AN114">
        <f t="shared" si="120"/>
        <v>3.5164640173658934E-3</v>
      </c>
      <c r="AO114">
        <f t="shared" si="92"/>
        <v>1.1014288172393456E-3</v>
      </c>
      <c r="AP114">
        <f t="shared" si="93"/>
        <v>1.2131454394452639E-6</v>
      </c>
      <c r="AQ114">
        <f t="shared" si="121"/>
        <v>28.537727493112641</v>
      </c>
      <c r="AR114">
        <f t="shared" si="94"/>
        <v>7.8612881168230704</v>
      </c>
      <c r="AS114">
        <f t="shared" si="95"/>
        <v>61.799850855703617</v>
      </c>
      <c r="AT114">
        <f t="shared" si="122"/>
        <v>15.985679489878077</v>
      </c>
      <c r="AU114">
        <f t="shared" si="96"/>
        <v>4.505608580732404</v>
      </c>
      <c r="AV114">
        <f t="shared" si="97"/>
        <v>20.300508682769468</v>
      </c>
      <c r="AW114">
        <f t="shared" si="123"/>
        <v>43.922975767009035</v>
      </c>
      <c r="AX114">
        <f t="shared" si="98"/>
        <v>6.8709993827514468</v>
      </c>
      <c r="AY114">
        <f t="shared" si="99"/>
        <v>47.210632517770762</v>
      </c>
      <c r="AZ114">
        <f t="shared" si="124"/>
        <v>23.485159288425855</v>
      </c>
      <c r="BA114">
        <f t="shared" si="100"/>
        <v>5.0494358926261587</v>
      </c>
      <c r="BB114">
        <f t="shared" si="101"/>
        <v>25.496802833741331</v>
      </c>
      <c r="BC114">
        <f t="shared" si="102"/>
        <v>-15.385248273896394</v>
      </c>
      <c r="BD114">
        <f t="shared" si="103"/>
        <v>10.440808559372899</v>
      </c>
      <c r="BE114">
        <f t="shared" si="104"/>
        <v>-7.4994797985477781</v>
      </c>
      <c r="BF114">
        <f t="shared" si="127"/>
        <v>-0.54382731189375466</v>
      </c>
      <c r="BH114">
        <f t="shared" si="106"/>
        <v>1.2669935812630566</v>
      </c>
      <c r="BI114">
        <f t="shared" si="107"/>
        <v>3.3477820290133999E-3</v>
      </c>
      <c r="BJ114">
        <f t="shared" si="108"/>
        <v>0.14751658500000001</v>
      </c>
      <c r="BK114">
        <f t="shared" si="109"/>
        <v>3.3853379999999999E-3</v>
      </c>
      <c r="BL114">
        <f t="shared" si="110"/>
        <v>-2974.0011885387053</v>
      </c>
      <c r="BM114">
        <f t="shared" si="111"/>
        <v>-5081.6237097527055</v>
      </c>
      <c r="BN114">
        <f t="shared" si="112"/>
        <v>-2107.6225212140002</v>
      </c>
    </row>
    <row r="115" spans="1:66" x14ac:dyDescent="0.2">
      <c r="A115" t="s">
        <v>153</v>
      </c>
      <c r="B115" t="str">
        <f>VLOOKUP(A115,ISO3_Country!$A$3:$B$248,2,FALSE)</f>
        <v>Malawi</v>
      </c>
      <c r="C115" t="s">
        <v>667</v>
      </c>
      <c r="D115">
        <f>SUMIF(All_countries!F114:F358,Aggregation!A115,All_countries!G114:G358)</f>
        <v>9.886248773010001</v>
      </c>
      <c r="E115">
        <f>SUMIF(All_countries!$F$5:$F$249,Aggregation!A115,All_countries!$H$5:$H$249)</f>
        <v>0</v>
      </c>
      <c r="F115">
        <f>SUMIF(All_countries!$F$5:$F$249,Aggregation!A115,All_countries!$I$5:$I$249)</f>
        <v>0</v>
      </c>
      <c r="G115">
        <f>SUMIF(All_countries!$F$5:$F$249,Aggregation!A115,All_countries!$J$5:$J$249)</f>
        <v>0</v>
      </c>
      <c r="H115">
        <f t="shared" si="78"/>
        <v>0</v>
      </c>
      <c r="I115">
        <f t="shared" si="79"/>
        <v>0</v>
      </c>
      <c r="J115">
        <f t="shared" si="114"/>
        <v>0</v>
      </c>
      <c r="K115">
        <f t="shared" si="80"/>
        <v>0</v>
      </c>
      <c r="L115">
        <f t="shared" si="115"/>
        <v>0</v>
      </c>
      <c r="M115">
        <f t="shared" si="81"/>
        <v>0</v>
      </c>
      <c r="N115">
        <f t="shared" si="116"/>
        <v>0</v>
      </c>
      <c r="O115">
        <f t="shared" si="82"/>
        <v>0</v>
      </c>
      <c r="P115">
        <f t="shared" si="117"/>
        <v>1</v>
      </c>
      <c r="Q115">
        <f>VLOOKUP(B115,CO2Emissions2019!$A$3:$B$219,2,FALSE)</f>
        <v>0.40020304099999998</v>
      </c>
      <c r="R115">
        <f t="shared" si="125"/>
        <v>0</v>
      </c>
      <c r="S115">
        <v>1.213704444</v>
      </c>
      <c r="T115">
        <v>2.8464183000000001E-2</v>
      </c>
      <c r="U115">
        <f t="shared" si="84"/>
        <v>8.1020971385748907E-4</v>
      </c>
      <c r="V115">
        <v>1.166439043</v>
      </c>
      <c r="W115">
        <v>1.260500876</v>
      </c>
      <c r="X115">
        <v>1.0949826281374999</v>
      </c>
      <c r="Y115">
        <f t="shared" si="113"/>
        <v>1.1989869559229065</v>
      </c>
      <c r="Z115">
        <v>0.20441076599999999</v>
      </c>
      <c r="AA115">
        <v>1.2629045E-2</v>
      </c>
      <c r="AB115">
        <f t="shared" si="85"/>
        <v>1.5949277761202499E-4</v>
      </c>
      <c r="AC115">
        <v>0.18339296099999999</v>
      </c>
      <c r="AD115">
        <v>0.22488197900000001</v>
      </c>
      <c r="AE115">
        <v>5.4556947680477599E-2</v>
      </c>
      <c r="AF115">
        <f t="shared" si="86"/>
        <v>2.9764605402103701E-3</v>
      </c>
      <c r="AG115" s="12">
        <f t="shared" si="118"/>
        <v>0</v>
      </c>
      <c r="AH115" s="12">
        <f t="shared" si="87"/>
        <v>0</v>
      </c>
      <c r="AI115">
        <f t="shared" si="119"/>
        <v>0</v>
      </c>
      <c r="AJ115">
        <f t="shared" si="88"/>
        <v>0</v>
      </c>
      <c r="AK115">
        <f t="shared" si="126"/>
        <v>0</v>
      </c>
      <c r="AL115">
        <f t="shared" si="90"/>
        <v>0</v>
      </c>
      <c r="AM115">
        <f t="shared" si="91"/>
        <v>0</v>
      </c>
      <c r="AN115">
        <f t="shared" si="120"/>
        <v>0</v>
      </c>
      <c r="AO115">
        <f t="shared" si="92"/>
        <v>0</v>
      </c>
      <c r="AP115">
        <f t="shared" si="93"/>
        <v>0</v>
      </c>
      <c r="AQ115">
        <f t="shared" si="121"/>
        <v>0</v>
      </c>
      <c r="AR115">
        <f t="shared" si="94"/>
        <v>0</v>
      </c>
      <c r="AS115">
        <f t="shared" si="95"/>
        <v>0</v>
      </c>
      <c r="AT115">
        <f t="shared" si="122"/>
        <v>0</v>
      </c>
      <c r="AU115">
        <f t="shared" si="96"/>
        <v>0</v>
      </c>
      <c r="AV115">
        <f t="shared" si="97"/>
        <v>0</v>
      </c>
      <c r="AW115">
        <f t="shared" si="123"/>
        <v>361.43388884592883</v>
      </c>
      <c r="AX115">
        <f t="shared" si="98"/>
        <v>56.575419771878046</v>
      </c>
      <c r="AY115">
        <f t="shared" si="99"/>
        <v>3200.7781223642091</v>
      </c>
      <c r="AZ115">
        <f t="shared" si="124"/>
        <v>60.872297570128346</v>
      </c>
      <c r="BA115">
        <f t="shared" si="100"/>
        <v>10.143757771681205</v>
      </c>
      <c r="BB115">
        <f t="shared" si="101"/>
        <v>102.89582173054285</v>
      </c>
      <c r="BC115">
        <f t="shared" si="102"/>
        <v>-361.43388884592883</v>
      </c>
      <c r="BD115">
        <f t="shared" si="103"/>
        <v>56.575419771878046</v>
      </c>
      <c r="BE115">
        <f t="shared" si="104"/>
        <v>-60.872297570128346</v>
      </c>
      <c r="BF115">
        <f t="shared" si="127"/>
        <v>-10.143757771681205</v>
      </c>
      <c r="BH115">
        <f t="shared" si="106"/>
        <v>0.40020304099999998</v>
      </c>
      <c r="BI115">
        <f t="shared" si="107"/>
        <v>0</v>
      </c>
      <c r="BJ115">
        <f t="shared" si="108"/>
        <v>1.213704444</v>
      </c>
      <c r="BK115">
        <f t="shared" si="109"/>
        <v>2.8464183000000001E-2</v>
      </c>
      <c r="BL115">
        <f t="shared" si="110"/>
        <v>-937.82786270427118</v>
      </c>
      <c r="BM115">
        <f t="shared" si="111"/>
        <v>-41813.321305701873</v>
      </c>
      <c r="BN115">
        <f t="shared" si="112"/>
        <v>-40875.493442997598</v>
      </c>
    </row>
    <row r="116" spans="1:66" x14ac:dyDescent="0.2">
      <c r="A116" t="s">
        <v>154</v>
      </c>
      <c r="B116" t="str">
        <f>VLOOKUP(A116,ISO3_Country!$A$3:$B$248,2,FALSE)</f>
        <v>Malaysia</v>
      </c>
      <c r="C116" t="s">
        <v>666</v>
      </c>
      <c r="D116">
        <f>SUMIF(All_countries!F115:F359,Aggregation!A116,All_countries!G115:G359)</f>
        <v>63.440587461899987</v>
      </c>
      <c r="E116">
        <f>SUMIF(All_countries!$F$5:$F$249,Aggregation!A116,All_countries!$H$5:$H$249)</f>
        <v>543.22318649199997</v>
      </c>
      <c r="F116">
        <f>SUMIF(All_countries!$F$5:$F$249,Aggregation!A116,All_countries!$I$5:$I$249)</f>
        <v>0</v>
      </c>
      <c r="G116">
        <f>SUMIF(All_countries!$F$5:$F$249,Aggregation!A116,All_countries!$J$5:$J$249)</f>
        <v>5589.0586427500002</v>
      </c>
      <c r="H116">
        <f t="shared" si="78"/>
        <v>7.4964799735895996E-2</v>
      </c>
      <c r="I116">
        <f t="shared" si="79"/>
        <v>2.0642481086695998E-2</v>
      </c>
      <c r="J116">
        <f t="shared" si="114"/>
        <v>0</v>
      </c>
      <c r="K116">
        <f t="shared" si="80"/>
        <v>0</v>
      </c>
      <c r="L116">
        <f t="shared" si="115"/>
        <v>0.97249620383850011</v>
      </c>
      <c r="M116">
        <f t="shared" si="81"/>
        <v>0.12854834878325</v>
      </c>
      <c r="N116">
        <f t="shared" si="116"/>
        <v>1.0474610035743961</v>
      </c>
      <c r="O116">
        <f t="shared" si="82"/>
        <v>0.13019519960549505</v>
      </c>
      <c r="P116">
        <f t="shared" si="117"/>
        <v>0</v>
      </c>
      <c r="Q116">
        <f>VLOOKUP(B116,CO2Emissions2019!$A$3:$B$219,2,FALSE)</f>
        <v>68.257283749999999</v>
      </c>
      <c r="R116">
        <f t="shared" si="125"/>
        <v>1.5345776245811953</v>
      </c>
      <c r="S116">
        <v>6.7497578840000001</v>
      </c>
      <c r="T116">
        <v>0.17038430700000001</v>
      </c>
      <c r="U116">
        <f t="shared" si="84"/>
        <v>2.9030812071870252E-2</v>
      </c>
      <c r="V116">
        <v>6.4702661030000002</v>
      </c>
      <c r="W116">
        <v>7.0342489099999996</v>
      </c>
      <c r="X116">
        <v>6.5573254823835398</v>
      </c>
      <c r="Y116">
        <f t="shared" si="113"/>
        <v>42.998517481916522</v>
      </c>
      <c r="Z116">
        <v>3.8534897319999999</v>
      </c>
      <c r="AA116">
        <v>0.64085757899999996</v>
      </c>
      <c r="AB116">
        <f t="shared" si="85"/>
        <v>0.41069843656174121</v>
      </c>
      <c r="AC116">
        <v>2.8201337</v>
      </c>
      <c r="AD116">
        <v>4.9233896320000001</v>
      </c>
      <c r="AE116">
        <v>2.7729550807130701</v>
      </c>
      <c r="AF116">
        <f t="shared" si="86"/>
        <v>7.6892798796524291</v>
      </c>
      <c r="AG116" s="12">
        <f t="shared" si="118"/>
        <v>2459.2612115776765</v>
      </c>
      <c r="AH116" s="12">
        <f t="shared" si="87"/>
        <v>306.26257544540476</v>
      </c>
      <c r="AI116">
        <f t="shared" si="119"/>
        <v>1377.5641270838958</v>
      </c>
      <c r="AJ116">
        <f t="shared" si="88"/>
        <v>190.20612615945689</v>
      </c>
      <c r="AK116">
        <f t="shared" si="126"/>
        <v>25.926086648604734</v>
      </c>
      <c r="AL116">
        <f t="shared" si="90"/>
        <v>3.2882928410365428</v>
      </c>
      <c r="AM116">
        <f t="shared" si="91"/>
        <v>10.812869808412179</v>
      </c>
      <c r="AN116">
        <f t="shared" si="120"/>
        <v>14.801406273869931</v>
      </c>
      <c r="AO116">
        <f t="shared" si="92"/>
        <v>3.0731049475991576</v>
      </c>
      <c r="AP116">
        <f t="shared" si="93"/>
        <v>9.4439740189584214</v>
      </c>
      <c r="AQ116">
        <f t="shared" si="121"/>
        <v>2433.3351249290713</v>
      </c>
      <c r="AR116">
        <f t="shared" si="94"/>
        <v>303.03488708397157</v>
      </c>
      <c r="AS116">
        <f t="shared" si="95"/>
        <v>91830.1427899954</v>
      </c>
      <c r="AT116">
        <f t="shared" si="122"/>
        <v>1362.7627208100257</v>
      </c>
      <c r="AU116">
        <f t="shared" si="96"/>
        <v>188.56772685923804</v>
      </c>
      <c r="AV116">
        <f t="shared" si="97"/>
        <v>35557.7876128602</v>
      </c>
      <c r="AW116">
        <f t="shared" si="123"/>
        <v>1984.1112439740289</v>
      </c>
      <c r="AX116">
        <f t="shared" si="98"/>
        <v>311.08065924664737</v>
      </c>
      <c r="AY116">
        <f t="shared" si="99"/>
        <v>96771.176557328741</v>
      </c>
      <c r="AZ116">
        <f t="shared" si="124"/>
        <v>1132.7446757643829</v>
      </c>
      <c r="BA116">
        <f t="shared" si="100"/>
        <v>257.31565331723766</v>
      </c>
      <c r="BB116">
        <f t="shared" si="101"/>
        <v>66211.345442076839</v>
      </c>
      <c r="BC116">
        <f t="shared" si="102"/>
        <v>449.22388095504243</v>
      </c>
      <c r="BD116">
        <f t="shared" si="103"/>
        <v>434.28253401135549</v>
      </c>
      <c r="BE116">
        <f t="shared" si="104"/>
        <v>230.01804504564279</v>
      </c>
      <c r="BF116">
        <f t="shared" si="127"/>
        <v>-68.747926457999625</v>
      </c>
      <c r="BH116">
        <f t="shared" si="106"/>
        <v>67.209822746425601</v>
      </c>
      <c r="BI116">
        <f t="shared" si="107"/>
        <v>0.13019519960549505</v>
      </c>
      <c r="BJ116">
        <f t="shared" si="108"/>
        <v>6.7497578840000001</v>
      </c>
      <c r="BK116">
        <f t="shared" si="109"/>
        <v>0.17038430700000001</v>
      </c>
      <c r="BL116">
        <f t="shared" si="110"/>
        <v>-156133.75760152444</v>
      </c>
      <c r="BM116">
        <f t="shared" si="111"/>
        <v>-230882.22140538791</v>
      </c>
      <c r="BN116">
        <f t="shared" si="112"/>
        <v>-74748.463803863473</v>
      </c>
    </row>
    <row r="117" spans="1:66" x14ac:dyDescent="0.2">
      <c r="A117" t="s">
        <v>156</v>
      </c>
      <c r="B117" t="str">
        <f>VLOOKUP(A117,ISO3_Country!$A$3:$B$248,2,FALSE)</f>
        <v>Namibia</v>
      </c>
      <c r="C117" t="s">
        <v>667</v>
      </c>
      <c r="D117">
        <f>SUMIF(All_countries!F116:F360,Aggregation!A117,All_countries!G116:G360)</f>
        <v>121.948678074</v>
      </c>
      <c r="E117">
        <f>SUMIF(All_countries!$F$5:$F$249,Aggregation!A117,All_countries!$H$5:$H$249)</f>
        <v>0</v>
      </c>
      <c r="F117">
        <f>SUMIF(All_countries!$F$5:$F$249,Aggregation!A117,All_countries!$I$5:$I$249)</f>
        <v>0</v>
      </c>
      <c r="G117">
        <f>SUMIF(All_countries!$F$5:$F$249,Aggregation!A117,All_countries!$J$5:$J$249)</f>
        <v>0</v>
      </c>
      <c r="H117">
        <f t="shared" si="78"/>
        <v>0</v>
      </c>
      <c r="I117">
        <f t="shared" si="79"/>
        <v>0</v>
      </c>
      <c r="J117">
        <f t="shared" si="114"/>
        <v>0</v>
      </c>
      <c r="K117">
        <f t="shared" si="80"/>
        <v>0</v>
      </c>
      <c r="L117">
        <f t="shared" si="115"/>
        <v>0</v>
      </c>
      <c r="M117">
        <f t="shared" si="81"/>
        <v>0</v>
      </c>
      <c r="N117">
        <f t="shared" si="116"/>
        <v>0</v>
      </c>
      <c r="O117">
        <f t="shared" si="82"/>
        <v>0</v>
      </c>
      <c r="P117">
        <f t="shared" si="117"/>
        <v>1</v>
      </c>
      <c r="Q117">
        <f>VLOOKUP(B117,CO2Emissions2019!$A$3:$B$219,2,FALSE)</f>
        <v>1.1375567799999999</v>
      </c>
      <c r="R117">
        <f t="shared" si="125"/>
        <v>0</v>
      </c>
      <c r="S117">
        <v>0.27714862800000001</v>
      </c>
      <c r="T117">
        <v>6.3852539999999999E-3</v>
      </c>
      <c r="U117">
        <f t="shared" si="84"/>
        <v>4.0771468644515996E-5</v>
      </c>
      <c r="V117">
        <v>0.26677936699999999</v>
      </c>
      <c r="W117">
        <v>0.28758578499999998</v>
      </c>
      <c r="X117">
        <v>0.245350824209014</v>
      </c>
      <c r="Y117">
        <f t="shared" si="113"/>
        <v>6.0197026940042489E-2</v>
      </c>
      <c r="Z117">
        <v>0.133854061</v>
      </c>
      <c r="AA117">
        <v>1.9917628E-2</v>
      </c>
      <c r="AB117">
        <f t="shared" si="85"/>
        <v>3.9671190514638401E-4</v>
      </c>
      <c r="AC117">
        <v>0.10147985599999999</v>
      </c>
      <c r="AD117">
        <v>0.167333327</v>
      </c>
      <c r="AE117">
        <v>8.5881330203905606E-2</v>
      </c>
      <c r="AF117">
        <f t="shared" si="86"/>
        <v>7.375602877592269E-3</v>
      </c>
      <c r="AG117" s="12">
        <f t="shared" si="118"/>
        <v>0</v>
      </c>
      <c r="AH117" s="12">
        <f t="shared" si="87"/>
        <v>0</v>
      </c>
      <c r="AI117">
        <f t="shared" si="119"/>
        <v>0</v>
      </c>
      <c r="AJ117">
        <f t="shared" si="88"/>
        <v>0</v>
      </c>
      <c r="AK117">
        <f t="shared" si="126"/>
        <v>0</v>
      </c>
      <c r="AL117">
        <f t="shared" si="90"/>
        <v>0</v>
      </c>
      <c r="AM117">
        <f t="shared" si="91"/>
        <v>0</v>
      </c>
      <c r="AN117">
        <f t="shared" si="120"/>
        <v>0</v>
      </c>
      <c r="AO117">
        <f t="shared" si="92"/>
        <v>0</v>
      </c>
      <c r="AP117">
        <f t="shared" si="93"/>
        <v>0</v>
      </c>
      <c r="AQ117">
        <f t="shared" si="121"/>
        <v>0</v>
      </c>
      <c r="AR117">
        <f t="shared" si="94"/>
        <v>0</v>
      </c>
      <c r="AS117">
        <f t="shared" si="95"/>
        <v>0</v>
      </c>
      <c r="AT117">
        <f t="shared" si="122"/>
        <v>0</v>
      </c>
      <c r="AU117">
        <f t="shared" si="96"/>
        <v>0</v>
      </c>
      <c r="AV117">
        <f t="shared" si="97"/>
        <v>0</v>
      </c>
      <c r="AW117">
        <f t="shared" si="123"/>
        <v>82.53319570637882</v>
      </c>
      <c r="AX117">
        <f t="shared" si="98"/>
        <v>13.07777338928544</v>
      </c>
      <c r="AY117">
        <f t="shared" si="99"/>
        <v>171.02815682150239</v>
      </c>
      <c r="AZ117">
        <f t="shared" si="124"/>
        <v>39.860934879340505</v>
      </c>
      <c r="BA117">
        <f t="shared" si="100"/>
        <v>8.6157595560844751</v>
      </c>
      <c r="BB117">
        <f t="shared" si="101"/>
        <v>74.231312728260946</v>
      </c>
      <c r="BC117">
        <f t="shared" si="102"/>
        <v>-82.53319570637882</v>
      </c>
      <c r="BD117">
        <f t="shared" si="103"/>
        <v>13.07777338928544</v>
      </c>
      <c r="BE117">
        <f t="shared" si="104"/>
        <v>-39.860934879340505</v>
      </c>
      <c r="BF117">
        <f t="shared" si="127"/>
        <v>-8.6157595560844751</v>
      </c>
      <c r="BH117">
        <f t="shared" si="106"/>
        <v>1.1375567799999999</v>
      </c>
      <c r="BI117">
        <f t="shared" si="107"/>
        <v>0</v>
      </c>
      <c r="BJ117">
        <f t="shared" si="108"/>
        <v>0.27714862800000001</v>
      </c>
      <c r="BK117">
        <f t="shared" si="109"/>
        <v>6.3852539999999999E-3</v>
      </c>
      <c r="BL117">
        <f t="shared" si="110"/>
        <v>-2669.6347473729497</v>
      </c>
      <c r="BM117">
        <f t="shared" si="111"/>
        <v>-9547.2956112377833</v>
      </c>
      <c r="BN117">
        <f t="shared" si="112"/>
        <v>-6877.660863864834</v>
      </c>
    </row>
    <row r="118" spans="1:66" x14ac:dyDescent="0.2">
      <c r="A118" t="s">
        <v>157</v>
      </c>
      <c r="B118" t="str">
        <f>VLOOKUP(A118,ISO3_Country!$A$3:$B$248,2,FALSE)</f>
        <v>New Caledonia</v>
      </c>
      <c r="C118" t="s">
        <v>670</v>
      </c>
      <c r="D118">
        <f>SUMIF(All_countries!F117:F361,Aggregation!A118,All_countries!G117:G361)</f>
        <v>121.04618332299999</v>
      </c>
      <c r="E118">
        <f>SUMIF(All_countries!$F$5:$F$249,Aggregation!A118,All_countries!$H$5:$H$249)</f>
        <v>1476.5118860699999</v>
      </c>
      <c r="F118">
        <f>SUMIF(All_countries!$F$5:$F$249,Aggregation!A118,All_countries!$I$5:$I$249)</f>
        <v>0</v>
      </c>
      <c r="G118">
        <f>SUMIF(All_countries!$F$5:$F$249,Aggregation!A118,All_countries!$J$5:$J$249)</f>
        <v>247.66833911099999</v>
      </c>
      <c r="H118">
        <f t="shared" si="78"/>
        <v>0.20375864027766</v>
      </c>
      <c r="I118">
        <f t="shared" si="79"/>
        <v>5.6107451670659995E-2</v>
      </c>
      <c r="J118">
        <f t="shared" si="114"/>
        <v>0</v>
      </c>
      <c r="K118">
        <f t="shared" si="80"/>
        <v>0</v>
      </c>
      <c r="L118">
        <f t="shared" si="115"/>
        <v>4.3094291005313999E-2</v>
      </c>
      <c r="M118">
        <f t="shared" si="81"/>
        <v>5.6963717995529997E-3</v>
      </c>
      <c r="N118">
        <f t="shared" si="116"/>
        <v>0.246852931282974</v>
      </c>
      <c r="O118">
        <f t="shared" si="82"/>
        <v>5.6395875599676529E-2</v>
      </c>
      <c r="P118">
        <f t="shared" si="117"/>
        <v>0</v>
      </c>
      <c r="Q118">
        <f>VLOOKUP(B118,CO2Emissions2019!$A$3:$B$219,2,FALSE)</f>
        <v>2.3066599920000002</v>
      </c>
      <c r="R118">
        <f t="shared" si="125"/>
        <v>10.701747641139734</v>
      </c>
      <c r="S118">
        <v>4.7720271000000002E-2</v>
      </c>
      <c r="T118">
        <v>1.064459E-3</v>
      </c>
      <c r="U118">
        <f t="shared" si="84"/>
        <v>1.1330729626810001E-6</v>
      </c>
      <c r="V118">
        <v>4.5985987999999998E-2</v>
      </c>
      <c r="W118">
        <v>4.9451863999999998E-2</v>
      </c>
      <c r="X118">
        <v>4.0950010102100302E-2</v>
      </c>
      <c r="Y118">
        <f t="shared" si="113"/>
        <v>1.6769033273621168E-3</v>
      </c>
      <c r="Z118">
        <v>3.1828369000000002E-2</v>
      </c>
      <c r="AA118">
        <v>4.3041370000000004E-3</v>
      </c>
      <c r="AB118">
        <f t="shared" si="85"/>
        <v>1.8525595314769004E-5</v>
      </c>
      <c r="AC118">
        <v>2.4843806E-2</v>
      </c>
      <c r="AD118">
        <v>3.8926872000000001E-2</v>
      </c>
      <c r="AE118">
        <v>1.8603459512150099E-2</v>
      </c>
      <c r="AF118">
        <f t="shared" si="86"/>
        <v>3.4608870582020804E-4</v>
      </c>
      <c r="AG118" s="12">
        <f t="shared" si="118"/>
        <v>579.56891645307894</v>
      </c>
      <c r="AH118" s="12">
        <f t="shared" si="87"/>
        <v>132.48319567866722</v>
      </c>
      <c r="AI118">
        <f t="shared" si="119"/>
        <v>324.64763999854091</v>
      </c>
      <c r="AJ118">
        <f t="shared" si="88"/>
        <v>76.694325592735368</v>
      </c>
      <c r="AK118">
        <f t="shared" si="126"/>
        <v>4.3196852148808279E-2</v>
      </c>
      <c r="AL118">
        <f t="shared" si="90"/>
        <v>9.9156556394674675E-3</v>
      </c>
      <c r="AM118">
        <f t="shared" si="91"/>
        <v>9.8320226760502987E-5</v>
      </c>
      <c r="AN118">
        <f t="shared" si="120"/>
        <v>2.8811348322617711E-2</v>
      </c>
      <c r="AO118">
        <f t="shared" si="92"/>
        <v>7.6488971036451072E-3</v>
      </c>
      <c r="AP118">
        <f t="shared" si="93"/>
        <v>5.8505626902150508E-5</v>
      </c>
      <c r="AQ118">
        <f t="shared" si="121"/>
        <v>579.52571960093019</v>
      </c>
      <c r="AR118">
        <f t="shared" si="94"/>
        <v>132.47332159827153</v>
      </c>
      <c r="AS118">
        <f t="shared" si="95"/>
        <v>17549.180935279073</v>
      </c>
      <c r="AT118">
        <f t="shared" si="122"/>
        <v>324.61882865021835</v>
      </c>
      <c r="AU118">
        <f t="shared" si="96"/>
        <v>76.68796023656013</v>
      </c>
      <c r="AV118">
        <f t="shared" si="97"/>
        <v>5881.0432452442274</v>
      </c>
      <c r="AW118">
        <f t="shared" si="123"/>
        <v>14.167613044425652</v>
      </c>
      <c r="AX118">
        <f t="shared" si="98"/>
        <v>2.2149636658281575</v>
      </c>
      <c r="AY118">
        <f t="shared" si="99"/>
        <v>4.9060640409389098</v>
      </c>
      <c r="AZ118">
        <f t="shared" si="124"/>
        <v>9.4494856457791929</v>
      </c>
      <c r="BA118">
        <f t="shared" si="100"/>
        <v>1.9419014059832893</v>
      </c>
      <c r="BB118">
        <f t="shared" si="101"/>
        <v>3.7709810705598756</v>
      </c>
      <c r="BC118">
        <f t="shared" si="102"/>
        <v>565.35810655650448</v>
      </c>
      <c r="BD118">
        <f t="shared" si="103"/>
        <v>132.49183748186155</v>
      </c>
      <c r="BE118">
        <f t="shared" si="104"/>
        <v>315.16934300443916</v>
      </c>
      <c r="BF118">
        <f t="shared" si="127"/>
        <v>74.746058830576843</v>
      </c>
      <c r="BH118">
        <f t="shared" si="106"/>
        <v>2.0598070607170262</v>
      </c>
      <c r="BI118">
        <f t="shared" si="107"/>
        <v>5.6395875599676529E-2</v>
      </c>
      <c r="BJ118">
        <f t="shared" si="108"/>
        <v>4.7720271000000002E-2</v>
      </c>
      <c r="BK118">
        <f t="shared" si="109"/>
        <v>1.064459E-3</v>
      </c>
      <c r="BL118">
        <f t="shared" si="110"/>
        <v>-4835.7180240761618</v>
      </c>
      <c r="BM118">
        <f t="shared" si="111"/>
        <v>-1643.7202291026242</v>
      </c>
      <c r="BN118">
        <f t="shared" si="112"/>
        <v>3191.9977949735376</v>
      </c>
    </row>
    <row r="119" spans="1:66" x14ac:dyDescent="0.2">
      <c r="A119" t="s">
        <v>158</v>
      </c>
      <c r="B119" t="str">
        <f>VLOOKUP(A119,ISO3_Country!$A$3:$B$248,2,FALSE)</f>
        <v>Niger</v>
      </c>
      <c r="C119" t="s">
        <v>667</v>
      </c>
      <c r="D119">
        <f>SUMIF(All_countries!F118:F362,Aggregation!A119,All_countries!G118:G362)</f>
        <v>100.637811382</v>
      </c>
      <c r="E119">
        <f>SUMIF(All_countries!$F$5:$F$249,Aggregation!A119,All_countries!$H$5:$H$249)</f>
        <v>0</v>
      </c>
      <c r="F119">
        <f>SUMIF(All_countries!$F$5:$F$249,Aggregation!A119,All_countries!$I$5:$I$249)</f>
        <v>0</v>
      </c>
      <c r="G119">
        <f>SUMIF(All_countries!$F$5:$F$249,Aggregation!A119,All_countries!$J$5:$J$249)</f>
        <v>0</v>
      </c>
      <c r="H119">
        <f t="shared" si="78"/>
        <v>0</v>
      </c>
      <c r="I119">
        <f t="shared" si="79"/>
        <v>0</v>
      </c>
      <c r="J119">
        <f t="shared" si="114"/>
        <v>0</v>
      </c>
      <c r="K119">
        <f t="shared" si="80"/>
        <v>0</v>
      </c>
      <c r="L119">
        <f t="shared" si="115"/>
        <v>0</v>
      </c>
      <c r="M119">
        <f t="shared" si="81"/>
        <v>0</v>
      </c>
      <c r="N119">
        <f t="shared" si="116"/>
        <v>0</v>
      </c>
      <c r="O119">
        <f t="shared" si="82"/>
        <v>0</v>
      </c>
      <c r="P119">
        <f t="shared" si="117"/>
        <v>1</v>
      </c>
      <c r="Q119">
        <f>VLOOKUP(B119,CO2Emissions2019!$A$3:$B$219,2,FALSE)</f>
        <v>0.58277175199999998</v>
      </c>
      <c r="R119">
        <f t="shared" si="125"/>
        <v>0</v>
      </c>
      <c r="S119">
        <v>2.1560362620000002</v>
      </c>
      <c r="T119">
        <v>9.8541579000000004E-2</v>
      </c>
      <c r="U119">
        <f t="shared" si="84"/>
        <v>9.7104427918132414E-3</v>
      </c>
      <c r="V119">
        <v>1.999708091</v>
      </c>
      <c r="W119">
        <v>2.3225029230000001</v>
      </c>
      <c r="X119">
        <v>3.8011139308525501</v>
      </c>
      <c r="Y119">
        <f t="shared" si="113"/>
        <v>14.448467115321325</v>
      </c>
      <c r="Z119">
        <v>0.55982244299999995</v>
      </c>
      <c r="AA119">
        <v>0.10259014499999999</v>
      </c>
      <c r="AB119">
        <f t="shared" si="85"/>
        <v>1.0524737851121024E-2</v>
      </c>
      <c r="AC119">
        <v>0.39943949200000001</v>
      </c>
      <c r="AD119">
        <v>0.73584669400000002</v>
      </c>
      <c r="AE119">
        <v>0.43740930499580399</v>
      </c>
      <c r="AF119">
        <f t="shared" si="86"/>
        <v>0.19132690009691228</v>
      </c>
      <c r="AG119" s="12">
        <f t="shared" si="118"/>
        <v>0</v>
      </c>
      <c r="AH119" s="12">
        <f t="shared" si="87"/>
        <v>0</v>
      </c>
      <c r="AI119">
        <f t="shared" si="119"/>
        <v>0</v>
      </c>
      <c r="AJ119">
        <f t="shared" si="88"/>
        <v>0</v>
      </c>
      <c r="AK119">
        <f t="shared" si="126"/>
        <v>0</v>
      </c>
      <c r="AL119">
        <f t="shared" si="90"/>
        <v>0</v>
      </c>
      <c r="AM119">
        <f t="shared" si="91"/>
        <v>0</v>
      </c>
      <c r="AN119">
        <f t="shared" si="120"/>
        <v>0</v>
      </c>
      <c r="AO119">
        <f t="shared" si="92"/>
        <v>0</v>
      </c>
      <c r="AP119">
        <f t="shared" si="93"/>
        <v>0</v>
      </c>
      <c r="AQ119">
        <f t="shared" si="121"/>
        <v>0</v>
      </c>
      <c r="AR119">
        <f t="shared" si="94"/>
        <v>0</v>
      </c>
      <c r="AS119">
        <f t="shared" si="95"/>
        <v>0</v>
      </c>
      <c r="AT119">
        <f t="shared" si="122"/>
        <v>0</v>
      </c>
      <c r="AU119">
        <f t="shared" si="96"/>
        <v>0</v>
      </c>
      <c r="AV119">
        <f t="shared" si="97"/>
        <v>0</v>
      </c>
      <c r="AW119">
        <f t="shared" si="123"/>
        <v>642.05464066629054</v>
      </c>
      <c r="AX119">
        <f t="shared" si="98"/>
        <v>103.88648998200911</v>
      </c>
      <c r="AY119">
        <f t="shared" si="99"/>
        <v>10792.40280078208</v>
      </c>
      <c r="AZ119">
        <f t="shared" si="124"/>
        <v>166.71175889401152</v>
      </c>
      <c r="BA119">
        <f t="shared" si="100"/>
        <v>40.036392685493418</v>
      </c>
      <c r="BB119">
        <f t="shared" si="101"/>
        <v>1602.9127392670309</v>
      </c>
      <c r="BC119">
        <f t="shared" si="102"/>
        <v>-642.05464066629054</v>
      </c>
      <c r="BD119">
        <f t="shared" si="103"/>
        <v>103.88648998200911</v>
      </c>
      <c r="BE119">
        <f t="shared" si="104"/>
        <v>-166.71175889401152</v>
      </c>
      <c r="BF119">
        <f t="shared" si="127"/>
        <v>-40.036392685493418</v>
      </c>
      <c r="BH119">
        <f t="shared" si="106"/>
        <v>0.58277175199999998</v>
      </c>
      <c r="BI119">
        <f t="shared" si="107"/>
        <v>0</v>
      </c>
      <c r="BJ119">
        <f t="shared" si="108"/>
        <v>2.1560362620000002</v>
      </c>
      <c r="BK119">
        <f t="shared" si="109"/>
        <v>9.8541579000000004E-2</v>
      </c>
      <c r="BL119">
        <f t="shared" si="110"/>
        <v>-1363.6419705556589</v>
      </c>
      <c r="BM119">
        <f t="shared" si="111"/>
        <v>-74276.143197556899</v>
      </c>
      <c r="BN119">
        <f t="shared" si="112"/>
        <v>-72912.501227001238</v>
      </c>
    </row>
    <row r="120" spans="1:66" x14ac:dyDescent="0.2">
      <c r="A120" t="s">
        <v>160</v>
      </c>
      <c r="B120" t="str">
        <f>VLOOKUP(A120,ISO3_Country!$A$3:$B$248,2,FALSE)</f>
        <v>Nigeria</v>
      </c>
      <c r="C120" t="s">
        <v>667</v>
      </c>
      <c r="D120">
        <f>SUMIF(All_countries!F119:F363,Aggregation!A120,All_countries!G119:G363)</f>
        <v>89.724520064899991</v>
      </c>
      <c r="E120">
        <f>SUMIF(All_countries!$F$5:$F$249,Aggregation!A120,All_countries!$H$5:$H$249)</f>
        <v>8876.8657638500008</v>
      </c>
      <c r="F120">
        <f>SUMIF(All_countries!$F$5:$F$249,Aggregation!A120,All_countries!$I$5:$I$249)</f>
        <v>0</v>
      </c>
      <c r="G120">
        <f>SUMIF(All_countries!$F$5:$F$249,Aggregation!A120,All_countries!$J$5:$J$249)</f>
        <v>6278.4049430499999</v>
      </c>
      <c r="H120">
        <f t="shared" si="78"/>
        <v>1.2250074754113001</v>
      </c>
      <c r="I120">
        <f t="shared" si="79"/>
        <v>0.33732089902630008</v>
      </c>
      <c r="J120">
        <f t="shared" si="114"/>
        <v>0</v>
      </c>
      <c r="K120">
        <f t="shared" si="80"/>
        <v>0</v>
      </c>
      <c r="L120">
        <f t="shared" si="115"/>
        <v>1.0924424600907001</v>
      </c>
      <c r="M120">
        <f t="shared" si="81"/>
        <v>0.14440331369015</v>
      </c>
      <c r="N120">
        <f t="shared" si="116"/>
        <v>2.3174499355020002</v>
      </c>
      <c r="O120">
        <f t="shared" si="82"/>
        <v>0.36693011040879048</v>
      </c>
      <c r="P120">
        <f t="shared" si="117"/>
        <v>0</v>
      </c>
      <c r="Q120">
        <f>VLOOKUP(B120,CO2Emissions2019!$A$3:$B$219,2,FALSE)</f>
        <v>38.216829410000003</v>
      </c>
      <c r="R120">
        <f t="shared" si="125"/>
        <v>6.0639513305507355</v>
      </c>
      <c r="S120">
        <v>21.663631729999999</v>
      </c>
      <c r="T120">
        <v>0.60073370199999998</v>
      </c>
      <c r="U120">
        <f t="shared" si="84"/>
        <v>0.36088098071862479</v>
      </c>
      <c r="V120">
        <v>20.676106310000002</v>
      </c>
      <c r="W120">
        <v>22.65806074</v>
      </c>
      <c r="X120">
        <v>23.008726078592598</v>
      </c>
      <c r="Y120">
        <f t="shared" si="113"/>
        <v>529.40147575970718</v>
      </c>
      <c r="Z120">
        <v>6.1770472649999997</v>
      </c>
      <c r="AA120">
        <v>1.10506529</v>
      </c>
      <c r="AB120">
        <f t="shared" si="85"/>
        <v>1.2211692951627839</v>
      </c>
      <c r="AC120">
        <v>4.399628367</v>
      </c>
      <c r="AD120">
        <v>8.0250686620000007</v>
      </c>
      <c r="AE120">
        <v>4.7320756439279004</v>
      </c>
      <c r="AF120">
        <f t="shared" si="86"/>
        <v>22.392539899855652</v>
      </c>
      <c r="AG120" s="12">
        <f t="shared" si="118"/>
        <v>5440.980348390096</v>
      </c>
      <c r="AH120" s="12">
        <f t="shared" si="87"/>
        <v>862.50844944837149</v>
      </c>
      <c r="AI120">
        <f t="shared" si="119"/>
        <v>3047.7849643723753</v>
      </c>
      <c r="AJ120">
        <f t="shared" si="88"/>
        <v>516.18827309148105</v>
      </c>
      <c r="AK120">
        <f t="shared" si="126"/>
        <v>184.09946863055293</v>
      </c>
      <c r="AL120">
        <f t="shared" si="90"/>
        <v>29.592793523726389</v>
      </c>
      <c r="AM120">
        <f t="shared" si="91"/>
        <v>875.73342853790245</v>
      </c>
      <c r="AN120">
        <f t="shared" si="120"/>
        <v>52.493096880774488</v>
      </c>
      <c r="AO120">
        <f t="shared" si="92"/>
        <v>12.540713729194538</v>
      </c>
      <c r="AP120">
        <f t="shared" si="93"/>
        <v>157.26950083760838</v>
      </c>
      <c r="AQ120">
        <f t="shared" si="121"/>
        <v>5256.880879759542</v>
      </c>
      <c r="AR120">
        <f t="shared" si="94"/>
        <v>833.34133067853793</v>
      </c>
      <c r="AS120">
        <f t="shared" si="95"/>
        <v>694457.77341707633</v>
      </c>
      <c r="AT120">
        <f t="shared" si="122"/>
        <v>2995.2918674916009</v>
      </c>
      <c r="AU120">
        <f t="shared" si="96"/>
        <v>508.51349559868203</v>
      </c>
      <c r="AV120">
        <f t="shared" si="97"/>
        <v>258585.97520599081</v>
      </c>
      <c r="AW120">
        <f t="shared" si="123"/>
        <v>6267.1998583248296</v>
      </c>
      <c r="AX120">
        <f t="shared" si="98"/>
        <v>985.23816006423954</v>
      </c>
      <c r="AY120">
        <f t="shared" si="99"/>
        <v>970694.23204676807</v>
      </c>
      <c r="AZ120">
        <f t="shared" si="124"/>
        <v>1786.9944534952533</v>
      </c>
      <c r="BA120">
        <f t="shared" si="100"/>
        <v>422.68869844424569</v>
      </c>
      <c r="BB120">
        <f t="shared" si="101"/>
        <v>178665.73579249048</v>
      </c>
      <c r="BC120">
        <f t="shared" si="102"/>
        <v>-1010.3189785652876</v>
      </c>
      <c r="BD120">
        <f t="shared" si="103"/>
        <v>1290.4076896329486</v>
      </c>
      <c r="BE120">
        <f t="shared" si="104"/>
        <v>1208.2974139963476</v>
      </c>
      <c r="BF120">
        <f t="shared" si="127"/>
        <v>85.824797154436339</v>
      </c>
      <c r="BH120">
        <f t="shared" si="106"/>
        <v>35.899379474498005</v>
      </c>
      <c r="BI120">
        <f t="shared" si="107"/>
        <v>0.36693011040879048</v>
      </c>
      <c r="BJ120">
        <f t="shared" si="108"/>
        <v>21.663631729999999</v>
      </c>
      <c r="BK120">
        <f t="shared" si="109"/>
        <v>0.60073370199999998</v>
      </c>
      <c r="BL120">
        <f t="shared" si="110"/>
        <v>-81433.803019283339</v>
      </c>
      <c r="BM120">
        <f t="shared" si="111"/>
        <v>-743513.51575263741</v>
      </c>
      <c r="BN120">
        <f t="shared" si="112"/>
        <v>-662079.71273335407</v>
      </c>
    </row>
    <row r="121" spans="1:66" x14ac:dyDescent="0.2">
      <c r="A121" t="s">
        <v>161</v>
      </c>
      <c r="B121" t="str">
        <f>VLOOKUP(A121,ISO3_Country!$A$3:$B$248,2,FALSE)</f>
        <v>Nicaragua</v>
      </c>
      <c r="C121" t="s">
        <v>669</v>
      </c>
      <c r="D121">
        <f>SUMIF(All_countries!F120:F364,Aggregation!A121,All_countries!G120:G364)</f>
        <v>29.210001865700001</v>
      </c>
      <c r="E121">
        <f>SUMIF(All_countries!$F$5:$F$249,Aggregation!A121,All_countries!$H$5:$H$249)</f>
        <v>5564.8449581599998</v>
      </c>
      <c r="F121">
        <f>SUMIF(All_countries!$F$5:$F$249,Aggregation!A121,All_countries!$I$5:$I$249)</f>
        <v>0</v>
      </c>
      <c r="G121">
        <f>SUMIF(All_countries!$F$5:$F$249,Aggregation!A121,All_countries!$J$5:$J$249)</f>
        <v>740.73226451599999</v>
      </c>
      <c r="H121">
        <f t="shared" si="78"/>
        <v>0.76794860422608002</v>
      </c>
      <c r="I121">
        <f t="shared" si="79"/>
        <v>0.21146410841007998</v>
      </c>
      <c r="J121">
        <f t="shared" si="114"/>
        <v>0</v>
      </c>
      <c r="K121">
        <f t="shared" si="80"/>
        <v>0</v>
      </c>
      <c r="L121">
        <f t="shared" si="115"/>
        <v>0.12888741402578399</v>
      </c>
      <c r="M121">
        <f t="shared" si="81"/>
        <v>1.7036842083867999E-2</v>
      </c>
      <c r="N121">
        <f t="shared" si="116"/>
        <v>0.89683601825186399</v>
      </c>
      <c r="O121">
        <f t="shared" si="82"/>
        <v>0.21214929444582351</v>
      </c>
      <c r="P121">
        <f t="shared" si="117"/>
        <v>0</v>
      </c>
      <c r="Q121">
        <f>VLOOKUP(B121,CO2Emissions2019!$A$3:$B$219,2,FALSE)</f>
        <v>1.5143627200000001</v>
      </c>
      <c r="R121">
        <f t="shared" si="125"/>
        <v>59.22200846649632</v>
      </c>
      <c r="S121">
        <v>0.24741864099999999</v>
      </c>
      <c r="T121">
        <v>6.3890780000000003E-3</v>
      </c>
      <c r="U121">
        <f t="shared" si="84"/>
        <v>4.0820317690084003E-5</v>
      </c>
      <c r="V121">
        <v>0.23701924399999999</v>
      </c>
      <c r="W121">
        <v>0.25818077</v>
      </c>
      <c r="X121">
        <v>0.24197797951084701</v>
      </c>
      <c r="Y121">
        <f t="shared" si="113"/>
        <v>5.8553342568151895E-2</v>
      </c>
      <c r="Z121">
        <v>7.6186252999999995E-2</v>
      </c>
      <c r="AA121">
        <v>1.2435982E-2</v>
      </c>
      <c r="AB121">
        <f t="shared" si="85"/>
        <v>1.54653648304324E-4</v>
      </c>
      <c r="AC121">
        <v>5.6093237999999997E-2</v>
      </c>
      <c r="AD121">
        <v>9.7130736999999995E-2</v>
      </c>
      <c r="AE121">
        <v>5.3402978014585198E-2</v>
      </c>
      <c r="AF121">
        <f t="shared" si="86"/>
        <v>2.8518780608262702E-3</v>
      </c>
      <c r="AG121" s="12">
        <f t="shared" si="118"/>
        <v>2105.6192309845055</v>
      </c>
      <c r="AH121" s="12">
        <f t="shared" si="87"/>
        <v>498.3545895625586</v>
      </c>
      <c r="AI121">
        <f t="shared" si="119"/>
        <v>1179.470283289432</v>
      </c>
      <c r="AJ121">
        <f t="shared" si="88"/>
        <v>287.87859047354277</v>
      </c>
      <c r="AK121">
        <f t="shared" si="126"/>
        <v>0.8136851103806122</v>
      </c>
      <c r="AL121">
        <f t="shared" si="90"/>
        <v>0.19362315446786216</v>
      </c>
      <c r="AM121">
        <f t="shared" si="91"/>
        <v>3.7489925946085606E-2</v>
      </c>
      <c r="AN121">
        <f t="shared" si="120"/>
        <v>0.25055355340744212</v>
      </c>
      <c r="AO121">
        <f t="shared" si="92"/>
        <v>7.2010418978611906E-2</v>
      </c>
      <c r="AP121">
        <f t="shared" si="93"/>
        <v>5.1855004414752296E-3</v>
      </c>
      <c r="AQ121">
        <f t="shared" si="121"/>
        <v>2104.8055458741246</v>
      </c>
      <c r="AR121">
        <f t="shared" si="94"/>
        <v>498.16201358003968</v>
      </c>
      <c r="AS121">
        <f t="shared" si="95"/>
        <v>248165.39177411963</v>
      </c>
      <c r="AT121">
        <f t="shared" si="122"/>
        <v>1179.2197297360246</v>
      </c>
      <c r="AU121">
        <f t="shared" si="96"/>
        <v>287.82115098915261</v>
      </c>
      <c r="AV121">
        <f t="shared" si="97"/>
        <v>82841.014956720581</v>
      </c>
      <c r="AW121">
        <f t="shared" si="123"/>
        <v>72.866099149851323</v>
      </c>
      <c r="AX121">
        <f t="shared" si="98"/>
        <v>11.762961661211156</v>
      </c>
      <c r="AY121">
        <f t="shared" si="99"/>
        <v>138.36726704312352</v>
      </c>
      <c r="AZ121">
        <f t="shared" si="124"/>
        <v>22.437254697206338</v>
      </c>
      <c r="BA121">
        <f t="shared" si="100"/>
        <v>5.1183558970335898</v>
      </c>
      <c r="BB121">
        <f t="shared" si="101"/>
        <v>26.197567088698523</v>
      </c>
      <c r="BC121">
        <f t="shared" si="102"/>
        <v>2031.9394467242732</v>
      </c>
      <c r="BD121">
        <f t="shared" si="103"/>
        <v>498.30087200522013</v>
      </c>
      <c r="BE121">
        <f t="shared" si="104"/>
        <v>1156.7824750388183</v>
      </c>
      <c r="BF121">
        <f t="shared" si="127"/>
        <v>282.702795092119</v>
      </c>
      <c r="BH121">
        <f t="shared" si="106"/>
        <v>0.61752670174813606</v>
      </c>
      <c r="BI121">
        <f t="shared" si="107"/>
        <v>0.21214929444582351</v>
      </c>
      <c r="BJ121">
        <f t="shared" si="108"/>
        <v>0.24741864099999999</v>
      </c>
      <c r="BK121">
        <f t="shared" si="109"/>
        <v>6.3890780000000003E-3</v>
      </c>
      <c r="BL121">
        <f t="shared" si="110"/>
        <v>-1449.2879412876234</v>
      </c>
      <c r="BM121">
        <f t="shared" si="111"/>
        <v>-8523.6202874211976</v>
      </c>
      <c r="BN121">
        <f t="shared" si="112"/>
        <v>-7074.332346133574</v>
      </c>
    </row>
    <row r="122" spans="1:66" x14ac:dyDescent="0.2">
      <c r="A122" t="s">
        <v>245</v>
      </c>
      <c r="B122" t="str">
        <f>VLOOKUP(A122,ISO3_Country!$A$3:$B$248,2,FALSE)</f>
        <v>Norway</v>
      </c>
      <c r="C122" t="s">
        <v>665</v>
      </c>
      <c r="D122">
        <f>SUMIF(All_countries!F121:F365,Aggregation!A122,All_countries!G121:G365)</f>
        <v>335.57953564689996</v>
      </c>
      <c r="E122">
        <f>SUMIF(All_countries!$F$5:$F$249,Aggregation!A122,All_countries!$H$5:$H$249)</f>
        <v>57.286824405499999</v>
      </c>
      <c r="F122">
        <f>SUMIF(All_countries!$F$5:$F$249,Aggregation!A122,All_countries!$I$5:$I$249)</f>
        <v>0</v>
      </c>
      <c r="G122">
        <f>SUMIF(All_countries!$F$5:$F$249,Aggregation!A122,All_countries!$J$5:$J$249)</f>
        <v>0</v>
      </c>
      <c r="H122">
        <f t="shared" si="78"/>
        <v>7.9055817679590003E-3</v>
      </c>
      <c r="I122">
        <f t="shared" si="79"/>
        <v>2.176899327409E-3</v>
      </c>
      <c r="J122">
        <f t="shared" si="114"/>
        <v>0</v>
      </c>
      <c r="K122">
        <f t="shared" si="80"/>
        <v>0</v>
      </c>
      <c r="L122">
        <f t="shared" si="115"/>
        <v>0</v>
      </c>
      <c r="M122">
        <f t="shared" si="81"/>
        <v>0</v>
      </c>
      <c r="N122">
        <f t="shared" si="116"/>
        <v>7.9055817679590003E-3</v>
      </c>
      <c r="O122">
        <f t="shared" si="82"/>
        <v>2.1768993274089996E-3</v>
      </c>
      <c r="P122">
        <f t="shared" si="117"/>
        <v>0</v>
      </c>
      <c r="Q122">
        <f>VLOOKUP(B122,CO2Emissions2019!$A$3:$B$219,2,FALSE)</f>
        <v>11.583187430000001</v>
      </c>
      <c r="R122">
        <f t="shared" si="125"/>
        <v>6.8250486454910109E-2</v>
      </c>
      <c r="S122">
        <v>-0.27073614000000001</v>
      </c>
      <c r="T122">
        <v>9.4750528000000001E-2</v>
      </c>
      <c r="U122">
        <f t="shared" si="84"/>
        <v>8.9776625562787843E-3</v>
      </c>
      <c r="V122">
        <v>-0.42676099499999998</v>
      </c>
      <c r="W122">
        <v>-0.116171153</v>
      </c>
      <c r="X122">
        <v>3.66179235456194</v>
      </c>
      <c r="Y122">
        <f t="shared" si="113"/>
        <v>13.408723247928275</v>
      </c>
      <c r="Z122">
        <v>0.33796820999999999</v>
      </c>
      <c r="AA122">
        <v>0.412611273</v>
      </c>
      <c r="AB122">
        <f t="shared" si="85"/>
        <v>0.17024806260668052</v>
      </c>
      <c r="AC122">
        <v>-0.33329917399999998</v>
      </c>
      <c r="AD122">
        <v>1.013497088</v>
      </c>
      <c r="AE122">
        <v>1.7569397449953601</v>
      </c>
      <c r="AF122">
        <f t="shared" si="86"/>
        <v>3.0868372675443609</v>
      </c>
      <c r="AG122" s="12">
        <f t="shared" si="118"/>
        <v>18.560968408898265</v>
      </c>
      <c r="AH122" s="12">
        <f t="shared" si="87"/>
        <v>5.1129901564456333</v>
      </c>
      <c r="AI122">
        <f t="shared" si="119"/>
        <v>10.396994074343413</v>
      </c>
      <c r="AJ122">
        <f t="shared" si="88"/>
        <v>2.9303925711238774</v>
      </c>
      <c r="AK122">
        <f t="shared" si="126"/>
        <v>-7.8485779807066208E-3</v>
      </c>
      <c r="AL122">
        <f t="shared" si="90"/>
        <v>3.4950943190100565E-3</v>
      </c>
      <c r="AM122">
        <f t="shared" si="91"/>
        <v>1.2215684298776371E-5</v>
      </c>
      <c r="AN122">
        <f t="shared" si="120"/>
        <v>9.7976201152340826E-3</v>
      </c>
      <c r="AO122">
        <f t="shared" si="92"/>
        <v>1.2261983798957474E-2</v>
      </c>
      <c r="AP122">
        <f t="shared" si="93"/>
        <v>1.5035624668589557E-4</v>
      </c>
      <c r="AQ122">
        <f t="shared" si="121"/>
        <v>18.568816986878971</v>
      </c>
      <c r="AR122">
        <f t="shared" si="94"/>
        <v>5.1151535345258097</v>
      </c>
      <c r="AS122">
        <f t="shared" si="95"/>
        <v>26.164795681771885</v>
      </c>
      <c r="AT122">
        <f t="shared" si="122"/>
        <v>10.38719645422818</v>
      </c>
      <c r="AU122">
        <f t="shared" si="96"/>
        <v>2.9277812673972345</v>
      </c>
      <c r="AV122">
        <f t="shared" si="97"/>
        <v>8.5719031497221572</v>
      </c>
      <c r="AW122">
        <f t="shared" si="123"/>
        <v>-80.615746742179326</v>
      </c>
      <c r="AX122">
        <f t="shared" si="98"/>
        <v>30.905487928098065</v>
      </c>
      <c r="AY122">
        <f t="shared" si="99"/>
        <v>955.14918407381526</v>
      </c>
      <c r="AZ122">
        <f t="shared" si="124"/>
        <v>100.63510406947397</v>
      </c>
      <c r="BA122">
        <f t="shared" si="100"/>
        <v>123.8664093855663</v>
      </c>
      <c r="BB122">
        <f t="shared" si="101"/>
        <v>15342.887374072707</v>
      </c>
      <c r="BC122">
        <f t="shared" si="102"/>
        <v>99.184563729058297</v>
      </c>
      <c r="BD122">
        <f t="shared" si="103"/>
        <v>31.325931426784219</v>
      </c>
      <c r="BE122">
        <f t="shared" si="104"/>
        <v>-90.247907615245794</v>
      </c>
      <c r="BF122">
        <f t="shared" si="127"/>
        <v>-120.93862811816906</v>
      </c>
      <c r="BH122">
        <f t="shared" si="106"/>
        <v>11.575281848232041</v>
      </c>
      <c r="BI122">
        <f t="shared" si="107"/>
        <v>2.1768993274089996E-3</v>
      </c>
      <c r="BJ122">
        <f t="shared" si="108"/>
        <v>-0.27073614000000001</v>
      </c>
      <c r="BK122">
        <f t="shared" si="109"/>
        <v>9.4750528000000001E-2</v>
      </c>
      <c r="BL122">
        <f t="shared" si="110"/>
        <v>-27188.295121113431</v>
      </c>
      <c r="BM122">
        <f t="shared" si="111"/>
        <v>9316.0339180973351</v>
      </c>
      <c r="BN122">
        <f t="shared" si="112"/>
        <v>36504.329039210766</v>
      </c>
    </row>
    <row r="123" spans="1:66" x14ac:dyDescent="0.2">
      <c r="A123" t="s">
        <v>164</v>
      </c>
      <c r="B123" t="str">
        <f>VLOOKUP(A123,ISO3_Country!$A$3:$B$248,2,FALSE)</f>
        <v>Nepal</v>
      </c>
      <c r="C123" t="s">
        <v>666</v>
      </c>
      <c r="D123">
        <f>SUMIF(All_countries!F122:F366,Aggregation!A123,All_countries!G122:G366)</f>
        <v>13.533720453500001</v>
      </c>
      <c r="E123">
        <f>SUMIF(All_countries!$F$5:$F$249,Aggregation!A123,All_countries!$H$5:$H$249)</f>
        <v>0</v>
      </c>
      <c r="F123">
        <f>SUMIF(All_countries!$F$5:$F$249,Aggregation!A123,All_countries!$I$5:$I$249)</f>
        <v>0</v>
      </c>
      <c r="G123">
        <f>SUMIF(All_countries!$F$5:$F$249,Aggregation!A123,All_countries!$J$5:$J$249)</f>
        <v>0</v>
      </c>
      <c r="H123">
        <f t="shared" si="78"/>
        <v>0</v>
      </c>
      <c r="I123">
        <f t="shared" si="79"/>
        <v>0</v>
      </c>
      <c r="J123">
        <f t="shared" si="114"/>
        <v>0</v>
      </c>
      <c r="K123">
        <f t="shared" si="80"/>
        <v>0</v>
      </c>
      <c r="L123">
        <f t="shared" si="115"/>
        <v>0</v>
      </c>
      <c r="M123">
        <f t="shared" si="81"/>
        <v>0</v>
      </c>
      <c r="N123">
        <f t="shared" si="116"/>
        <v>0</v>
      </c>
      <c r="O123">
        <f t="shared" si="82"/>
        <v>0</v>
      </c>
      <c r="P123">
        <f t="shared" si="117"/>
        <v>1</v>
      </c>
      <c r="Q123">
        <f>VLOOKUP(B123,CO2Emissions2019!$A$3:$B$219,2,FALSE)</f>
        <v>3.7973586629999998</v>
      </c>
      <c r="R123">
        <f t="shared" si="125"/>
        <v>0</v>
      </c>
      <c r="S123">
        <v>1.3105890469999999</v>
      </c>
      <c r="T123">
        <v>2.9365024E-2</v>
      </c>
      <c r="U123">
        <f t="shared" si="84"/>
        <v>8.6230463452057599E-4</v>
      </c>
      <c r="V123">
        <v>1.2633420479999999</v>
      </c>
      <c r="W123">
        <v>1.3591951229999999</v>
      </c>
      <c r="X123">
        <v>1.12139780333539</v>
      </c>
      <c r="Y123">
        <f t="shared" si="113"/>
        <v>1.257533033325438</v>
      </c>
      <c r="Z123">
        <v>0.27503460499999999</v>
      </c>
      <c r="AA123">
        <v>1.6788699000000001E-2</v>
      </c>
      <c r="AB123">
        <f t="shared" si="85"/>
        <v>2.8186041411260102E-4</v>
      </c>
      <c r="AC123">
        <v>0.247108517</v>
      </c>
      <c r="AD123">
        <v>0.301979999</v>
      </c>
      <c r="AE123">
        <v>7.2078994844325894E-2</v>
      </c>
      <c r="AF123">
        <f t="shared" si="86"/>
        <v>5.1953814977683584E-3</v>
      </c>
      <c r="AG123" s="12">
        <f t="shared" si="118"/>
        <v>0</v>
      </c>
      <c r="AH123" s="12">
        <f t="shared" si="87"/>
        <v>0</v>
      </c>
      <c r="AI123">
        <f t="shared" si="119"/>
        <v>0</v>
      </c>
      <c r="AJ123">
        <f t="shared" si="88"/>
        <v>0</v>
      </c>
      <c r="AK123">
        <f t="shared" si="126"/>
        <v>0</v>
      </c>
      <c r="AL123">
        <f t="shared" si="90"/>
        <v>0</v>
      </c>
      <c r="AM123">
        <f t="shared" si="91"/>
        <v>0</v>
      </c>
      <c r="AN123">
        <f t="shared" si="120"/>
        <v>0</v>
      </c>
      <c r="AO123">
        <f t="shared" si="92"/>
        <v>0</v>
      </c>
      <c r="AP123">
        <f t="shared" si="93"/>
        <v>0</v>
      </c>
      <c r="AQ123">
        <f t="shared" si="121"/>
        <v>0</v>
      </c>
      <c r="AR123">
        <f t="shared" si="94"/>
        <v>0</v>
      </c>
      <c r="AS123">
        <f t="shared" si="95"/>
        <v>0</v>
      </c>
      <c r="AT123">
        <f t="shared" si="122"/>
        <v>0</v>
      </c>
      <c r="AU123">
        <f t="shared" si="96"/>
        <v>0</v>
      </c>
      <c r="AV123">
        <f t="shared" si="97"/>
        <v>0</v>
      </c>
      <c r="AW123">
        <f t="shared" si="123"/>
        <v>390.28554132581706</v>
      </c>
      <c r="AX123">
        <f t="shared" si="98"/>
        <v>61.02860190864552</v>
      </c>
      <c r="AY123">
        <f t="shared" si="99"/>
        <v>3724.4902509239314</v>
      </c>
      <c r="AZ123">
        <f t="shared" si="124"/>
        <v>81.903652362629032</v>
      </c>
      <c r="BA123">
        <f t="shared" si="100"/>
        <v>13.625433181217085</v>
      </c>
      <c r="BB123">
        <f t="shared" si="101"/>
        <v>185.65242937581152</v>
      </c>
      <c r="BC123">
        <f t="shared" si="102"/>
        <v>-390.28554132581706</v>
      </c>
      <c r="BD123">
        <f t="shared" si="103"/>
        <v>61.02860190864552</v>
      </c>
      <c r="BE123">
        <f t="shared" si="104"/>
        <v>-81.903652362629032</v>
      </c>
      <c r="BF123">
        <f t="shared" si="127"/>
        <v>-13.625433181217085</v>
      </c>
      <c r="BH123">
        <f t="shared" si="106"/>
        <v>3.7973586629999998</v>
      </c>
      <c r="BI123">
        <f t="shared" si="107"/>
        <v>0</v>
      </c>
      <c r="BJ123">
        <f t="shared" si="108"/>
        <v>1.3105890469999999</v>
      </c>
      <c r="BK123">
        <f t="shared" si="109"/>
        <v>2.9365024E-2</v>
      </c>
      <c r="BL123">
        <f t="shared" si="110"/>
        <v>-8897.3058078385293</v>
      </c>
      <c r="BM123">
        <f t="shared" si="111"/>
        <v>-45134.765433683933</v>
      </c>
      <c r="BN123">
        <f t="shared" si="112"/>
        <v>-36237.459625845404</v>
      </c>
    </row>
    <row r="124" spans="1:66" x14ac:dyDescent="0.2">
      <c r="A124" t="s">
        <v>166</v>
      </c>
      <c r="B124" t="str">
        <f>VLOOKUP(A124,ISO3_Country!$A$3:$B$248,2,FALSE)</f>
        <v>New Zealand</v>
      </c>
      <c r="C124" t="s">
        <v>670</v>
      </c>
      <c r="D124">
        <f>SUMIF(All_countries!F123:F367,Aggregation!A124,All_countries!G123:G367)</f>
        <v>510.85181745469998</v>
      </c>
      <c r="E124">
        <f>SUMIF(All_countries!$F$5:$F$249,Aggregation!A124,All_countries!$H$5:$H$249)</f>
        <v>0</v>
      </c>
      <c r="F124">
        <f>SUMIF(All_countries!$F$5:$F$249,Aggregation!A124,All_countries!$I$5:$I$249)</f>
        <v>196.503957649</v>
      </c>
      <c r="G124">
        <f>SUMIF(All_countries!$F$5:$F$249,Aggregation!A124,All_countries!$J$5:$J$249)</f>
        <v>271.45250675</v>
      </c>
      <c r="H124">
        <f t="shared" si="78"/>
        <v>0</v>
      </c>
      <c r="I124">
        <f t="shared" si="79"/>
        <v>0</v>
      </c>
      <c r="J124">
        <f t="shared" si="114"/>
        <v>4.8143469624005002E-2</v>
      </c>
      <c r="K124">
        <f t="shared" si="80"/>
        <v>5.1091028988740003E-3</v>
      </c>
      <c r="L124">
        <f t="shared" si="115"/>
        <v>4.7232736174500002E-2</v>
      </c>
      <c r="M124">
        <f t="shared" si="81"/>
        <v>6.2434076552500004E-3</v>
      </c>
      <c r="N124">
        <f t="shared" si="116"/>
        <v>9.5376205798505004E-2</v>
      </c>
      <c r="O124">
        <f t="shared" si="82"/>
        <v>8.0674079840378117E-3</v>
      </c>
      <c r="P124">
        <f t="shared" si="117"/>
        <v>0</v>
      </c>
      <c r="Q124">
        <f>VLOOKUP(B124,CO2Emissions2019!$A$3:$B$219,2,FALSE)</f>
        <v>9.9729703740000009</v>
      </c>
      <c r="R124">
        <f t="shared" si="125"/>
        <v>0.95634702823499029</v>
      </c>
      <c r="S124">
        <v>0.41124894299999998</v>
      </c>
      <c r="T124">
        <v>1.5205723000000001E-2</v>
      </c>
      <c r="U124">
        <f t="shared" si="84"/>
        <v>2.3121401195272902E-4</v>
      </c>
      <c r="V124">
        <v>0.38714469000000001</v>
      </c>
      <c r="W124">
        <v>0.436840956</v>
      </c>
      <c r="X124">
        <v>0.57965340006111399</v>
      </c>
      <c r="Y124">
        <f t="shared" si="113"/>
        <v>0.33599806420240985</v>
      </c>
      <c r="Z124">
        <v>0.22959521299999999</v>
      </c>
      <c r="AA124">
        <v>6.5628437999999997E-2</v>
      </c>
      <c r="AB124">
        <f t="shared" si="85"/>
        <v>4.3070918743198438E-3</v>
      </c>
      <c r="AC124">
        <v>0.12486496499999999</v>
      </c>
      <c r="AD124">
        <v>0.33886845900000001</v>
      </c>
      <c r="AE124">
        <v>0.28077094806514602</v>
      </c>
      <c r="AF124">
        <f t="shared" si="86"/>
        <v>7.883232527740093E-2</v>
      </c>
      <c r="AG124" s="12">
        <f t="shared" si="118"/>
        <v>223.92719406957275</v>
      </c>
      <c r="AH124" s="12">
        <f t="shared" si="87"/>
        <v>19.019267397224276</v>
      </c>
      <c r="AI124">
        <f t="shared" si="119"/>
        <v>125.43363355489328</v>
      </c>
      <c r="AJ124">
        <f t="shared" si="88"/>
        <v>13.01711509755952</v>
      </c>
      <c r="AK124">
        <f t="shared" si="126"/>
        <v>0.14383207513522139</v>
      </c>
      <c r="AL124">
        <f t="shared" si="90"/>
        <v>1.3277622020644936E-2</v>
      </c>
      <c r="AM124">
        <f t="shared" si="91"/>
        <v>1.7629524652311532E-4</v>
      </c>
      <c r="AN124">
        <f t="shared" si="120"/>
        <v>8.0299673686706971E-2</v>
      </c>
      <c r="AO124">
        <f t="shared" si="92"/>
        <v>2.3937047832030423E-2</v>
      </c>
      <c r="AP124">
        <f t="shared" si="93"/>
        <v>5.7298225891291236E-4</v>
      </c>
      <c r="AQ124">
        <f t="shared" si="121"/>
        <v>223.78336199443751</v>
      </c>
      <c r="AR124">
        <f t="shared" si="94"/>
        <v>19.007055467822813</v>
      </c>
      <c r="AS124">
        <f t="shared" si="95"/>
        <v>361.26815755689307</v>
      </c>
      <c r="AT124">
        <f t="shared" si="122"/>
        <v>125.35333388120655</v>
      </c>
      <c r="AU124">
        <f t="shared" si="96"/>
        <v>13.011599875336202</v>
      </c>
      <c r="AV124">
        <f t="shared" si="97"/>
        <v>169.30173131584908</v>
      </c>
      <c r="AW124">
        <f t="shared" si="123"/>
        <v>122.32363147175421</v>
      </c>
      <c r="AX124">
        <f t="shared" si="98"/>
        <v>19.461270875869708</v>
      </c>
      <c r="AY124">
        <f t="shared" si="99"/>
        <v>378.74106410397451</v>
      </c>
      <c r="AZ124">
        <f t="shared" si="124"/>
        <v>68.291774850083712</v>
      </c>
      <c r="BA124">
        <f t="shared" si="100"/>
        <v>22.197606529107905</v>
      </c>
      <c r="BB124">
        <f t="shared" si="101"/>
        <v>492.7337356210939</v>
      </c>
      <c r="BC124">
        <f t="shared" si="102"/>
        <v>101.4597305226833</v>
      </c>
      <c r="BD124">
        <f t="shared" si="103"/>
        <v>27.203110514440578</v>
      </c>
      <c r="BE124">
        <f t="shared" si="104"/>
        <v>57.06155903112284</v>
      </c>
      <c r="BF124">
        <f t="shared" si="127"/>
        <v>-9.1860066537717024</v>
      </c>
      <c r="BH124">
        <f t="shared" si="106"/>
        <v>9.8775941682014956</v>
      </c>
      <c r="BI124">
        <f t="shared" si="107"/>
        <v>8.0674079840378117E-3</v>
      </c>
      <c r="BJ124">
        <f t="shared" si="108"/>
        <v>0.41124894299999998</v>
      </c>
      <c r="BK124">
        <f t="shared" si="109"/>
        <v>1.5205723000000001E-2</v>
      </c>
      <c r="BL124">
        <f t="shared" si="110"/>
        <v>-23176.023966046971</v>
      </c>
      <c r="BM124">
        <f t="shared" si="111"/>
        <v>-14153.641400850391</v>
      </c>
      <c r="BN124">
        <f t="shared" si="112"/>
        <v>9022.3825651965799</v>
      </c>
    </row>
    <row r="125" spans="1:66" x14ac:dyDescent="0.2">
      <c r="A125" t="s">
        <v>167</v>
      </c>
      <c r="B125" t="str">
        <f>VLOOKUP(A125,ISO3_Country!$A$3:$B$248,2,FALSE)</f>
        <v>Oman</v>
      </c>
      <c r="C125" t="s">
        <v>666</v>
      </c>
      <c r="D125">
        <f>SUMIF(All_countries!F124:F368,Aggregation!A125,All_countries!G124:G368)</f>
        <v>72.827446606899997</v>
      </c>
      <c r="E125">
        <f>SUMIF(All_countries!$F$5:$F$249,Aggregation!A125,All_countries!$H$5:$H$249)</f>
        <v>0</v>
      </c>
      <c r="F125">
        <f>SUMIF(All_countries!$F$5:$F$249,Aggregation!A125,All_countries!$I$5:$I$249)</f>
        <v>0</v>
      </c>
      <c r="G125">
        <f>SUMIF(All_countries!$F$5:$F$249,Aggregation!A125,All_countries!$J$5:$J$249)</f>
        <v>2.2899666033799999</v>
      </c>
      <c r="H125">
        <f t="shared" si="78"/>
        <v>0</v>
      </c>
      <c r="I125">
        <f t="shared" si="79"/>
        <v>0</v>
      </c>
      <c r="J125">
        <f t="shared" si="114"/>
        <v>0</v>
      </c>
      <c r="K125">
        <f t="shared" si="80"/>
        <v>0</v>
      </c>
      <c r="L125">
        <f t="shared" si="115"/>
        <v>3.9845418898811998E-4</v>
      </c>
      <c r="M125">
        <f t="shared" si="81"/>
        <v>5.2669231877739998E-5</v>
      </c>
      <c r="N125">
        <f t="shared" si="116"/>
        <v>3.9845418898811998E-4</v>
      </c>
      <c r="O125">
        <f t="shared" si="82"/>
        <v>5.2669231877739998E-5</v>
      </c>
      <c r="P125">
        <f t="shared" si="117"/>
        <v>0</v>
      </c>
      <c r="Q125">
        <f>VLOOKUP(B125,CO2Emissions2019!$A$3:$B$219,2,FALSE)</f>
        <v>19.56457597</v>
      </c>
      <c r="R125">
        <f t="shared" si="125"/>
        <v>2.0366104003434731E-3</v>
      </c>
      <c r="S125">
        <v>1.870461272</v>
      </c>
      <c r="T125">
        <v>6.8061655999999998E-2</v>
      </c>
      <c r="U125">
        <f t="shared" si="84"/>
        <v>4.632389017462336E-3</v>
      </c>
      <c r="V125">
        <v>1.760983312</v>
      </c>
      <c r="W125">
        <v>1.9851683959999999</v>
      </c>
      <c r="X125">
        <v>2.5898600593771302</v>
      </c>
      <c r="Y125">
        <f t="shared" si="113"/>
        <v>6.7073751271569124</v>
      </c>
      <c r="Z125">
        <v>1.6174096600000001</v>
      </c>
      <c r="AA125">
        <v>0.29636478199999999</v>
      </c>
      <c r="AB125">
        <f t="shared" si="85"/>
        <v>8.7832084009907524E-2</v>
      </c>
      <c r="AC125">
        <v>1.142905404</v>
      </c>
      <c r="AD125">
        <v>2.117230025</v>
      </c>
      <c r="AE125">
        <v>1.26516796217317</v>
      </c>
      <c r="AF125">
        <f t="shared" si="86"/>
        <v>1.6006499725094117</v>
      </c>
      <c r="AG125" s="12">
        <f t="shared" si="118"/>
        <v>0.93550301942054748</v>
      </c>
      <c r="AH125" s="12">
        <f t="shared" si="87"/>
        <v>0.12386817900223888</v>
      </c>
      <c r="AI125">
        <f t="shared" si="119"/>
        <v>0.52402542449147671</v>
      </c>
      <c r="AJ125">
        <f t="shared" si="88"/>
        <v>7.6096701813067255E-2</v>
      </c>
      <c r="AK125">
        <f t="shared" si="126"/>
        <v>2.7329899046606961E-3</v>
      </c>
      <c r="AL125">
        <f t="shared" si="90"/>
        <v>3.7469526110924239E-4</v>
      </c>
      <c r="AM125">
        <f t="shared" si="91"/>
        <v>1.4039653869772333E-7</v>
      </c>
      <c r="AN125">
        <f t="shared" si="120"/>
        <v>2.3632482204532321E-3</v>
      </c>
      <c r="AO125">
        <f t="shared" si="92"/>
        <v>5.3394434215220876E-4</v>
      </c>
      <c r="AP125">
        <f t="shared" si="93"/>
        <v>2.8509656051635498E-7</v>
      </c>
      <c r="AQ125">
        <f t="shared" si="121"/>
        <v>0.93277002951588672</v>
      </c>
      <c r="AR125">
        <f t="shared" si="94"/>
        <v>0.12350639323890046</v>
      </c>
      <c r="AS125">
        <f t="shared" si="95"/>
        <v>1.5253829170881918E-2</v>
      </c>
      <c r="AT125">
        <f t="shared" si="122"/>
        <v>0.52166217627102351</v>
      </c>
      <c r="AU125">
        <f t="shared" si="96"/>
        <v>7.5813698948855687E-2</v>
      </c>
      <c r="AV125">
        <f t="shared" si="97"/>
        <v>5.7477169483077222E-3</v>
      </c>
      <c r="AW125">
        <f t="shared" si="123"/>
        <v>557.00939201032531</v>
      </c>
      <c r="AX125">
        <f t="shared" si="98"/>
        <v>88.641564109805643</v>
      </c>
      <c r="AY125">
        <f t="shared" si="99"/>
        <v>7857.3268878327835</v>
      </c>
      <c r="AZ125">
        <f t="shared" si="124"/>
        <v>481.65251258312452</v>
      </c>
      <c r="BA125">
        <f t="shared" si="100"/>
        <v>115.57225236211474</v>
      </c>
      <c r="BB125">
        <f t="shared" si="101"/>
        <v>13356.945516052336</v>
      </c>
      <c r="BC125">
        <f t="shared" si="102"/>
        <v>-556.07662198080948</v>
      </c>
      <c r="BD125">
        <f t="shared" si="103"/>
        <v>88.641650151957094</v>
      </c>
      <c r="BE125">
        <f t="shared" si="104"/>
        <v>-481.13085040685348</v>
      </c>
      <c r="BF125">
        <f t="shared" si="127"/>
        <v>-115.49643866316589</v>
      </c>
      <c r="BH125">
        <f t="shared" si="106"/>
        <v>19.564177515811011</v>
      </c>
      <c r="BI125">
        <f t="shared" si="107"/>
        <v>5.2669231877739998E-5</v>
      </c>
      <c r="BJ125">
        <f t="shared" si="108"/>
        <v>1.870461272</v>
      </c>
      <c r="BK125">
        <f t="shared" si="109"/>
        <v>6.8061655999999998E-2</v>
      </c>
      <c r="BL125">
        <f t="shared" si="110"/>
        <v>-45799.188321298287</v>
      </c>
      <c r="BM125">
        <f t="shared" si="111"/>
        <v>-64307.799762257775</v>
      </c>
      <c r="BN125">
        <f t="shared" si="112"/>
        <v>-18508.611440959488</v>
      </c>
    </row>
    <row r="126" spans="1:66" x14ac:dyDescent="0.2">
      <c r="A126" t="s">
        <v>168</v>
      </c>
      <c r="B126" t="str">
        <f>VLOOKUP(A126,ISO3_Country!$A$3:$B$248,2,FALSE)</f>
        <v>Pakistan</v>
      </c>
      <c r="C126" t="s">
        <v>666</v>
      </c>
      <c r="D126">
        <f>SUMIF(All_countries!F125:F369,Aggregation!A126,All_countries!G125:G369)</f>
        <v>101.646867433</v>
      </c>
      <c r="E126">
        <f>SUMIF(All_countries!$F$5:$F$249,Aggregation!A126,All_countries!$H$5:$H$249)</f>
        <v>0</v>
      </c>
      <c r="F126">
        <f>SUMIF(All_countries!$F$5:$F$249,Aggregation!A126,All_countries!$I$5:$I$249)</f>
        <v>0</v>
      </c>
      <c r="G126">
        <f>SUMIF(All_countries!$F$5:$F$249,Aggregation!A126,All_countries!$J$5:$J$249)</f>
        <v>507.71724446299999</v>
      </c>
      <c r="H126">
        <f t="shared" si="78"/>
        <v>0</v>
      </c>
      <c r="I126">
        <f t="shared" si="79"/>
        <v>0</v>
      </c>
      <c r="J126">
        <f t="shared" si="114"/>
        <v>0</v>
      </c>
      <c r="K126">
        <f t="shared" si="80"/>
        <v>0</v>
      </c>
      <c r="L126">
        <f t="shared" si="115"/>
        <v>8.8342800536562002E-2</v>
      </c>
      <c r="M126">
        <f t="shared" si="81"/>
        <v>1.1677496622648999E-2</v>
      </c>
      <c r="N126">
        <f t="shared" si="116"/>
        <v>8.8342800536562002E-2</v>
      </c>
      <c r="O126">
        <f t="shared" si="82"/>
        <v>1.1677496622648999E-2</v>
      </c>
      <c r="P126">
        <f t="shared" si="117"/>
        <v>0</v>
      </c>
      <c r="Q126">
        <f>VLOOKUP(B126,CO2Emissions2019!$A$3:$B$219,2,FALSE)</f>
        <v>67.915921969999999</v>
      </c>
      <c r="R126">
        <f t="shared" si="125"/>
        <v>0.1300767154064183</v>
      </c>
      <c r="S126">
        <v>13.20944944</v>
      </c>
      <c r="T126">
        <v>0.37534468900000001</v>
      </c>
      <c r="U126">
        <f t="shared" si="84"/>
        <v>0.14088363556050673</v>
      </c>
      <c r="V126">
        <v>12.605545299999999</v>
      </c>
      <c r="W126">
        <v>13.82566606</v>
      </c>
      <c r="X126">
        <v>14.4310957346904</v>
      </c>
      <c r="Y126">
        <f t="shared" si="113"/>
        <v>208.25652410379945</v>
      </c>
      <c r="Z126">
        <v>4.489022114</v>
      </c>
      <c r="AA126">
        <v>0.71857260999999994</v>
      </c>
      <c r="AB126">
        <f t="shared" si="85"/>
        <v>0.51634659584221199</v>
      </c>
      <c r="AC126">
        <v>3.3272968829999998</v>
      </c>
      <c r="AD126">
        <v>5.6926069200000002</v>
      </c>
      <c r="AE126">
        <v>3.0520981919981098</v>
      </c>
      <c r="AF126">
        <f t="shared" si="86"/>
        <v>9.3153033735981303</v>
      </c>
      <c r="AG126" s="12">
        <f t="shared" si="118"/>
        <v>207.41394852918711</v>
      </c>
      <c r="AH126" s="12">
        <f t="shared" si="87"/>
        <v>27.463287205516639</v>
      </c>
      <c r="AI126">
        <f t="shared" si="119"/>
        <v>116.18367890547644</v>
      </c>
      <c r="AJ126">
        <f t="shared" si="88"/>
        <v>16.871690486763764</v>
      </c>
      <c r="AK126">
        <f t="shared" si="126"/>
        <v>4.2792414291966665</v>
      </c>
      <c r="AL126">
        <f t="shared" si="90"/>
        <v>0.5785684746352564</v>
      </c>
      <c r="AM126">
        <f t="shared" si="91"/>
        <v>0.33474147984176733</v>
      </c>
      <c r="AN126">
        <f t="shared" si="120"/>
        <v>1.4542324034065726</v>
      </c>
      <c r="AO126">
        <f t="shared" si="92"/>
        <v>0.30189265344947774</v>
      </c>
      <c r="AP126">
        <f t="shared" si="93"/>
        <v>9.1139174206766468E-2</v>
      </c>
      <c r="AQ126">
        <f t="shared" si="121"/>
        <v>203.13470709999046</v>
      </c>
      <c r="AR126">
        <f t="shared" si="94"/>
        <v>26.896998302567823</v>
      </c>
      <c r="AS126">
        <f t="shared" si="95"/>
        <v>723.44851768833632</v>
      </c>
      <c r="AT126">
        <f t="shared" si="122"/>
        <v>114.72944650206986</v>
      </c>
      <c r="AU126">
        <f t="shared" si="96"/>
        <v>16.698527191652882</v>
      </c>
      <c r="AV126">
        <f t="shared" si="97"/>
        <v>278.84081037037072</v>
      </c>
      <c r="AW126">
        <f t="shared" si="123"/>
        <v>3929.415410687342</v>
      </c>
      <c r="AX126">
        <f t="shared" si="98"/>
        <v>618.20889952443156</v>
      </c>
      <c r="AY126">
        <f t="shared" si="99"/>
        <v>382182.24345120869</v>
      </c>
      <c r="AZ126">
        <f t="shared" si="124"/>
        <v>1335.3495733330026</v>
      </c>
      <c r="BA126">
        <f t="shared" si="100"/>
        <v>297.30143585286157</v>
      </c>
      <c r="BB126">
        <f t="shared" si="101"/>
        <v>88388.14376017316</v>
      </c>
      <c r="BC126">
        <f t="shared" si="102"/>
        <v>-3726.2807035873516</v>
      </c>
      <c r="BD126">
        <f t="shared" si="103"/>
        <v>618.79373943899679</v>
      </c>
      <c r="BE126">
        <f t="shared" si="104"/>
        <v>-1220.6201268309328</v>
      </c>
      <c r="BF126">
        <f t="shared" si="127"/>
        <v>-280.60290866120869</v>
      </c>
      <c r="BH126">
        <f t="shared" si="106"/>
        <v>67.827579169463434</v>
      </c>
      <c r="BI126">
        <f t="shared" si="107"/>
        <v>1.1677496622648999E-2</v>
      </c>
      <c r="BJ126">
        <f t="shared" si="108"/>
        <v>13.20944944</v>
      </c>
      <c r="BK126">
        <f t="shared" si="109"/>
        <v>0.37534468900000001</v>
      </c>
      <c r="BL126">
        <f t="shared" si="110"/>
        <v>-155962.17625213362</v>
      </c>
      <c r="BM126">
        <f t="shared" si="111"/>
        <v>-451812.51032166264</v>
      </c>
      <c r="BN126">
        <f t="shared" si="112"/>
        <v>-295850.33406952902</v>
      </c>
    </row>
    <row r="127" spans="1:66" x14ac:dyDescent="0.2">
      <c r="A127" t="s">
        <v>169</v>
      </c>
      <c r="B127" t="str">
        <f>VLOOKUP(A127,ISO3_Country!$A$3:$B$248,2,FALSE)</f>
        <v>Panama</v>
      </c>
      <c r="C127" t="s">
        <v>669</v>
      </c>
      <c r="D127">
        <f>SUMIF(All_countries!F126:F370,Aggregation!A127,All_countries!G126:G370)</f>
        <v>33.327962083499997</v>
      </c>
      <c r="E127">
        <f>SUMIF(All_countries!$F$5:$F$249,Aggregation!A127,All_countries!$H$5:$H$249)</f>
        <v>1802.7625009000001</v>
      </c>
      <c r="F127">
        <f>SUMIF(All_countries!$F$5:$F$249,Aggregation!A127,All_countries!$I$5:$I$249)</f>
        <v>0</v>
      </c>
      <c r="G127">
        <f>SUMIF(All_countries!$F$5:$F$249,Aggregation!A127,All_countries!$J$5:$J$249)</f>
        <v>1537.4752645999999</v>
      </c>
      <c r="H127">
        <f t="shared" si="78"/>
        <v>0.24878122512420003</v>
      </c>
      <c r="I127">
        <f t="shared" si="79"/>
        <v>6.85049750342E-2</v>
      </c>
      <c r="J127">
        <f t="shared" si="114"/>
        <v>0</v>
      </c>
      <c r="K127">
        <f t="shared" si="80"/>
        <v>0</v>
      </c>
      <c r="L127">
        <f t="shared" si="115"/>
        <v>0.26752069604040002</v>
      </c>
      <c r="M127">
        <f t="shared" si="81"/>
        <v>3.5361931085799998E-2</v>
      </c>
      <c r="N127">
        <f t="shared" si="116"/>
        <v>0.51630192116460005</v>
      </c>
      <c r="O127">
        <f t="shared" si="82"/>
        <v>7.7093435353168913E-2</v>
      </c>
      <c r="P127">
        <f t="shared" si="117"/>
        <v>0</v>
      </c>
      <c r="Q127">
        <f>VLOOKUP(B127,CO2Emissions2019!$A$3:$B$219,2,FALSE)</f>
        <v>3.4124189999999999</v>
      </c>
      <c r="R127">
        <f t="shared" si="125"/>
        <v>15.130085759240004</v>
      </c>
      <c r="S127">
        <v>0.85737454300000004</v>
      </c>
      <c r="T127">
        <v>2.2584419000000001E-2</v>
      </c>
      <c r="U127">
        <f t="shared" si="84"/>
        <v>5.100559815675611E-4</v>
      </c>
      <c r="V127">
        <v>0.82107790199999997</v>
      </c>
      <c r="W127">
        <v>0.89541687400000003</v>
      </c>
      <c r="X127">
        <v>0.86042268935831001</v>
      </c>
      <c r="Y127">
        <f t="shared" si="113"/>
        <v>0.74032720436258681</v>
      </c>
      <c r="Z127">
        <v>0.49782913000000001</v>
      </c>
      <c r="AA127">
        <v>8.4161172000000006E-2</v>
      </c>
      <c r="AB127">
        <f t="shared" si="85"/>
        <v>7.0831028724135849E-3</v>
      </c>
      <c r="AC127">
        <v>0.36331112399999999</v>
      </c>
      <c r="AD127">
        <v>0.63883749499999998</v>
      </c>
      <c r="AE127">
        <v>0.36292601117579099</v>
      </c>
      <c r="AF127">
        <f t="shared" si="86"/>
        <v>0.13171528958797035</v>
      </c>
      <c r="AG127" s="12">
        <f t="shared" si="118"/>
        <v>1212.189555363198</v>
      </c>
      <c r="AH127" s="12">
        <f t="shared" si="87"/>
        <v>181.24296615697779</v>
      </c>
      <c r="AI127">
        <f t="shared" si="119"/>
        <v>679.01239560593797</v>
      </c>
      <c r="AJ127">
        <f t="shared" si="88"/>
        <v>109.29995482935453</v>
      </c>
      <c r="AK127">
        <f t="shared" si="126"/>
        <v>1.6232493416391467</v>
      </c>
      <c r="AL127">
        <f t="shared" si="90"/>
        <v>0.24612381932815169</v>
      </c>
      <c r="AM127">
        <f t="shared" si="91"/>
        <v>6.0576934440676661E-2</v>
      </c>
      <c r="AN127">
        <f t="shared" si="120"/>
        <v>0.9425295095579822</v>
      </c>
      <c r="AO127">
        <f t="shared" si="92"/>
        <v>0.21259434840288652</v>
      </c>
      <c r="AP127">
        <f t="shared" si="93"/>
        <v>4.5196356972847899E-2</v>
      </c>
      <c r="AQ127">
        <f t="shared" si="121"/>
        <v>1210.5663060215588</v>
      </c>
      <c r="AR127">
        <f t="shared" si="94"/>
        <v>181.0002847375836</v>
      </c>
      <c r="AS127">
        <f t="shared" si="95"/>
        <v>32761.103075086339</v>
      </c>
      <c r="AT127">
        <f t="shared" si="122"/>
        <v>678.06986609638</v>
      </c>
      <c r="AU127">
        <f t="shared" si="96"/>
        <v>109.16953283368912</v>
      </c>
      <c r="AV127">
        <f t="shared" si="97"/>
        <v>11917.986899125926</v>
      </c>
      <c r="AW127">
        <f t="shared" si="123"/>
        <v>253.69773659189426</v>
      </c>
      <c r="AX127">
        <f t="shared" si="98"/>
        <v>39.864203051368165</v>
      </c>
      <c r="AY127">
        <f t="shared" si="99"/>
        <v>1589.1546849207109</v>
      </c>
      <c r="AZ127">
        <f t="shared" si="124"/>
        <v>147.30799336377299</v>
      </c>
      <c r="BA127">
        <f t="shared" si="100"/>
        <v>33.777197910891751</v>
      </c>
      <c r="BB127">
        <f t="shared" si="101"/>
        <v>1140.8990987115501</v>
      </c>
      <c r="BC127">
        <f t="shared" si="102"/>
        <v>956.8685694296646</v>
      </c>
      <c r="BD127">
        <f t="shared" si="103"/>
        <v>185.3382253071585</v>
      </c>
      <c r="BE127">
        <f t="shared" si="104"/>
        <v>530.761872732607</v>
      </c>
      <c r="BF127">
        <f t="shared" si="127"/>
        <v>75.392334922797374</v>
      </c>
      <c r="BH127">
        <f t="shared" si="106"/>
        <v>2.8961170788353998</v>
      </c>
      <c r="BI127">
        <f t="shared" si="107"/>
        <v>7.7093435353168913E-2</v>
      </c>
      <c r="BJ127">
        <f t="shared" si="108"/>
        <v>0.85737454300000004</v>
      </c>
      <c r="BK127">
        <f t="shared" si="109"/>
        <v>2.2584419000000001E-2</v>
      </c>
      <c r="BL127">
        <f t="shared" si="110"/>
        <v>-6790.4875233148769</v>
      </c>
      <c r="BM127">
        <f t="shared" si="111"/>
        <v>-29529.555832541013</v>
      </c>
      <c r="BN127">
        <f t="shared" si="112"/>
        <v>-22739.068309226135</v>
      </c>
    </row>
    <row r="128" spans="1:66" x14ac:dyDescent="0.2">
      <c r="A128" t="s">
        <v>171</v>
      </c>
      <c r="B128" t="str">
        <f>VLOOKUP(A128,ISO3_Country!$A$3:$B$248,2,FALSE)</f>
        <v>Peru</v>
      </c>
      <c r="C128" t="s">
        <v>668</v>
      </c>
      <c r="D128">
        <f>SUMIF(All_countries!F127:F371,Aggregation!A128,All_countries!G127:G371)</f>
        <v>175.71124377199999</v>
      </c>
      <c r="E128">
        <f>SUMIF(All_countries!$F$5:$F$249,Aggregation!A128,All_countries!$H$5:$H$249)</f>
        <v>0</v>
      </c>
      <c r="F128">
        <f>SUMIF(All_countries!$F$5:$F$249,Aggregation!A128,All_countries!$I$5:$I$249)</f>
        <v>275.23924150599998</v>
      </c>
      <c r="G128">
        <f>SUMIF(All_countries!$F$5:$F$249,Aggregation!A128,All_countries!$J$5:$J$249)</f>
        <v>34.714344173400001</v>
      </c>
      <c r="H128">
        <f t="shared" si="78"/>
        <v>0</v>
      </c>
      <c r="I128">
        <f t="shared" si="79"/>
        <v>0</v>
      </c>
      <c r="J128">
        <f t="shared" si="114"/>
        <v>6.7433614168970007E-2</v>
      </c>
      <c r="K128">
        <f t="shared" si="80"/>
        <v>7.1562202791559991E-3</v>
      </c>
      <c r="L128">
        <f t="shared" si="115"/>
        <v>6.0402958861715999E-3</v>
      </c>
      <c r="M128">
        <f t="shared" si="81"/>
        <v>7.9842991598820003E-4</v>
      </c>
      <c r="N128">
        <f t="shared" si="116"/>
        <v>7.3473910055141603E-2</v>
      </c>
      <c r="O128">
        <f t="shared" si="82"/>
        <v>7.2006235156789368E-3</v>
      </c>
      <c r="P128">
        <f t="shared" si="117"/>
        <v>0</v>
      </c>
      <c r="Q128">
        <f>VLOOKUP(B128,CO2Emissions2019!$A$3:$B$219,2,FALSE)</f>
        <v>14.88350851</v>
      </c>
      <c r="R128">
        <f t="shared" si="125"/>
        <v>0.49365987868905786</v>
      </c>
      <c r="S128">
        <v>2.3072635319999999</v>
      </c>
      <c r="T128">
        <v>5.4059545000000001E-2</v>
      </c>
      <c r="U128">
        <f t="shared" si="84"/>
        <v>2.9224344056070252E-3</v>
      </c>
      <c r="V128">
        <v>2.2196256480000001</v>
      </c>
      <c r="W128">
        <v>2.3977466650000001</v>
      </c>
      <c r="X128">
        <v>2.0326107250751799</v>
      </c>
      <c r="Y128">
        <f t="shared" si="113"/>
        <v>4.1315063596906487</v>
      </c>
      <c r="Z128">
        <v>0.96601407399999994</v>
      </c>
      <c r="AA128">
        <v>0.15060770300000001</v>
      </c>
      <c r="AB128">
        <f t="shared" si="85"/>
        <v>2.2682680202936213E-2</v>
      </c>
      <c r="AC128">
        <v>0.73306275200000004</v>
      </c>
      <c r="AD128">
        <v>1.222555066</v>
      </c>
      <c r="AE128">
        <v>0.646500170448019</v>
      </c>
      <c r="AF128">
        <f t="shared" si="86"/>
        <v>0.41796247038931761</v>
      </c>
      <c r="AG128" s="12">
        <f t="shared" si="118"/>
        <v>172.50430941577591</v>
      </c>
      <c r="AH128" s="12">
        <f t="shared" si="87"/>
        <v>16.957972877577248</v>
      </c>
      <c r="AI128">
        <f t="shared" si="119"/>
        <v>96.628917375598519</v>
      </c>
      <c r="AJ128">
        <f t="shared" si="88"/>
        <v>11.110008516768085</v>
      </c>
      <c r="AK128">
        <f t="shared" si="126"/>
        <v>0.62164330971122106</v>
      </c>
      <c r="AL128">
        <f t="shared" si="90"/>
        <v>6.2639481095784669E-2</v>
      </c>
      <c r="AM128">
        <f t="shared" si="91"/>
        <v>3.9237045919491651E-3</v>
      </c>
      <c r="AN128">
        <f t="shared" si="120"/>
        <v>0.26027203995567699</v>
      </c>
      <c r="AO128">
        <f t="shared" si="92"/>
        <v>4.792912467471979E-2</v>
      </c>
      <c r="AP128">
        <f t="shared" si="93"/>
        <v>2.2972009920848337E-3</v>
      </c>
      <c r="AQ128">
        <f t="shared" si="121"/>
        <v>171.88266610606468</v>
      </c>
      <c r="AR128">
        <f t="shared" si="94"/>
        <v>16.896877452010393</v>
      </c>
      <c r="AS128">
        <f t="shared" si="95"/>
        <v>285.50446762825726</v>
      </c>
      <c r="AT128">
        <f t="shared" si="122"/>
        <v>96.368645335642839</v>
      </c>
      <c r="AU128">
        <f t="shared" si="96"/>
        <v>11.088349055818737</v>
      </c>
      <c r="AV128">
        <f t="shared" si="97"/>
        <v>122.95148478367628</v>
      </c>
      <c r="AW128">
        <f t="shared" si="123"/>
        <v>686.46756946007656</v>
      </c>
      <c r="AX128">
        <f t="shared" si="98"/>
        <v>108.1091283418566</v>
      </c>
      <c r="AY128">
        <f t="shared" si="99"/>
        <v>11687.583630836023</v>
      </c>
      <c r="AZ128">
        <f t="shared" si="124"/>
        <v>287.41291328268022</v>
      </c>
      <c r="BA128">
        <f t="shared" si="100"/>
        <v>63.335069013477089</v>
      </c>
      <c r="BB128">
        <f t="shared" si="101"/>
        <v>4011.3309669419059</v>
      </c>
      <c r="BC128">
        <f t="shared" si="102"/>
        <v>-514.58490335401189</v>
      </c>
      <c r="BD128">
        <f t="shared" si="103"/>
        <v>109.421607091398</v>
      </c>
      <c r="BE128">
        <f t="shared" si="104"/>
        <v>-191.04426794703738</v>
      </c>
      <c r="BF128">
        <f t="shared" si="127"/>
        <v>-52.24671995765835</v>
      </c>
      <c r="BH128">
        <f t="shared" si="106"/>
        <v>14.810034599944858</v>
      </c>
      <c r="BI128">
        <f t="shared" si="107"/>
        <v>7.2006235156789368E-3</v>
      </c>
      <c r="BJ128">
        <f t="shared" si="108"/>
        <v>2.3072635319999999</v>
      </c>
      <c r="BK128">
        <f t="shared" si="109"/>
        <v>5.4059545000000001E-2</v>
      </c>
      <c r="BL128">
        <f t="shared" si="110"/>
        <v>-34646.151678209899</v>
      </c>
      <c r="BM128">
        <f t="shared" si="111"/>
        <v>-79365.598219135893</v>
      </c>
      <c r="BN128">
        <f t="shared" si="112"/>
        <v>-44719.446540925994</v>
      </c>
    </row>
    <row r="129" spans="1:66" x14ac:dyDescent="0.2">
      <c r="A129" t="s">
        <v>172</v>
      </c>
      <c r="B129" t="str">
        <f>VLOOKUP(A129,ISO3_Country!$A$3:$B$248,2,FALSE)</f>
        <v>Philippines</v>
      </c>
      <c r="C129" t="s">
        <v>666</v>
      </c>
      <c r="D129">
        <f>SUMIF(All_countries!F128:F372,Aggregation!A129,All_countries!G128:G372)</f>
        <v>176.796195063</v>
      </c>
      <c r="E129">
        <f>SUMIF(All_countries!$F$5:$F$249,Aggregation!A129,All_countries!$H$5:$H$249)</f>
        <v>15037.782592899999</v>
      </c>
      <c r="F129">
        <f>SUMIF(All_countries!$F$5:$F$249,Aggregation!A129,All_countries!$I$5:$I$249)</f>
        <v>0</v>
      </c>
      <c r="G129">
        <f>SUMIF(All_countries!$F$5:$F$249,Aggregation!A129,All_countries!$J$5:$J$249)</f>
        <v>2590.3731351900001</v>
      </c>
      <c r="H129">
        <f t="shared" si="78"/>
        <v>2.0752139978202</v>
      </c>
      <c r="I129">
        <f t="shared" si="79"/>
        <v>0.57143573853020002</v>
      </c>
      <c r="J129">
        <f t="shared" si="114"/>
        <v>0</v>
      </c>
      <c r="K129">
        <f t="shared" si="80"/>
        <v>0</v>
      </c>
      <c r="L129">
        <f t="shared" si="115"/>
        <v>0.45072492552306004</v>
      </c>
      <c r="M129">
        <f t="shared" si="81"/>
        <v>5.9578582109369997E-2</v>
      </c>
      <c r="N129">
        <f t="shared" si="116"/>
        <v>2.5259389233432601</v>
      </c>
      <c r="O129">
        <f t="shared" si="82"/>
        <v>0.57453321115120759</v>
      </c>
      <c r="P129">
        <f t="shared" si="117"/>
        <v>0</v>
      </c>
      <c r="Q129">
        <f>VLOOKUP(B129,CO2Emissions2019!$A$3:$B$219,2,FALSE)</f>
        <v>39.373030720000003</v>
      </c>
      <c r="R129">
        <f t="shared" si="125"/>
        <v>6.4154038364645851</v>
      </c>
      <c r="S129">
        <v>6.9428856860000003</v>
      </c>
      <c r="T129">
        <v>0.17846590000000001</v>
      </c>
      <c r="U129">
        <f t="shared" si="84"/>
        <v>3.1850077462810003E-2</v>
      </c>
      <c r="V129">
        <v>6.6529444770000001</v>
      </c>
      <c r="W129">
        <v>7.2414425629999997</v>
      </c>
      <c r="X129">
        <v>6.8388038104598801</v>
      </c>
      <c r="Y129">
        <f t="shared" si="113"/>
        <v>46.769237557960572</v>
      </c>
      <c r="Z129">
        <v>2.5089198330000002</v>
      </c>
      <c r="AA129">
        <v>0.40453871600000002</v>
      </c>
      <c r="AB129">
        <f t="shared" si="85"/>
        <v>0.16365157274292869</v>
      </c>
      <c r="AC129">
        <v>1.8632644789999999</v>
      </c>
      <c r="AD129">
        <v>3.190236955</v>
      </c>
      <c r="AE129">
        <v>1.7259161150347999</v>
      </c>
      <c r="AF129">
        <f t="shared" si="86"/>
        <v>2.9787864361368168</v>
      </c>
      <c r="AG129" s="12">
        <f t="shared" si="118"/>
        <v>5930.4772166166413</v>
      </c>
      <c r="AH129" s="12">
        <f t="shared" si="87"/>
        <v>1349.6798850352836</v>
      </c>
      <c r="AI129">
        <f t="shared" si="119"/>
        <v>3321.9784184122627</v>
      </c>
      <c r="AJ129">
        <f t="shared" si="88"/>
        <v>781.5480776719387</v>
      </c>
      <c r="AK129">
        <f t="shared" si="126"/>
        <v>64.309298148562164</v>
      </c>
      <c r="AL129">
        <f t="shared" si="90"/>
        <v>14.720474991792925</v>
      </c>
      <c r="AM129">
        <f t="shared" si="91"/>
        <v>216.69238398400091</v>
      </c>
      <c r="AN129">
        <f t="shared" si="120"/>
        <v>23.239166085736674</v>
      </c>
      <c r="AO129">
        <f t="shared" si="92"/>
        <v>6.4792451856530207</v>
      </c>
      <c r="AP129">
        <f t="shared" si="93"/>
        <v>41.980618175807848</v>
      </c>
      <c r="AQ129">
        <f t="shared" si="121"/>
        <v>5866.1679184680797</v>
      </c>
      <c r="AR129">
        <f t="shared" si="94"/>
        <v>1335.0455659746215</v>
      </c>
      <c r="AS129">
        <f t="shared" si="95"/>
        <v>1782346.6632284974</v>
      </c>
      <c r="AT129">
        <f t="shared" si="122"/>
        <v>3298.7392523265262</v>
      </c>
      <c r="AU129">
        <f t="shared" si="96"/>
        <v>776.44799635197853</v>
      </c>
      <c r="AV129">
        <f t="shared" si="97"/>
        <v>602871.49103900208</v>
      </c>
      <c r="AW129">
        <f t="shared" si="123"/>
        <v>2003.240331177599</v>
      </c>
      <c r="AX129">
        <f t="shared" si="98"/>
        <v>314.50708060179687</v>
      </c>
      <c r="AY129">
        <f t="shared" si="99"/>
        <v>98914.703748665153</v>
      </c>
      <c r="AZ129">
        <f t="shared" si="124"/>
        <v>723.90208113199901</v>
      </c>
      <c r="BA129">
        <f t="shared" si="100"/>
        <v>161.84741200793462</v>
      </c>
      <c r="BB129">
        <f t="shared" si="101"/>
        <v>26194.584773666142</v>
      </c>
      <c r="BC129">
        <f t="shared" si="102"/>
        <v>3862.9275872904809</v>
      </c>
      <c r="BD129">
        <f t="shared" si="103"/>
        <v>1371.5908161609871</v>
      </c>
      <c r="BE129">
        <f t="shared" si="104"/>
        <v>2574.8371711945274</v>
      </c>
      <c r="BF129">
        <f t="shared" si="127"/>
        <v>614.60058434404391</v>
      </c>
      <c r="BH129">
        <f t="shared" si="106"/>
        <v>36.847091796656741</v>
      </c>
      <c r="BI129">
        <f t="shared" si="107"/>
        <v>0.57453321115120759</v>
      </c>
      <c r="BJ129">
        <f t="shared" si="108"/>
        <v>6.9428856860000003</v>
      </c>
      <c r="BK129">
        <f t="shared" si="109"/>
        <v>0.17846590000000001</v>
      </c>
      <c r="BL129">
        <f t="shared" si="110"/>
        <v>-85572.626396011401</v>
      </c>
      <c r="BM129">
        <f t="shared" si="111"/>
        <v>-238261.37291823659</v>
      </c>
      <c r="BN129">
        <f t="shared" si="112"/>
        <v>-152688.74652222521</v>
      </c>
    </row>
    <row r="130" spans="1:66" x14ac:dyDescent="0.2">
      <c r="A130" t="s">
        <v>174</v>
      </c>
      <c r="B130" t="str">
        <f>VLOOKUP(A130,ISO3_Country!$A$3:$B$248,2,FALSE)</f>
        <v>Papua New Guinea</v>
      </c>
      <c r="C130" t="s">
        <v>670</v>
      </c>
      <c r="D130">
        <f>SUMIF(All_countries!F129:F373,Aggregation!A130,All_countries!G129:G373)</f>
        <v>233.7785351</v>
      </c>
      <c r="E130">
        <f>SUMIF(All_countries!$F$5:$F$249,Aggregation!A130,All_countries!$H$5:$H$249)</f>
        <v>9286.2045863900003</v>
      </c>
      <c r="F130">
        <f>SUMIF(All_countries!$F$5:$F$249,Aggregation!A130,All_countries!$I$5:$I$249)</f>
        <v>0</v>
      </c>
      <c r="G130">
        <f>SUMIF(All_countries!$F$5:$F$249,Aggregation!A130,All_countries!$J$5:$J$249)</f>
        <v>4763.8159465400004</v>
      </c>
      <c r="H130">
        <f t="shared" si="78"/>
        <v>1.2814962329218202</v>
      </c>
      <c r="I130">
        <f t="shared" si="79"/>
        <v>0.35287577428282002</v>
      </c>
      <c r="J130">
        <f t="shared" si="114"/>
        <v>0</v>
      </c>
      <c r="K130">
        <f t="shared" si="80"/>
        <v>0</v>
      </c>
      <c r="L130">
        <f t="shared" si="115"/>
        <v>0.82890397469796007</v>
      </c>
      <c r="M130">
        <f t="shared" si="81"/>
        <v>0.10956776677042002</v>
      </c>
      <c r="N130">
        <f t="shared" si="116"/>
        <v>2.1104002076197803</v>
      </c>
      <c r="O130">
        <f t="shared" si="82"/>
        <v>0.36949480049218136</v>
      </c>
      <c r="P130">
        <f t="shared" si="117"/>
        <v>0</v>
      </c>
      <c r="Q130">
        <f>VLOOKUP(B130,CO2Emissions2019!$A$3:$B$219,2,FALSE)</f>
        <v>1.934184696</v>
      </c>
      <c r="R130">
        <f t="shared" si="125"/>
        <v>109.11058349206277</v>
      </c>
      <c r="S130">
        <v>0.36198187700000001</v>
      </c>
      <c r="T130">
        <v>8.2245479999999999E-3</v>
      </c>
      <c r="U130">
        <f t="shared" si="84"/>
        <v>6.7643189804304004E-5</v>
      </c>
      <c r="V130">
        <v>0.34877495600000002</v>
      </c>
      <c r="W130">
        <v>0.37573101599999997</v>
      </c>
      <c r="X130">
        <v>0.31767785334962201</v>
      </c>
      <c r="Y130">
        <f t="shared" si="113"/>
        <v>0.10091921850882395</v>
      </c>
      <c r="Z130">
        <v>9.260881E-2</v>
      </c>
      <c r="AA130">
        <v>1.2437189E-2</v>
      </c>
      <c r="AB130">
        <f t="shared" si="85"/>
        <v>1.54683670221721E-4</v>
      </c>
      <c r="AC130">
        <v>7.2206188000000004E-2</v>
      </c>
      <c r="AD130">
        <v>0.11314616800000001</v>
      </c>
      <c r="AE130">
        <v>5.2558606702390001E-2</v>
      </c>
      <c r="AF130">
        <f t="shared" si="86"/>
        <v>2.7624071384965152E-3</v>
      </c>
      <c r="AG130" s="12">
        <f t="shared" si="118"/>
        <v>4954.8626190322684</v>
      </c>
      <c r="AH130" s="12">
        <f t="shared" si="87"/>
        <v>868.35024868457572</v>
      </c>
      <c r="AI130">
        <f t="shared" si="119"/>
        <v>2775.4843472804564</v>
      </c>
      <c r="AJ130">
        <f t="shared" si="88"/>
        <v>513.79452001028415</v>
      </c>
      <c r="AK130">
        <f t="shared" si="126"/>
        <v>2.8013189462525836</v>
      </c>
      <c r="AL130">
        <f t="shared" si="90"/>
        <v>0.49457545195237318</v>
      </c>
      <c r="AM130">
        <f t="shared" si="91"/>
        <v>0.24460487767389419</v>
      </c>
      <c r="AN130">
        <f t="shared" si="120"/>
        <v>0.71668453733915993</v>
      </c>
      <c r="AO130">
        <f t="shared" si="92"/>
        <v>0.15814221321152752</v>
      </c>
      <c r="AP130">
        <f t="shared" si="93"/>
        <v>2.5008959599440231E-2</v>
      </c>
      <c r="AQ130">
        <f t="shared" si="121"/>
        <v>4952.0613000860167</v>
      </c>
      <c r="AR130">
        <f t="shared" si="94"/>
        <v>867.85933542419866</v>
      </c>
      <c r="AS130">
        <f t="shared" si="95"/>
        <v>753179.82608293172</v>
      </c>
      <c r="AT130">
        <f t="shared" si="122"/>
        <v>2774.7676627431179</v>
      </c>
      <c r="AU130">
        <f t="shared" si="96"/>
        <v>513.67585424256606</v>
      </c>
      <c r="AV130">
        <f t="shared" si="97"/>
        <v>263862.88323182997</v>
      </c>
      <c r="AW130">
        <f t="shared" si="123"/>
        <v>104.99470844957254</v>
      </c>
      <c r="AX130">
        <f t="shared" si="98"/>
        <v>16.954681722092491</v>
      </c>
      <c r="AY130">
        <f t="shared" si="99"/>
        <v>287.46123229745723</v>
      </c>
      <c r="AZ130">
        <f t="shared" si="124"/>
        <v>26.861662485417352</v>
      </c>
      <c r="BA130">
        <f t="shared" si="100"/>
        <v>5.6086196451055139</v>
      </c>
      <c r="BB130">
        <f t="shared" si="101"/>
        <v>31.456614323463501</v>
      </c>
      <c r="BC130">
        <f t="shared" si="102"/>
        <v>4847.0665916364442</v>
      </c>
      <c r="BD130">
        <f t="shared" si="103"/>
        <v>868.02493473127208</v>
      </c>
      <c r="BE130">
        <f t="shared" si="104"/>
        <v>2747.9060002577007</v>
      </c>
      <c r="BF130">
        <f t="shared" si="127"/>
        <v>508.06723459746053</v>
      </c>
      <c r="BH130">
        <f t="shared" si="106"/>
        <v>-0.17621551161978033</v>
      </c>
      <c r="BI130">
        <f t="shared" si="107"/>
        <v>0.36949480049218136</v>
      </c>
      <c r="BJ130">
        <f t="shared" si="108"/>
        <v>0.36198187700000001</v>
      </c>
      <c r="BK130">
        <f t="shared" si="109"/>
        <v>8.2245479999999999E-3</v>
      </c>
      <c r="BL130">
        <f t="shared" si="110"/>
        <v>413.49030028355128</v>
      </c>
      <c r="BM130">
        <f t="shared" si="111"/>
        <v>-12471.399645383413</v>
      </c>
      <c r="BN130">
        <f t="shared" si="112"/>
        <v>-12884.889945666964</v>
      </c>
    </row>
    <row r="131" spans="1:66" x14ac:dyDescent="0.2">
      <c r="A131" t="s">
        <v>175</v>
      </c>
      <c r="B131" t="str">
        <f>VLOOKUP(A131,ISO3_Country!$A$3:$B$248,2,FALSE)</f>
        <v>Poland</v>
      </c>
      <c r="C131" t="s">
        <v>665</v>
      </c>
      <c r="D131">
        <f>SUMIF(All_countries!F130:F374,Aggregation!A131,All_countries!G130:G374)</f>
        <v>45.393741433999999</v>
      </c>
      <c r="E131">
        <f>SUMIF(All_countries!$F$5:$F$249,Aggregation!A131,All_countries!$H$5:$H$249)</f>
        <v>2.6535771203</v>
      </c>
      <c r="F131">
        <f>SUMIF(All_countries!$F$5:$F$249,Aggregation!A131,All_countries!$I$5:$I$249)</f>
        <v>0</v>
      </c>
      <c r="G131">
        <f>SUMIF(All_countries!$F$5:$F$249,Aggregation!A131,All_countries!$J$5:$J$249)</f>
        <v>0</v>
      </c>
      <c r="H131">
        <f t="shared" si="78"/>
        <v>3.6619364260140005E-4</v>
      </c>
      <c r="I131">
        <f t="shared" si="79"/>
        <v>1.008359305714E-4</v>
      </c>
      <c r="J131">
        <f t="shared" si="114"/>
        <v>0</v>
      </c>
      <c r="K131">
        <f t="shared" si="80"/>
        <v>0</v>
      </c>
      <c r="L131">
        <f t="shared" si="115"/>
        <v>0</v>
      </c>
      <c r="M131">
        <f t="shared" si="81"/>
        <v>0</v>
      </c>
      <c r="N131">
        <f t="shared" si="116"/>
        <v>3.6619364260140005E-4</v>
      </c>
      <c r="O131">
        <f t="shared" si="82"/>
        <v>1.008359305714E-4</v>
      </c>
      <c r="P131">
        <f t="shared" si="117"/>
        <v>0</v>
      </c>
      <c r="Q131">
        <f>VLOOKUP(B131,CO2Emissions2019!$A$3:$B$219,2,FALSE)</f>
        <v>88.053082059999994</v>
      </c>
      <c r="R131">
        <f t="shared" si="125"/>
        <v>4.1587827936774905E-4</v>
      </c>
      <c r="S131">
        <v>0.91225291799999997</v>
      </c>
      <c r="T131">
        <v>0.113292553</v>
      </c>
      <c r="U131">
        <f t="shared" si="84"/>
        <v>1.283520256525781E-2</v>
      </c>
      <c r="V131">
        <v>0.72605081299999996</v>
      </c>
      <c r="W131">
        <v>1.103041076</v>
      </c>
      <c r="X131">
        <v>4.31171942552335</v>
      </c>
      <c r="Y131">
        <f t="shared" si="113"/>
        <v>18.590924404435405</v>
      </c>
      <c r="Z131">
        <v>0.82850396500000001</v>
      </c>
      <c r="AA131">
        <v>0.50316277700000001</v>
      </c>
      <c r="AB131">
        <f t="shared" si="85"/>
        <v>0.25317278015835171</v>
      </c>
      <c r="AC131">
        <v>3.526323E-3</v>
      </c>
      <c r="AD131">
        <v>1.6664818779999999</v>
      </c>
      <c r="AE131">
        <v>2.1672367604705198</v>
      </c>
      <c r="AF131">
        <f t="shared" si="86"/>
        <v>4.6969151759347536</v>
      </c>
      <c r="AG131" s="12">
        <f t="shared" si="118"/>
        <v>0.85976071481691096</v>
      </c>
      <c r="AH131" s="12">
        <f t="shared" si="87"/>
        <v>0.2368382928581505</v>
      </c>
      <c r="AI131">
        <f t="shared" si="119"/>
        <v>0.48159809662836844</v>
      </c>
      <c r="AJ131">
        <f t="shared" si="88"/>
        <v>0.13573841386615337</v>
      </c>
      <c r="AK131">
        <f t="shared" si="126"/>
        <v>1.2250024901323184E-3</v>
      </c>
      <c r="AL131">
        <f t="shared" si="90"/>
        <v>3.7003901765856711E-4</v>
      </c>
      <c r="AM131">
        <f t="shared" si="91"/>
        <v>1.3692887458971735E-7</v>
      </c>
      <c r="AN131">
        <f t="shared" si="120"/>
        <v>1.1125417087561448E-3</v>
      </c>
      <c r="AO131">
        <f t="shared" si="92"/>
        <v>7.4187077189941044E-4</v>
      </c>
      <c r="AP131">
        <f t="shared" si="93"/>
        <v>5.5037224219862706E-7</v>
      </c>
      <c r="AQ131">
        <f t="shared" si="121"/>
        <v>0.85853571232677861</v>
      </c>
      <c r="AR131">
        <f t="shared" si="94"/>
        <v>0.23650092294096789</v>
      </c>
      <c r="AS131">
        <f t="shared" si="95"/>
        <v>5.5932686551929629E-2</v>
      </c>
      <c r="AT131">
        <f t="shared" si="122"/>
        <v>0.48048555491961231</v>
      </c>
      <c r="AU131">
        <f t="shared" si="96"/>
        <v>0.13544081454618287</v>
      </c>
      <c r="AV131">
        <f t="shared" si="97"/>
        <v>1.8344214244933502E-2</v>
      </c>
      <c r="AW131">
        <f t="shared" si="123"/>
        <v>271.66221117735313</v>
      </c>
      <c r="AX131">
        <f t="shared" si="98"/>
        <v>54.795219907551477</v>
      </c>
      <c r="AY131">
        <f t="shared" si="99"/>
        <v>3002.5161247169258</v>
      </c>
      <c r="AZ131">
        <f t="shared" si="124"/>
        <v>246.7223887806785</v>
      </c>
      <c r="BA131">
        <f t="shared" si="100"/>
        <v>154.88439561096769</v>
      </c>
      <c r="BB131">
        <f t="shared" si="101"/>
        <v>23989.176003774748</v>
      </c>
      <c r="BC131">
        <f t="shared" si="102"/>
        <v>-270.80367546502634</v>
      </c>
      <c r="BD131">
        <f t="shared" si="103"/>
        <v>54.79573028442524</v>
      </c>
      <c r="BE131">
        <f t="shared" si="104"/>
        <v>-246.24190322575888</v>
      </c>
      <c r="BF131">
        <f t="shared" si="127"/>
        <v>-154.74895479642151</v>
      </c>
      <c r="BH131">
        <f t="shared" si="106"/>
        <v>88.052715866357389</v>
      </c>
      <c r="BI131">
        <f t="shared" si="107"/>
        <v>1.008359305714E-4</v>
      </c>
      <c r="BJ131">
        <f t="shared" si="108"/>
        <v>0.91225291799999997</v>
      </c>
      <c r="BK131">
        <f t="shared" si="109"/>
        <v>0.113292553</v>
      </c>
      <c r="BL131">
        <f t="shared" si="110"/>
        <v>-206438.32208992465</v>
      </c>
      <c r="BM131">
        <f t="shared" si="111"/>
        <v>-31134.799447436013</v>
      </c>
      <c r="BN131">
        <f t="shared" si="112"/>
        <v>175303.52264248865</v>
      </c>
    </row>
    <row r="132" spans="1:66" x14ac:dyDescent="0.2">
      <c r="A132" t="s">
        <v>178</v>
      </c>
      <c r="B132" t="str">
        <f>VLOOKUP(A132,ISO3_Country!$A$3:$B$248,2,FALSE)</f>
        <v>Portugal</v>
      </c>
      <c r="C132" t="s">
        <v>665</v>
      </c>
      <c r="D132">
        <f>SUMIF(All_countries!F131:F375,Aggregation!A132,All_countries!G131:G375)</f>
        <v>184.377050723</v>
      </c>
      <c r="E132">
        <f>SUMIF(All_countries!$F$5:$F$249,Aggregation!A132,All_countries!$H$5:$H$249)</f>
        <v>0</v>
      </c>
      <c r="F132">
        <f>SUMIF(All_countries!$F$5:$F$249,Aggregation!A132,All_countries!$I$5:$I$249)</f>
        <v>198.56749175499999</v>
      </c>
      <c r="G132">
        <f>SUMIF(All_countries!$F$5:$F$249,Aggregation!A132,All_countries!$J$5:$J$249)</f>
        <v>0</v>
      </c>
      <c r="H132">
        <f t="shared" si="78"/>
        <v>0</v>
      </c>
      <c r="I132">
        <f t="shared" si="79"/>
        <v>0</v>
      </c>
      <c r="J132">
        <f t="shared" si="114"/>
        <v>4.8649035479974997E-2</v>
      </c>
      <c r="K132">
        <f t="shared" si="80"/>
        <v>5.1627547856299997E-3</v>
      </c>
      <c r="L132">
        <f t="shared" si="115"/>
        <v>0</v>
      </c>
      <c r="M132">
        <f t="shared" si="81"/>
        <v>0</v>
      </c>
      <c r="N132">
        <f t="shared" si="116"/>
        <v>4.8649035479974997E-2</v>
      </c>
      <c r="O132">
        <f t="shared" si="82"/>
        <v>5.1627547856299997E-3</v>
      </c>
      <c r="P132">
        <f t="shared" si="117"/>
        <v>0</v>
      </c>
      <c r="Q132">
        <f>VLOOKUP(B132,CO2Emissions2019!$A$3:$B$219,2,FALSE)</f>
        <v>13.26360114</v>
      </c>
      <c r="R132">
        <f t="shared" si="125"/>
        <v>0.36678602565377655</v>
      </c>
      <c r="S132">
        <v>0.950942815</v>
      </c>
      <c r="T132">
        <v>2.2183101E-2</v>
      </c>
      <c r="U132">
        <f t="shared" si="84"/>
        <v>4.9208996997620106E-4</v>
      </c>
      <c r="V132">
        <v>0.91467228199999995</v>
      </c>
      <c r="W132">
        <v>0.98772185499999998</v>
      </c>
      <c r="X132">
        <v>0.84941403437423402</v>
      </c>
      <c r="Y132">
        <f t="shared" si="113"/>
        <v>0.72150420179191244</v>
      </c>
      <c r="Z132">
        <v>0.54049346399999998</v>
      </c>
      <c r="AA132">
        <v>9.0300601999999994E-2</v>
      </c>
      <c r="AB132">
        <f t="shared" si="85"/>
        <v>8.1541987215624032E-3</v>
      </c>
      <c r="AC132">
        <v>0.39765836799999998</v>
      </c>
      <c r="AD132">
        <v>0.69390110400000005</v>
      </c>
      <c r="AE132">
        <v>0.39112582112524502</v>
      </c>
      <c r="AF132">
        <f t="shared" si="86"/>
        <v>0.15297940795089718</v>
      </c>
      <c r="AG132" s="12">
        <f t="shared" si="118"/>
        <v>114.21970414965541</v>
      </c>
      <c r="AH132" s="12">
        <f t="shared" si="87"/>
        <v>12.153155818105937</v>
      </c>
      <c r="AI132">
        <f t="shared" si="119"/>
        <v>63.980583397141544</v>
      </c>
      <c r="AJ132">
        <f t="shared" si="88"/>
        <v>7.8037898696635359</v>
      </c>
      <c r="AK132">
        <f t="shared" si="126"/>
        <v>0.16964440688691051</v>
      </c>
      <c r="AL132">
        <f t="shared" si="90"/>
        <v>1.8432897693031008E-2</v>
      </c>
      <c r="AM132">
        <f t="shared" si="91"/>
        <v>3.3977171736174785E-4</v>
      </c>
      <c r="AN132">
        <f t="shared" si="120"/>
        <v>9.6421879086947757E-2</v>
      </c>
      <c r="AO132">
        <f t="shared" si="92"/>
        <v>1.9084367493895794E-2</v>
      </c>
      <c r="AP132">
        <f t="shared" si="93"/>
        <v>3.6421308264206643E-4</v>
      </c>
      <c r="AQ132">
        <f t="shared" si="121"/>
        <v>114.05005974276851</v>
      </c>
      <c r="AR132">
        <f t="shared" si="94"/>
        <v>12.13510823342426</v>
      </c>
      <c r="AS132">
        <f t="shared" si="95"/>
        <v>147.26085183692126</v>
      </c>
      <c r="AT132">
        <f t="shared" si="122"/>
        <v>63.884161518054597</v>
      </c>
      <c r="AU132">
        <f t="shared" si="96"/>
        <v>7.7949052220512831</v>
      </c>
      <c r="AV132">
        <f t="shared" si="97"/>
        <v>60.760547420762364</v>
      </c>
      <c r="AW132">
        <f t="shared" si="123"/>
        <v>283.01541056646766</v>
      </c>
      <c r="AX132">
        <f t="shared" si="98"/>
        <v>44.288967783497746</v>
      </c>
      <c r="AY132">
        <f t="shared" si="99"/>
        <v>1961.5126673277014</v>
      </c>
      <c r="AZ132">
        <f t="shared" si="124"/>
        <v>160.85928323928951</v>
      </c>
      <c r="BA132">
        <f t="shared" si="100"/>
        <v>36.631240212557088</v>
      </c>
      <c r="BB132">
        <f t="shared" si="101"/>
        <v>1341.8477595100594</v>
      </c>
      <c r="BC132">
        <f t="shared" si="102"/>
        <v>-168.96535082369917</v>
      </c>
      <c r="BD132">
        <f t="shared" si="103"/>
        <v>45.921384116385497</v>
      </c>
      <c r="BE132">
        <f t="shared" si="104"/>
        <v>-96.975121721234913</v>
      </c>
      <c r="BF132">
        <f t="shared" si="127"/>
        <v>-28.836334990505804</v>
      </c>
      <c r="BH132">
        <f t="shared" si="106"/>
        <v>13.214952104520025</v>
      </c>
      <c r="BI132">
        <f t="shared" si="107"/>
        <v>5.1627547856299997E-3</v>
      </c>
      <c r="BJ132">
        <f t="shared" si="108"/>
        <v>0.950942815</v>
      </c>
      <c r="BK132">
        <f t="shared" si="109"/>
        <v>2.2183101E-2</v>
      </c>
      <c r="BL132">
        <f t="shared" si="110"/>
        <v>-30980.389686013728</v>
      </c>
      <c r="BM132">
        <f t="shared" si="111"/>
        <v>-32716.23629200424</v>
      </c>
      <c r="BN132">
        <f t="shared" si="112"/>
        <v>-1735.8466059905113</v>
      </c>
    </row>
    <row r="133" spans="1:66" x14ac:dyDescent="0.2">
      <c r="A133" t="s">
        <v>179</v>
      </c>
      <c r="B133" t="str">
        <f>VLOOKUP(A133,ISO3_Country!$A$3:$B$248,2,FALSE)</f>
        <v>Paraguay</v>
      </c>
      <c r="C133" t="s">
        <v>668</v>
      </c>
      <c r="D133">
        <f>SUMIF(All_countries!F132:F376,Aggregation!A133,All_countries!G132:G376)</f>
        <v>35.208738514299988</v>
      </c>
      <c r="E133">
        <f>SUMIF(All_countries!$F$5:$F$249,Aggregation!A133,All_countries!$H$5:$H$249)</f>
        <v>0</v>
      </c>
      <c r="F133">
        <f>SUMIF(All_countries!$F$5:$F$249,Aggregation!A133,All_countries!$I$5:$I$249)</f>
        <v>0</v>
      </c>
      <c r="G133">
        <f>SUMIF(All_countries!$F$5:$F$249,Aggregation!A133,All_countries!$J$5:$J$249)</f>
        <v>0</v>
      </c>
      <c r="H133">
        <f t="shared" si="78"/>
        <v>0</v>
      </c>
      <c r="I133">
        <f t="shared" si="79"/>
        <v>0</v>
      </c>
      <c r="J133">
        <f t="shared" ref="J133:J164" si="128">F133*245/10^6</f>
        <v>0</v>
      </c>
      <c r="K133">
        <f t="shared" si="80"/>
        <v>0</v>
      </c>
      <c r="L133">
        <f t="shared" ref="L133:L164" si="129">G133*174/10^6</f>
        <v>0</v>
      </c>
      <c r="M133">
        <f t="shared" si="81"/>
        <v>0</v>
      </c>
      <c r="N133">
        <f t="shared" ref="N133:N164" si="130">H133+J133+L133</f>
        <v>0</v>
      </c>
      <c r="O133">
        <f t="shared" si="82"/>
        <v>0</v>
      </c>
      <c r="P133">
        <f t="shared" ref="P133:P164" si="131">IF(N133&gt;0,0,1)</f>
        <v>1</v>
      </c>
      <c r="Q133">
        <f>VLOOKUP(B133,CO2Emissions2019!$A$3:$B$219,2,FALSE)</f>
        <v>2.2577191000000001</v>
      </c>
      <c r="R133">
        <f t="shared" si="125"/>
        <v>0</v>
      </c>
      <c r="S133">
        <v>0.64149073300000004</v>
      </c>
      <c r="T133">
        <v>1.4307172999999999E-2</v>
      </c>
      <c r="U133">
        <f t="shared" si="84"/>
        <v>2.0469519925192899E-4</v>
      </c>
      <c r="V133">
        <v>0.61830279399999999</v>
      </c>
      <c r="W133">
        <v>0.66559406700000001</v>
      </c>
      <c r="X133">
        <v>0.55386093019913096</v>
      </c>
      <c r="Y133">
        <f t="shared" si="113"/>
        <v>0.30676193000104662</v>
      </c>
      <c r="Z133">
        <v>0.21096116000000001</v>
      </c>
      <c r="AA133">
        <v>3.0009042999999999E-2</v>
      </c>
      <c r="AB133">
        <f t="shared" si="85"/>
        <v>9.0054266177584891E-4</v>
      </c>
      <c r="AC133">
        <v>0.16220137000000001</v>
      </c>
      <c r="AD133">
        <v>0.26148104100000003</v>
      </c>
      <c r="AE133">
        <v>0.129847623561543</v>
      </c>
      <c r="AF133">
        <f t="shared" si="86"/>
        <v>1.6860405344580179E-2</v>
      </c>
      <c r="AG133" s="12">
        <f t="shared" ref="AG133:AG164" si="132">(N133*10^6*3.667*$S$2)/10^6</f>
        <v>0</v>
      </c>
      <c r="AH133" s="12">
        <f t="shared" si="87"/>
        <v>0</v>
      </c>
      <c r="AI133">
        <f t="shared" ref="AI133:AI164" si="133">(N133*10^6*3.667*$Z$2)/10^6</f>
        <v>0</v>
      </c>
      <c r="AJ133">
        <f t="shared" si="88"/>
        <v>0</v>
      </c>
      <c r="AK133">
        <f t="shared" si="126"/>
        <v>0</v>
      </c>
      <c r="AL133">
        <f t="shared" si="90"/>
        <v>0</v>
      </c>
      <c r="AM133">
        <f t="shared" si="91"/>
        <v>0</v>
      </c>
      <c r="AN133">
        <f t="shared" ref="AN133:AN164" si="134">(N133*10^6*3.667)*Z133/10^6</f>
        <v>0</v>
      </c>
      <c r="AO133">
        <f t="shared" si="92"/>
        <v>0</v>
      </c>
      <c r="AP133">
        <f t="shared" si="93"/>
        <v>0</v>
      </c>
      <c r="AQ133">
        <f t="shared" ref="AQ133:AQ164" si="135">(N133*10^6*3.667)*($S$2-S133)/10^6</f>
        <v>0</v>
      </c>
      <c r="AR133">
        <f t="shared" si="94"/>
        <v>0</v>
      </c>
      <c r="AS133">
        <f t="shared" si="95"/>
        <v>0</v>
      </c>
      <c r="AT133">
        <f t="shared" ref="AT133:AT164" si="136">(N133*10^6*3.667)*($Z$2-Z133)/10^6</f>
        <v>0</v>
      </c>
      <c r="AU133">
        <f t="shared" si="96"/>
        <v>0</v>
      </c>
      <c r="AV133">
        <f t="shared" si="97"/>
        <v>0</v>
      </c>
      <c r="AW133">
        <f t="shared" ref="AW133:AW164" si="137">($N$2-N133)*10^6*3.667*S133/10^6</f>
        <v>191.03208481521835</v>
      </c>
      <c r="AX133">
        <f t="shared" si="98"/>
        <v>29.883395979510734</v>
      </c>
      <c r="AY133">
        <f t="shared" si="99"/>
        <v>893.01735526823825</v>
      </c>
      <c r="AZ133">
        <f t="shared" ref="AZ133:AZ164" si="138">($N$2-N133)*10^6*3.667*Z133/10^6</f>
        <v>62.822965534307798</v>
      </c>
      <c r="BA133">
        <f t="shared" si="100"/>
        <v>13.208988607407285</v>
      </c>
      <c r="BB133">
        <f t="shared" si="101"/>
        <v>174.47738003061545</v>
      </c>
      <c r="BC133">
        <f t="shared" si="102"/>
        <v>-191.03208481521835</v>
      </c>
      <c r="BD133">
        <f t="shared" si="103"/>
        <v>29.883395979510734</v>
      </c>
      <c r="BE133">
        <f t="shared" si="104"/>
        <v>-62.822965534307798</v>
      </c>
      <c r="BF133">
        <f t="shared" si="127"/>
        <v>-13.208988607407285</v>
      </c>
      <c r="BH133">
        <f t="shared" si="106"/>
        <v>2.2577191000000001</v>
      </c>
      <c r="BI133">
        <f t="shared" si="107"/>
        <v>0</v>
      </c>
      <c r="BJ133">
        <f t="shared" si="108"/>
        <v>0.64149073300000004</v>
      </c>
      <c r="BK133">
        <f t="shared" si="109"/>
        <v>1.4307172999999999E-2</v>
      </c>
      <c r="BL133">
        <f t="shared" si="110"/>
        <v>-5295.4315151068768</v>
      </c>
      <c r="BM133">
        <f t="shared" si="111"/>
        <v>-22095.622174369655</v>
      </c>
      <c r="BN133">
        <f t="shared" si="112"/>
        <v>-16800.190659262778</v>
      </c>
    </row>
    <row r="134" spans="1:66" x14ac:dyDescent="0.2">
      <c r="A134" t="s">
        <v>182</v>
      </c>
      <c r="B134" t="str">
        <f>VLOOKUP(A134,ISO3_Country!$A$3:$B$248,2,FALSE)</f>
        <v>Qatar</v>
      </c>
      <c r="C134" t="s">
        <v>666</v>
      </c>
      <c r="D134">
        <f>SUMIF(All_countries!F133:F377,Aggregation!A134,All_countries!G133:G377)</f>
        <v>3.8646085382700002</v>
      </c>
      <c r="E134">
        <f>SUMIF(All_countries!$F$5:$F$249,Aggregation!A134,All_countries!$H$5:$H$249)</f>
        <v>1151.7553515100001</v>
      </c>
      <c r="F134">
        <f>SUMIF(All_countries!$F$5:$F$249,Aggregation!A134,All_countries!$I$5:$I$249)</f>
        <v>0</v>
      </c>
      <c r="G134">
        <f>SUMIF(All_countries!$F$5:$F$249,Aggregation!A134,All_countries!$J$5:$J$249)</f>
        <v>3.8469216121900001</v>
      </c>
      <c r="H134">
        <f t="shared" ref="H134:H175" si="139">E134*138/10^6</f>
        <v>0.15894223850838002</v>
      </c>
      <c r="I134">
        <f t="shared" ref="I134:I175" si="140">E134*38/10^6</f>
        <v>4.3766703357379998E-2</v>
      </c>
      <c r="J134">
        <f t="shared" si="128"/>
        <v>0</v>
      </c>
      <c r="K134">
        <f t="shared" ref="K134:K175" si="141">F134*26/10^6</f>
        <v>0</v>
      </c>
      <c r="L134">
        <f t="shared" si="129"/>
        <v>6.6936436052106004E-4</v>
      </c>
      <c r="M134">
        <f t="shared" ref="M134:M175" si="142">G134*23/10^6</f>
        <v>8.8479197080369999E-5</v>
      </c>
      <c r="N134">
        <f t="shared" si="130"/>
        <v>0.15961160286890108</v>
      </c>
      <c r="O134">
        <f t="shared" ref="O134:O175" si="143">SQRT((E134^2*38^2+F134^2*26^2+G134^2*23^2)/10^12)</f>
        <v>4.3766792792495249E-2</v>
      </c>
      <c r="P134">
        <f t="shared" si="131"/>
        <v>0</v>
      </c>
      <c r="Q134">
        <f>VLOOKUP(B134,CO2Emissions2019!$A$3:$B$219,2,FALSE)</f>
        <v>29.842988439999999</v>
      </c>
      <c r="R134">
        <f t="shared" ref="R134:R165" si="144">100*N134/Q134</f>
        <v>0.53483786715865878</v>
      </c>
      <c r="S134">
        <v>6.028473376</v>
      </c>
      <c r="T134">
        <v>0.26186455400000003</v>
      </c>
      <c r="U134">
        <f t="shared" ref="U134:U175" si="145">T134^2</f>
        <v>6.8573044641618924E-2</v>
      </c>
      <c r="V134">
        <v>5.6091554559999999</v>
      </c>
      <c r="W134">
        <v>6.4662245409999999</v>
      </c>
      <c r="X134">
        <v>9.8201972223275096</v>
      </c>
      <c r="Y134">
        <f t="shared" si="113"/>
        <v>96.436273485408933</v>
      </c>
      <c r="Z134">
        <v>6.4748879209999997</v>
      </c>
      <c r="AA134">
        <v>1.247062981</v>
      </c>
      <c r="AB134">
        <f t="shared" ref="AB134:AB175" si="146">AA134^2</f>
        <v>1.5551660785806063</v>
      </c>
      <c r="AC134">
        <v>4.4750601330000004</v>
      </c>
      <c r="AD134">
        <v>8.6188683220000009</v>
      </c>
      <c r="AE134">
        <v>5.3741683520674899</v>
      </c>
      <c r="AF134">
        <f t="shared" ref="AF134:AF175" si="147">AE134^2</f>
        <v>28.881685476363799</v>
      </c>
      <c r="AG134" s="12">
        <f t="shared" si="132"/>
        <v>374.74103810428807</v>
      </c>
      <c r="AH134" s="12">
        <f t="shared" ref="AH134:AH175" si="148">IF(AG134&gt;0,SQRT(($T$2/$S$2)^2+(O134/N134)^2)*AG134,0)</f>
        <v>102.79755053697649</v>
      </c>
      <c r="AI134">
        <f t="shared" si="133"/>
        <v>209.91255772601414</v>
      </c>
      <c r="AJ134">
        <f t="shared" ref="AJ134:AJ175" si="149">IF(AI134&gt;0,SQRT(($AA$2/$Z$2)^2+(O134/N134)^2)*AI134,0)</f>
        <v>58.927162753368748</v>
      </c>
      <c r="AK134">
        <f t="shared" ref="AK134:AK165" si="150">(N134*10^6*3.667)*S134/10^6</f>
        <v>3.5284398322176012</v>
      </c>
      <c r="AL134">
        <f t="shared" ref="AL134:AL175" si="151">IF(AK134=0,0, ABS(SQRT((O134/N134)^2+(T134/S134)^2)*AK134))</f>
        <v>0.97959131870064331</v>
      </c>
      <c r="AM134">
        <f t="shared" ref="AM134:AM175" si="152">AL134^2</f>
        <v>0.95959915167366538</v>
      </c>
      <c r="AN134">
        <f t="shared" si="134"/>
        <v>3.7897243671265755</v>
      </c>
      <c r="AO134">
        <f t="shared" ref="AO134:AO175" si="153">IF(AN134=0,0, ABS(SQRT((O134/N134)^2+(AA134/Z134)^2)*AN134))</f>
        <v>1.2698959270844552</v>
      </c>
      <c r="AP134">
        <f t="shared" ref="AP134:AP175" si="154">AO134^2</f>
        <v>1.6126356656256879</v>
      </c>
      <c r="AQ134">
        <f t="shared" si="135"/>
        <v>371.21259827207047</v>
      </c>
      <c r="AR134">
        <f t="shared" ref="AR134:AR175" si="155">IF(AQ134&gt;0,SQRT((SQRT($T$2^2+T134^2)/($S$2-T134))^2+(O134/N134)^2)*AQ134,0)</f>
        <v>101.82978833578963</v>
      </c>
      <c r="AS134">
        <f t="shared" ref="AS134:AS175" si="156">AR134^2</f>
        <v>10369.305792511717</v>
      </c>
      <c r="AT134">
        <f t="shared" si="136"/>
        <v>206.12283335888756</v>
      </c>
      <c r="AU134">
        <f t="shared" ref="AU134:AU175" si="157">IF(AT134&gt;0,SQRT((SQRT($AA$2^2+AA134^2)/($Z$2-Z134))^2+(O134/N134)^2)*AT134,0)</f>
        <v>57.91713148492439</v>
      </c>
      <c r="AV134">
        <f t="shared" ref="AV134:AV175" si="158">AU134^2</f>
        <v>3354.3941194420199</v>
      </c>
      <c r="AW134">
        <f t="shared" si="137"/>
        <v>1791.7146993548258</v>
      </c>
      <c r="AX134">
        <f t="shared" ref="AX134:AX175" si="159">IF(AW134=0,0,ABS(SQRT((SQRT($O$1^2+O133^2)/($N$1-N133))^2+(T134/S134)^2)*AW134))</f>
        <v>287.96742099503007</v>
      </c>
      <c r="AY134">
        <f t="shared" ref="AY134:AY175" si="160">AX134^2</f>
        <v>82925.235554528888</v>
      </c>
      <c r="AZ134">
        <f t="shared" si="138"/>
        <v>1924.3929832909503</v>
      </c>
      <c r="BA134">
        <f t="shared" ref="BA134:BA175" si="161">IF(AZ134=0,0,ABS(SQRT((SQRT($O$1^2+O133^2)/($N$1-N133))^2+(AA134/Z134)^2)*AZ134))</f>
        <v>475.4432471269817</v>
      </c>
      <c r="BB134">
        <f t="shared" ref="BB134:BB175" si="162">BA134^2</f>
        <v>226046.2812386482</v>
      </c>
      <c r="BC134">
        <f t="shared" ref="BC134:BC175" si="163">AQ134-AW134</f>
        <v>-1420.5021010827554</v>
      </c>
      <c r="BD134">
        <f t="shared" ref="BD134:BD175" si="164">SQRT(AR134^2+AX134^2)</f>
        <v>305.44155144158202</v>
      </c>
      <c r="BE134">
        <f t="shared" ref="BE134:BE175" si="165">AT134-AZ134</f>
        <v>-1718.2701499320626</v>
      </c>
      <c r="BF134">
        <f t="shared" ref="BF134:BF165" si="166">AU134-BA134</f>
        <v>-417.52611564205733</v>
      </c>
      <c r="BH134">
        <f t="shared" ref="BH134:BH175" si="167">Q134-N134</f>
        <v>29.6833768371311</v>
      </c>
      <c r="BI134">
        <f t="shared" ref="BI134:BI175" si="168">O134</f>
        <v>4.3766792792495249E-2</v>
      </c>
      <c r="BJ134">
        <f t="shared" ref="BJ134:BJ175" si="169">S134</f>
        <v>6.028473376</v>
      </c>
      <c r="BK134">
        <f t="shared" ref="BK134:BK175" si="170">T134</f>
        <v>0.26186455400000003</v>
      </c>
      <c r="BL134">
        <f t="shared" ref="BL134:BL175" si="171">-BH134*3.667*($BJ$1-BJ134)</f>
        <v>-69035.353590496117</v>
      </c>
      <c r="BM134">
        <f t="shared" ref="BM134:BM175" si="172">-($BH$1-BH134)*3.667*BJ134</f>
        <v>-207039.5382493638</v>
      </c>
      <c r="BN134">
        <f t="shared" ref="BN134:BN175" si="173">BM134-BL134</f>
        <v>-138004.18465886769</v>
      </c>
    </row>
    <row r="135" spans="1:66" x14ac:dyDescent="0.2">
      <c r="A135" t="s">
        <v>184</v>
      </c>
      <c r="B135" t="str">
        <f>VLOOKUP(A135,ISO3_Country!$A$3:$B$248,2,FALSE)</f>
        <v>Romania</v>
      </c>
      <c r="C135" t="s">
        <v>665</v>
      </c>
      <c r="D135">
        <f>SUMIF(All_countries!F134:F378,Aggregation!A135,All_countries!G134:G378)</f>
        <v>30.854314139700001</v>
      </c>
      <c r="E135">
        <f>SUMIF(All_countries!$F$5:$F$249,Aggregation!A135,All_countries!$H$5:$H$249)</f>
        <v>0</v>
      </c>
      <c r="F135">
        <f>SUMIF(All_countries!$F$5:$F$249,Aggregation!A135,All_countries!$I$5:$I$249)</f>
        <v>54.728304801</v>
      </c>
      <c r="G135">
        <f>SUMIF(All_countries!$F$5:$F$249,Aggregation!A135,All_countries!$J$5:$J$249)</f>
        <v>0</v>
      </c>
      <c r="H135">
        <f t="shared" si="139"/>
        <v>0</v>
      </c>
      <c r="I135">
        <f t="shared" si="140"/>
        <v>0</v>
      </c>
      <c r="J135">
        <f t="shared" si="128"/>
        <v>1.3408434676245001E-2</v>
      </c>
      <c r="K135">
        <f t="shared" si="141"/>
        <v>1.422935924826E-3</v>
      </c>
      <c r="L135">
        <f t="shared" si="129"/>
        <v>0</v>
      </c>
      <c r="M135">
        <f t="shared" si="142"/>
        <v>0</v>
      </c>
      <c r="N135">
        <f t="shared" si="130"/>
        <v>1.3408434676245001E-2</v>
      </c>
      <c r="O135">
        <f t="shared" si="143"/>
        <v>1.422935924826E-3</v>
      </c>
      <c r="P135">
        <f t="shared" si="131"/>
        <v>0</v>
      </c>
      <c r="Q135">
        <f>VLOOKUP(B135,CO2Emissions2019!$A$3:$B$219,2,FALSE)</f>
        <v>20.49237183</v>
      </c>
      <c r="R135">
        <f t="shared" si="144"/>
        <v>6.5431345807495045E-2</v>
      </c>
      <c r="S135">
        <v>0.46451452799999998</v>
      </c>
      <c r="T135">
        <v>3.0140004000000001E-2</v>
      </c>
      <c r="U135">
        <f t="shared" si="145"/>
        <v>9.0841984112001613E-4</v>
      </c>
      <c r="V135">
        <v>0.41557520199999998</v>
      </c>
      <c r="W135">
        <v>0.51422606100000001</v>
      </c>
      <c r="X135">
        <v>1.1584151955983499</v>
      </c>
      <c r="Y135">
        <f t="shared" ref="Y135:Y175" si="174">X135^2</f>
        <v>1.3419257653931633</v>
      </c>
      <c r="Z135">
        <v>0.27265155299999999</v>
      </c>
      <c r="AA135">
        <v>0.12711837500000001</v>
      </c>
      <c r="AB135">
        <f t="shared" si="146"/>
        <v>1.6159081262640627E-2</v>
      </c>
      <c r="AC135">
        <v>6.3340752E-2</v>
      </c>
      <c r="AD135">
        <v>0.48719562700000002</v>
      </c>
      <c r="AE135">
        <v>0.54440057630580996</v>
      </c>
      <c r="AF135">
        <f t="shared" si="147"/>
        <v>0.29637198748209803</v>
      </c>
      <c r="AG135" s="12">
        <f t="shared" si="132"/>
        <v>31.480735984192048</v>
      </c>
      <c r="AH135" s="12">
        <f t="shared" si="148"/>
        <v>3.3495997256590226</v>
      </c>
      <c r="AI135">
        <f t="shared" si="133"/>
        <v>17.634048950091515</v>
      </c>
      <c r="AJ135">
        <f t="shared" si="149"/>
        <v>2.1508464795277744</v>
      </c>
      <c r="AK135">
        <f t="shared" si="150"/>
        <v>2.2839589388702473E-2</v>
      </c>
      <c r="AL135">
        <f t="shared" si="151"/>
        <v>2.8409393500265319E-3</v>
      </c>
      <c r="AM135">
        <f t="shared" si="152"/>
        <v>8.070936390529173E-6</v>
      </c>
      <c r="AN135">
        <f t="shared" si="134"/>
        <v>1.340593058202918E-2</v>
      </c>
      <c r="AO135">
        <f t="shared" si="153"/>
        <v>6.4101172905169559E-3</v>
      </c>
      <c r="AP135">
        <f t="shared" si="154"/>
        <v>4.1089603678184439E-5</v>
      </c>
      <c r="AQ135">
        <f t="shared" si="135"/>
        <v>31.457896394803345</v>
      </c>
      <c r="AR135">
        <f t="shared" si="155"/>
        <v>3.3471707107705475</v>
      </c>
      <c r="AS135">
        <f t="shared" si="156"/>
        <v>11.203551767040212</v>
      </c>
      <c r="AT135">
        <f t="shared" si="136"/>
        <v>17.620643019509483</v>
      </c>
      <c r="AU135">
        <f t="shared" si="157"/>
        <v>2.1496178701986137</v>
      </c>
      <c r="AV135">
        <f t="shared" si="158"/>
        <v>4.6208569878772243</v>
      </c>
      <c r="AW135">
        <f t="shared" si="137"/>
        <v>138.30679503496231</v>
      </c>
      <c r="AX135">
        <f t="shared" si="159"/>
        <v>23.245976991655919</v>
      </c>
      <c r="AY135">
        <f t="shared" si="160"/>
        <v>540.37544629659635</v>
      </c>
      <c r="AZ135">
        <f t="shared" si="138"/>
        <v>81.180587869008818</v>
      </c>
      <c r="BA135">
        <f t="shared" si="161"/>
        <v>39.88684534004603</v>
      </c>
      <c r="BB135">
        <f t="shared" si="162"/>
        <v>1590.9604311807516</v>
      </c>
      <c r="BC135">
        <f t="shared" si="163"/>
        <v>-106.84889864015896</v>
      </c>
      <c r="BD135">
        <f t="shared" si="164"/>
        <v>23.485719023773502</v>
      </c>
      <c r="BE135">
        <f t="shared" si="165"/>
        <v>-63.559944849499331</v>
      </c>
      <c r="BF135">
        <f t="shared" si="166"/>
        <v>-37.737227469847419</v>
      </c>
      <c r="BH135">
        <f t="shared" si="167"/>
        <v>20.478963395323756</v>
      </c>
      <c r="BI135">
        <f t="shared" si="168"/>
        <v>1.422935924826E-3</v>
      </c>
      <c r="BJ135">
        <f t="shared" si="169"/>
        <v>0.46451452799999998</v>
      </c>
      <c r="BK135">
        <f t="shared" si="170"/>
        <v>3.0140004000000001E-2</v>
      </c>
      <c r="BL135">
        <f t="shared" si="171"/>
        <v>-48046.257771192621</v>
      </c>
      <c r="BM135">
        <f t="shared" si="172"/>
        <v>-15968.784333724449</v>
      </c>
      <c r="BN135">
        <f t="shared" si="173"/>
        <v>32077.473437468172</v>
      </c>
    </row>
    <row r="136" spans="1:66" x14ac:dyDescent="0.2">
      <c r="A136" t="s">
        <v>244</v>
      </c>
      <c r="B136" t="str">
        <f>VLOOKUP(A136,ISO3_Country!$A$3:$B$248,2,FALSE)</f>
        <v>Russian Federation</v>
      </c>
      <c r="C136" t="s">
        <v>665</v>
      </c>
      <c r="D136">
        <f>SUMIF(All_countries!F135:F379,Aggregation!A136,All_countries!G135:G379)</f>
        <v>4898.1302647499997</v>
      </c>
      <c r="E136">
        <f>SUMIF(All_countries!$F$5:$F$249,Aggregation!A136,All_countries!$H$5:$H$249)</f>
        <v>680.11870068099995</v>
      </c>
      <c r="F136">
        <f>SUMIF(All_countries!$F$5:$F$249,Aggregation!A136,All_countries!$I$5:$I$249)</f>
        <v>7007.1921122499998</v>
      </c>
      <c r="G136">
        <f>SUMIF(All_countries!$F$5:$F$249,Aggregation!A136,All_countries!$J$5:$J$249)</f>
        <v>0</v>
      </c>
      <c r="H136">
        <f t="shared" si="139"/>
        <v>9.3856380693977989E-2</v>
      </c>
      <c r="I136">
        <f t="shared" si="140"/>
        <v>2.5844510625878E-2</v>
      </c>
      <c r="J136">
        <f t="shared" si="128"/>
        <v>1.71676206750125</v>
      </c>
      <c r="K136">
        <f t="shared" si="141"/>
        <v>0.18218699491849999</v>
      </c>
      <c r="L136">
        <f t="shared" si="129"/>
        <v>0</v>
      </c>
      <c r="M136">
        <f t="shared" si="142"/>
        <v>0</v>
      </c>
      <c r="N136">
        <f t="shared" si="130"/>
        <v>1.8106184481952281</v>
      </c>
      <c r="O136">
        <f t="shared" si="143"/>
        <v>0.18401097751744233</v>
      </c>
      <c r="P136">
        <f t="shared" si="131"/>
        <v>0</v>
      </c>
      <c r="Q136">
        <f>VLOOKUP(B136,CO2Emissions2019!$A$3:$B$219,2,FALSE)</f>
        <v>458.06953909999999</v>
      </c>
      <c r="R136">
        <f t="shared" si="144"/>
        <v>0.39527152400324889</v>
      </c>
      <c r="S136">
        <v>-6.2105358539999997</v>
      </c>
      <c r="T136">
        <v>0.92442327099999999</v>
      </c>
      <c r="U136">
        <f t="shared" si="145"/>
        <v>0.85455838396633943</v>
      </c>
      <c r="V136">
        <v>-7.7314568250000004</v>
      </c>
      <c r="W136">
        <v>-4.6953423399999998</v>
      </c>
      <c r="X136">
        <v>35.592464953274899</v>
      </c>
      <c r="Y136">
        <f t="shared" si="174"/>
        <v>1266.823561450102</v>
      </c>
      <c r="Z136">
        <v>1.6518766110000001</v>
      </c>
      <c r="AA136">
        <v>2.541455112</v>
      </c>
      <c r="AB136">
        <f t="shared" si="146"/>
        <v>6.4589940863109323</v>
      </c>
      <c r="AC136">
        <v>-2.4782167369999999</v>
      </c>
      <c r="AD136">
        <v>5.896513713</v>
      </c>
      <c r="AE136">
        <v>10.901137874971999</v>
      </c>
      <c r="AF136">
        <f t="shared" si="147"/>
        <v>118.83480696914903</v>
      </c>
      <c r="AG136" s="12">
        <f t="shared" si="132"/>
        <v>4251.0257693781814</v>
      </c>
      <c r="AH136" s="12">
        <f t="shared" si="148"/>
        <v>433.265509116923</v>
      </c>
      <c r="AI136">
        <f t="shared" si="133"/>
        <v>2381.227571774612</v>
      </c>
      <c r="AJ136">
        <f t="shared" si="149"/>
        <v>281.18070414357078</v>
      </c>
      <c r="AK136">
        <f t="shared" si="150"/>
        <v>-41.235087868507932</v>
      </c>
      <c r="AL136">
        <f t="shared" si="151"/>
        <v>7.4319330096866967</v>
      </c>
      <c r="AM136">
        <f t="shared" si="152"/>
        <v>55.233628260470759</v>
      </c>
      <c r="AN136">
        <f t="shared" si="134"/>
        <v>10.967697281490985</v>
      </c>
      <c r="AO136">
        <f t="shared" si="153"/>
        <v>16.910861439101268</v>
      </c>
      <c r="AP136">
        <f t="shared" si="154"/>
        <v>285.97723461248222</v>
      </c>
      <c r="AQ136">
        <f t="shared" si="135"/>
        <v>4292.2608572466897</v>
      </c>
      <c r="AR136">
        <f t="shared" si="155"/>
        <v>437.51583390800357</v>
      </c>
      <c r="AS136">
        <f t="shared" si="156"/>
        <v>191420.10492021576</v>
      </c>
      <c r="AT136">
        <f t="shared" si="136"/>
        <v>2370.2598744931211</v>
      </c>
      <c r="AU136">
        <f t="shared" si="157"/>
        <v>280.7295494227443</v>
      </c>
      <c r="AV136">
        <f t="shared" si="158"/>
        <v>78809.079919097028</v>
      </c>
      <c r="AW136">
        <f t="shared" si="137"/>
        <v>-1808.2251630394071</v>
      </c>
      <c r="AX136">
        <f t="shared" si="159"/>
        <v>388.27659839365015</v>
      </c>
      <c r="AY136">
        <f t="shared" si="160"/>
        <v>150758.71686014388</v>
      </c>
      <c r="AZ136">
        <f t="shared" si="138"/>
        <v>480.95122940521361</v>
      </c>
      <c r="BA136">
        <f t="shared" si="161"/>
        <v>743.69038746985632</v>
      </c>
      <c r="BB136">
        <f t="shared" si="162"/>
        <v>553075.39241506497</v>
      </c>
      <c r="BC136">
        <f t="shared" si="163"/>
        <v>6100.4860202860964</v>
      </c>
      <c r="BD136">
        <f t="shared" si="164"/>
        <v>584.96053010468972</v>
      </c>
      <c r="BE136">
        <f t="shared" si="165"/>
        <v>1889.3086450879075</v>
      </c>
      <c r="BF136">
        <f t="shared" si="166"/>
        <v>-462.96083804711202</v>
      </c>
      <c r="BH136">
        <f t="shared" si="167"/>
        <v>456.25892065180477</v>
      </c>
      <c r="BI136">
        <f t="shared" si="168"/>
        <v>0.18401097751744233</v>
      </c>
      <c r="BJ136">
        <f t="shared" si="169"/>
        <v>-6.2105358539999997</v>
      </c>
      <c r="BK136">
        <f t="shared" si="170"/>
        <v>0.92442327099999999</v>
      </c>
      <c r="BL136">
        <f t="shared" si="171"/>
        <v>-1081609.6057319108</v>
      </c>
      <c r="BM136">
        <f t="shared" si="172"/>
        <v>203577.37462622891</v>
      </c>
      <c r="BN136">
        <f t="shared" si="173"/>
        <v>1285186.9803581396</v>
      </c>
    </row>
    <row r="137" spans="1:66" x14ac:dyDescent="0.2">
      <c r="A137" t="s">
        <v>185</v>
      </c>
      <c r="B137" t="str">
        <f>VLOOKUP(A137,ISO3_Country!$A$3:$B$248,2,FALSE)</f>
        <v>Rwanda</v>
      </c>
      <c r="C137" t="s">
        <v>667</v>
      </c>
      <c r="D137">
        <f>SUMIF(All_countries!F136:F380,Aggregation!A137,All_countries!G136:G380)</f>
        <v>2.0433824012500001</v>
      </c>
      <c r="E137">
        <f>SUMIF(All_countries!$F$5:$F$249,Aggregation!A137,All_countries!$H$5:$H$249)</f>
        <v>0</v>
      </c>
      <c r="F137">
        <f>SUMIF(All_countries!$F$5:$F$249,Aggregation!A137,All_countries!$I$5:$I$249)</f>
        <v>0</v>
      </c>
      <c r="G137">
        <f>SUMIF(All_countries!$F$5:$F$249,Aggregation!A137,All_countries!$J$5:$J$249)</f>
        <v>0</v>
      </c>
      <c r="H137">
        <f t="shared" si="139"/>
        <v>0</v>
      </c>
      <c r="I137">
        <f t="shared" si="140"/>
        <v>0</v>
      </c>
      <c r="J137">
        <f t="shared" si="128"/>
        <v>0</v>
      </c>
      <c r="K137">
        <f t="shared" si="141"/>
        <v>0</v>
      </c>
      <c r="L137">
        <f t="shared" si="129"/>
        <v>0</v>
      </c>
      <c r="M137">
        <f t="shared" si="142"/>
        <v>0</v>
      </c>
      <c r="N137">
        <f t="shared" si="130"/>
        <v>0</v>
      </c>
      <c r="O137">
        <f t="shared" si="143"/>
        <v>0</v>
      </c>
      <c r="P137">
        <f t="shared" si="131"/>
        <v>1</v>
      </c>
      <c r="Q137">
        <f>VLOOKUP(B137,CO2Emissions2019!$A$3:$B$219,2,FALSE)</f>
        <v>0.30319677099999998</v>
      </c>
      <c r="R137">
        <f t="shared" si="144"/>
        <v>0</v>
      </c>
      <c r="S137">
        <v>0.62494175399999996</v>
      </c>
      <c r="T137">
        <v>1.4118304E-2</v>
      </c>
      <c r="U137">
        <f t="shared" si="145"/>
        <v>1.9932650783641601E-4</v>
      </c>
      <c r="V137">
        <v>0.60156813399999998</v>
      </c>
      <c r="W137">
        <v>0.64837400700000003</v>
      </c>
      <c r="X137">
        <v>0.53261222107549999</v>
      </c>
      <c r="Y137">
        <f t="shared" si="174"/>
        <v>0.28367577803897726</v>
      </c>
      <c r="Z137">
        <v>0.121585557</v>
      </c>
      <c r="AA137">
        <v>9.3511400000000008E-3</v>
      </c>
      <c r="AB137">
        <f t="shared" si="146"/>
        <v>8.7443819299600015E-5</v>
      </c>
      <c r="AC137">
        <v>0.106341886</v>
      </c>
      <c r="AD137">
        <v>0.13690830400000001</v>
      </c>
      <c r="AE137">
        <v>4.0512396266844698E-2</v>
      </c>
      <c r="AF137">
        <f t="shared" si="147"/>
        <v>1.6412542512818523E-3</v>
      </c>
      <c r="AG137" s="12">
        <f t="shared" si="132"/>
        <v>0</v>
      </c>
      <c r="AH137" s="12">
        <f t="shared" si="148"/>
        <v>0</v>
      </c>
      <c r="AI137">
        <f t="shared" si="133"/>
        <v>0</v>
      </c>
      <c r="AJ137">
        <f t="shared" si="149"/>
        <v>0</v>
      </c>
      <c r="AK137">
        <f t="shared" si="150"/>
        <v>0</v>
      </c>
      <c r="AL137">
        <f t="shared" si="151"/>
        <v>0</v>
      </c>
      <c r="AM137">
        <f t="shared" si="152"/>
        <v>0</v>
      </c>
      <c r="AN137">
        <f t="shared" si="134"/>
        <v>0</v>
      </c>
      <c r="AO137">
        <f t="shared" si="153"/>
        <v>0</v>
      </c>
      <c r="AP137">
        <f t="shared" si="154"/>
        <v>0</v>
      </c>
      <c r="AQ137">
        <f t="shared" si="135"/>
        <v>0</v>
      </c>
      <c r="AR137">
        <f t="shared" si="155"/>
        <v>0</v>
      </c>
      <c r="AS137">
        <f t="shared" si="156"/>
        <v>0</v>
      </c>
      <c r="AT137">
        <f t="shared" si="136"/>
        <v>0</v>
      </c>
      <c r="AU137">
        <f t="shared" si="157"/>
        <v>0</v>
      </c>
      <c r="AV137">
        <f t="shared" si="158"/>
        <v>0</v>
      </c>
      <c r="AW137">
        <f t="shared" si="137"/>
        <v>186.10389833129406</v>
      </c>
      <c r="AX137">
        <f t="shared" si="159"/>
        <v>29.756188925577089</v>
      </c>
      <c r="AY137">
        <f t="shared" si="160"/>
        <v>885.43077937463659</v>
      </c>
      <c r="AZ137">
        <f t="shared" si="138"/>
        <v>36.207448124008309</v>
      </c>
      <c r="BA137">
        <f t="shared" si="161"/>
        <v>6.3718572074466264</v>
      </c>
      <c r="BB137">
        <f t="shared" si="162"/>
        <v>40.600564272089521</v>
      </c>
      <c r="BC137">
        <f t="shared" si="163"/>
        <v>-186.10389833129406</v>
      </c>
      <c r="BD137">
        <f t="shared" si="164"/>
        <v>29.756188925577089</v>
      </c>
      <c r="BE137">
        <f t="shared" si="165"/>
        <v>-36.207448124008309</v>
      </c>
      <c r="BF137">
        <f t="shared" si="166"/>
        <v>-6.3718572074466264</v>
      </c>
      <c r="BH137">
        <f t="shared" si="167"/>
        <v>0.30319677099999998</v>
      </c>
      <c r="BI137">
        <f t="shared" si="168"/>
        <v>0</v>
      </c>
      <c r="BJ137">
        <f t="shared" si="169"/>
        <v>0.62494175399999996</v>
      </c>
      <c r="BK137">
        <f t="shared" si="170"/>
        <v>1.4118304E-2</v>
      </c>
      <c r="BL137">
        <f t="shared" si="171"/>
        <v>-711.15989469117596</v>
      </c>
      <c r="BM137">
        <f t="shared" si="172"/>
        <v>-21530.085268893788</v>
      </c>
      <c r="BN137">
        <f t="shared" si="173"/>
        <v>-20818.925374202612</v>
      </c>
    </row>
    <row r="138" spans="1:66" x14ac:dyDescent="0.2">
      <c r="A138" t="s">
        <v>186</v>
      </c>
      <c r="B138" t="str">
        <f>VLOOKUP(A138,ISO3_Country!$A$3:$B$248,2,FALSE)</f>
        <v>Saudi Arabia</v>
      </c>
      <c r="C138" t="s">
        <v>666</v>
      </c>
      <c r="D138">
        <f>SUMIF(All_countries!F137:F381,Aggregation!A138,All_countries!G137:G381)</f>
        <v>190.69634423799999</v>
      </c>
      <c r="E138">
        <f>SUMIF(All_countries!$F$5:$F$249,Aggregation!A138,All_countries!$H$5:$H$249)</f>
        <v>21076.822964999999</v>
      </c>
      <c r="F138">
        <f>SUMIF(All_countries!$F$5:$F$249,Aggregation!A138,All_countries!$I$5:$I$249)</f>
        <v>0</v>
      </c>
      <c r="G138">
        <f>SUMIF(All_countries!$F$5:$F$249,Aggregation!A138,All_countries!$J$5:$J$249)</f>
        <v>81.169239594100006</v>
      </c>
      <c r="H138">
        <f t="shared" si="139"/>
        <v>2.90860156917</v>
      </c>
      <c r="I138">
        <f t="shared" si="140"/>
        <v>0.80091927266999996</v>
      </c>
      <c r="J138">
        <f t="shared" si="128"/>
        <v>0</v>
      </c>
      <c r="K138">
        <f t="shared" si="141"/>
        <v>0</v>
      </c>
      <c r="L138">
        <f t="shared" si="129"/>
        <v>1.4123447689373401E-2</v>
      </c>
      <c r="M138">
        <f t="shared" si="142"/>
        <v>1.8668925106643001E-3</v>
      </c>
      <c r="N138">
        <f t="shared" si="130"/>
        <v>2.9227250168593732</v>
      </c>
      <c r="O138">
        <f t="shared" si="143"/>
        <v>0.80092144847162638</v>
      </c>
      <c r="P138">
        <f t="shared" si="131"/>
        <v>0</v>
      </c>
      <c r="Q138">
        <f>VLOOKUP(B138,CO2Emissions2019!$A$3:$B$219,2,FALSE)</f>
        <v>158.88362430000001</v>
      </c>
      <c r="R138">
        <f t="shared" si="144"/>
        <v>1.8395382341862734</v>
      </c>
      <c r="S138">
        <v>27.48800271</v>
      </c>
      <c r="T138">
        <v>1.155665709</v>
      </c>
      <c r="U138">
        <f t="shared" si="145"/>
        <v>1.3355632309584726</v>
      </c>
      <c r="V138">
        <v>25.641799320000001</v>
      </c>
      <c r="W138">
        <v>29.450193259999999</v>
      </c>
      <c r="X138">
        <v>44.414534799878098</v>
      </c>
      <c r="Y138">
        <f t="shared" si="174"/>
        <v>1972.6509014895826</v>
      </c>
      <c r="Z138">
        <v>21.229824409999999</v>
      </c>
      <c r="AA138">
        <v>3.9908424240000002</v>
      </c>
      <c r="AB138">
        <f t="shared" si="146"/>
        <v>15.926823253198197</v>
      </c>
      <c r="AC138">
        <v>14.81006573</v>
      </c>
      <c r="AD138">
        <v>27.934634030000002</v>
      </c>
      <c r="AE138">
        <v>17.2096570465688</v>
      </c>
      <c r="AF138">
        <f t="shared" si="147"/>
        <v>296.17229566051515</v>
      </c>
      <c r="AG138" s="12">
        <f t="shared" si="132"/>
        <v>6862.0638301017725</v>
      </c>
      <c r="AH138" s="12">
        <f t="shared" si="148"/>
        <v>1881.1706190780294</v>
      </c>
      <c r="AI138">
        <f t="shared" si="133"/>
        <v>3843.8100538510239</v>
      </c>
      <c r="AJ138">
        <f t="shared" si="149"/>
        <v>1078.3841754799548</v>
      </c>
      <c r="AK138">
        <f t="shared" si="150"/>
        <v>294.60631496578389</v>
      </c>
      <c r="AL138">
        <f t="shared" si="151"/>
        <v>81.676300314495805</v>
      </c>
      <c r="AM138">
        <f t="shared" si="152"/>
        <v>6671.0180330637077</v>
      </c>
      <c r="AN138">
        <f t="shared" si="134"/>
        <v>227.53345897064438</v>
      </c>
      <c r="AO138">
        <f t="shared" si="153"/>
        <v>75.612116861819729</v>
      </c>
      <c r="AP138">
        <f t="shared" si="154"/>
        <v>5717.1922163254831</v>
      </c>
      <c r="AQ138">
        <f t="shared" si="135"/>
        <v>6567.4575151359886</v>
      </c>
      <c r="AR138">
        <f t="shared" si="155"/>
        <v>1800.4487913853613</v>
      </c>
      <c r="AS138">
        <f t="shared" si="156"/>
        <v>3241615.8504010085</v>
      </c>
      <c r="AT138">
        <f t="shared" si="136"/>
        <v>3616.2765948803799</v>
      </c>
      <c r="AU138">
        <f t="shared" si="157"/>
        <v>1018.4676150940376</v>
      </c>
      <c r="AV138">
        <f t="shared" si="158"/>
        <v>1037276.2829953367</v>
      </c>
      <c r="AW138">
        <f t="shared" si="137"/>
        <v>7891.1556843391554</v>
      </c>
      <c r="AX138">
        <f t="shared" si="159"/>
        <v>1265.3482987124223</v>
      </c>
      <c r="AY138">
        <f t="shared" si="160"/>
        <v>1601106.3170544216</v>
      </c>
      <c r="AZ138">
        <f t="shared" si="138"/>
        <v>6094.5806553470629</v>
      </c>
      <c r="BA138">
        <f t="shared" si="161"/>
        <v>1483.9039923007681</v>
      </c>
      <c r="BB138">
        <f t="shared" si="162"/>
        <v>2201971.058366158</v>
      </c>
      <c r="BC138">
        <f t="shared" si="163"/>
        <v>-1323.6981692031668</v>
      </c>
      <c r="BD138">
        <f t="shared" si="164"/>
        <v>2200.6185874556795</v>
      </c>
      <c r="BE138">
        <f t="shared" si="165"/>
        <v>-2478.304060466683</v>
      </c>
      <c r="BF138">
        <f t="shared" si="166"/>
        <v>-465.43637720673053</v>
      </c>
      <c r="BH138">
        <f t="shared" si="167"/>
        <v>155.96089928314063</v>
      </c>
      <c r="BI138">
        <f t="shared" si="168"/>
        <v>0.80092144847162638</v>
      </c>
      <c r="BJ138">
        <f t="shared" si="169"/>
        <v>27.48800271</v>
      </c>
      <c r="BK138">
        <f t="shared" si="170"/>
        <v>1.155665709</v>
      </c>
      <c r="BL138">
        <f t="shared" si="171"/>
        <v>-350449.17813207727</v>
      </c>
      <c r="BM138">
        <f t="shared" si="172"/>
        <v>-931308.65791779233</v>
      </c>
      <c r="BN138">
        <f t="shared" si="173"/>
        <v>-580859.479785715</v>
      </c>
    </row>
    <row r="139" spans="1:66" x14ac:dyDescent="0.2">
      <c r="A139" t="s">
        <v>187</v>
      </c>
      <c r="B139" t="str">
        <f>VLOOKUP(A139,ISO3_Country!$A$3:$B$248,2,FALSE)</f>
        <v>Sudan</v>
      </c>
      <c r="C139" t="s">
        <v>667</v>
      </c>
      <c r="D139">
        <f>SUMIF(All_countries!F138:F382,Aggregation!A139,All_countries!G138:G382)</f>
        <v>162.759177744</v>
      </c>
      <c r="E139">
        <f>SUMIF(All_countries!$F$5:$F$249,Aggregation!A139,All_countries!$H$5:$H$249)</f>
        <v>4463.6248079999996</v>
      </c>
      <c r="F139">
        <f>SUMIF(All_countries!$F$5:$F$249,Aggregation!A139,All_countries!$I$5:$I$249)</f>
        <v>0</v>
      </c>
      <c r="G139">
        <f>SUMIF(All_countries!$F$5:$F$249,Aggregation!A139,All_countries!$J$5:$J$249)</f>
        <v>2.80473012173</v>
      </c>
      <c r="H139">
        <f t="shared" si="139"/>
        <v>0.61598022350399995</v>
      </c>
      <c r="I139">
        <f t="shared" si="140"/>
        <v>0.16961774270399999</v>
      </c>
      <c r="J139">
        <f t="shared" si="128"/>
        <v>0</v>
      </c>
      <c r="K139">
        <f t="shared" si="141"/>
        <v>0</v>
      </c>
      <c r="L139">
        <f t="shared" si="129"/>
        <v>4.8802304118101999E-4</v>
      </c>
      <c r="M139">
        <f t="shared" si="142"/>
        <v>6.4508792799789996E-5</v>
      </c>
      <c r="N139">
        <f t="shared" si="130"/>
        <v>0.61646824654518095</v>
      </c>
      <c r="O139">
        <f t="shared" si="143"/>
        <v>0.16961775497094839</v>
      </c>
      <c r="P139">
        <f t="shared" si="131"/>
        <v>0</v>
      </c>
      <c r="Q139">
        <f>VLOOKUP(B139,CO2Emissions2019!$A$3:$B$219,2,FALSE)</f>
        <v>6.2720321080000003</v>
      </c>
      <c r="R139">
        <f t="shared" si="144"/>
        <v>9.8288439205990894</v>
      </c>
      <c r="S139">
        <v>5.5732777770000004</v>
      </c>
      <c r="T139">
        <v>0.24506540199999999</v>
      </c>
      <c r="U139">
        <f t="shared" si="145"/>
        <v>6.0057051257421598E-2</v>
      </c>
      <c r="V139">
        <v>5.1864029370000004</v>
      </c>
      <c r="W139">
        <v>5.9891302389999996</v>
      </c>
      <c r="X139">
        <v>9.3757741612523695</v>
      </c>
      <c r="Y139">
        <f t="shared" si="174"/>
        <v>87.905141122807578</v>
      </c>
      <c r="Z139">
        <v>1.5943965099999999</v>
      </c>
      <c r="AA139">
        <v>0.31935586199999999</v>
      </c>
      <c r="AB139">
        <f t="shared" si="146"/>
        <v>0.10198816659376304</v>
      </c>
      <c r="AC139">
        <v>1.091309716</v>
      </c>
      <c r="AD139">
        <v>2.1319364009999999</v>
      </c>
      <c r="AE139">
        <v>1.36102530427279</v>
      </c>
      <c r="AF139">
        <f t="shared" si="147"/>
        <v>1.8523898788708406</v>
      </c>
      <c r="AG139" s="12">
        <f t="shared" si="132"/>
        <v>1447.3631397488002</v>
      </c>
      <c r="AH139" s="12">
        <f t="shared" si="148"/>
        <v>398.38978214974588</v>
      </c>
      <c r="AI139">
        <f t="shared" si="133"/>
        <v>810.7457356684647</v>
      </c>
      <c r="AJ139">
        <f t="shared" si="149"/>
        <v>228.33602280235192</v>
      </c>
      <c r="AK139">
        <f t="shared" si="150"/>
        <v>12.59889077147975</v>
      </c>
      <c r="AL139">
        <f t="shared" si="151"/>
        <v>3.5105019499224381</v>
      </c>
      <c r="AM139">
        <f t="shared" si="152"/>
        <v>12.32362394040924</v>
      </c>
      <c r="AN139">
        <f t="shared" si="134"/>
        <v>3.6042753079376109</v>
      </c>
      <c r="AO139">
        <f t="shared" si="153"/>
        <v>1.2266406457809456</v>
      </c>
      <c r="AP139">
        <f t="shared" si="154"/>
        <v>1.5046472738818952</v>
      </c>
      <c r="AQ139">
        <f t="shared" si="135"/>
        <v>1434.7642489773204</v>
      </c>
      <c r="AR139">
        <f t="shared" si="155"/>
        <v>394.9224112164348</v>
      </c>
      <c r="AS139">
        <f t="shared" si="156"/>
        <v>155963.71088100283</v>
      </c>
      <c r="AT139">
        <f t="shared" si="136"/>
        <v>807.14146036052693</v>
      </c>
      <c r="AU139">
        <f t="shared" si="157"/>
        <v>227.36843344475187</v>
      </c>
      <c r="AV139">
        <f t="shared" si="158"/>
        <v>51696.404527120561</v>
      </c>
      <c r="AW139">
        <f t="shared" si="137"/>
        <v>1647.0897348390099</v>
      </c>
      <c r="AX139">
        <f t="shared" si="159"/>
        <v>274.64461320200945</v>
      </c>
      <c r="AY139">
        <f t="shared" si="160"/>
        <v>75429.663560881381</v>
      </c>
      <c r="AZ139">
        <f t="shared" si="138"/>
        <v>471.19742276648822</v>
      </c>
      <c r="BA139">
        <f t="shared" si="161"/>
        <v>121.04380252651632</v>
      </c>
      <c r="BB139">
        <f t="shared" si="162"/>
        <v>14651.602130078278</v>
      </c>
      <c r="BC139">
        <f t="shared" si="163"/>
        <v>-212.32548586168946</v>
      </c>
      <c r="BD139">
        <f t="shared" si="164"/>
        <v>481.03365208879535</v>
      </c>
      <c r="BE139">
        <f t="shared" si="165"/>
        <v>335.94403759403872</v>
      </c>
      <c r="BF139">
        <f t="shared" si="166"/>
        <v>106.32463091823556</v>
      </c>
      <c r="BH139">
        <f t="shared" si="167"/>
        <v>5.6555638614548194</v>
      </c>
      <c r="BI139">
        <f t="shared" si="168"/>
        <v>0.16961775497094839</v>
      </c>
      <c r="BJ139">
        <f t="shared" si="169"/>
        <v>5.5732777770000004</v>
      </c>
      <c r="BK139">
        <f t="shared" si="170"/>
        <v>0.24506540199999999</v>
      </c>
      <c r="BL139">
        <f t="shared" si="171"/>
        <v>-13162.723111365955</v>
      </c>
      <c r="BM139">
        <f t="shared" si="172"/>
        <v>-191897.53959429337</v>
      </c>
      <c r="BN139">
        <f t="shared" si="173"/>
        <v>-178734.81648292742</v>
      </c>
    </row>
    <row r="140" spans="1:66" x14ac:dyDescent="0.2">
      <c r="A140" t="s">
        <v>188</v>
      </c>
      <c r="B140" t="str">
        <f>VLOOKUP(A140,ISO3_Country!$A$3:$B$248,2,FALSE)</f>
        <v>Senegal</v>
      </c>
      <c r="C140" t="s">
        <v>667</v>
      </c>
      <c r="D140">
        <f>SUMIF(All_countries!F139:F383,Aggregation!A140,All_countries!G139:G383)</f>
        <v>29.614452844799999</v>
      </c>
      <c r="E140">
        <f>SUMIF(All_countries!$F$5:$F$249,Aggregation!A140,All_countries!$H$5:$H$249)</f>
        <v>1490.7832163800001</v>
      </c>
      <c r="F140">
        <f>SUMIF(All_countries!$F$5:$F$249,Aggregation!A140,All_countries!$I$5:$I$249)</f>
        <v>0</v>
      </c>
      <c r="G140">
        <f>SUMIF(All_countries!$F$5:$F$249,Aggregation!A140,All_countries!$J$5:$J$249)</f>
        <v>1230.5142380299999</v>
      </c>
      <c r="H140">
        <f t="shared" si="139"/>
        <v>0.20572808386044</v>
      </c>
      <c r="I140">
        <f t="shared" si="140"/>
        <v>5.6649762222440003E-2</v>
      </c>
      <c r="J140">
        <f t="shared" si="128"/>
        <v>0</v>
      </c>
      <c r="K140">
        <f t="shared" si="141"/>
        <v>0</v>
      </c>
      <c r="L140">
        <f t="shared" si="129"/>
        <v>0.21410947741721997</v>
      </c>
      <c r="M140">
        <f t="shared" si="142"/>
        <v>2.8301827474689997E-2</v>
      </c>
      <c r="N140">
        <f t="shared" si="130"/>
        <v>0.41983756127765998</v>
      </c>
      <c r="O140">
        <f t="shared" si="143"/>
        <v>6.3326053076645378E-2</v>
      </c>
      <c r="P140">
        <f t="shared" si="131"/>
        <v>0</v>
      </c>
      <c r="Q140">
        <f>VLOOKUP(B140,CO2Emissions2019!$A$3:$B$219,2,FALSE)</f>
        <v>2.6808747660000001</v>
      </c>
      <c r="R140">
        <f t="shared" si="144"/>
        <v>15.660468985803419</v>
      </c>
      <c r="S140">
        <v>0.85930783099999997</v>
      </c>
      <c r="T140">
        <v>2.5705398000000001E-2</v>
      </c>
      <c r="U140">
        <f t="shared" si="145"/>
        <v>6.6076748633840405E-4</v>
      </c>
      <c r="V140">
        <v>0.81780505299999995</v>
      </c>
      <c r="W140">
        <v>0.90237605899999995</v>
      </c>
      <c r="X140">
        <v>0.98700647277879905</v>
      </c>
      <c r="Y140">
        <f t="shared" si="174"/>
        <v>0.9741817773072462</v>
      </c>
      <c r="Z140">
        <v>0.20384048299999999</v>
      </c>
      <c r="AA140">
        <v>3.2143423999999997E-2</v>
      </c>
      <c r="AB140">
        <f t="shared" si="146"/>
        <v>1.0331997064437757E-3</v>
      </c>
      <c r="AC140">
        <v>0.15216865800000001</v>
      </c>
      <c r="AD140">
        <v>0.25846297400000001</v>
      </c>
      <c r="AE140">
        <v>0.13910801948159299</v>
      </c>
      <c r="AF140">
        <f t="shared" si="147"/>
        <v>1.9351041084091254E-2</v>
      </c>
      <c r="AG140" s="12">
        <f t="shared" si="132"/>
        <v>985.70755960384747</v>
      </c>
      <c r="AH140" s="12">
        <f t="shared" si="148"/>
        <v>148.87256029264208</v>
      </c>
      <c r="AI140">
        <f t="shared" si="133"/>
        <v>552.14768057703031</v>
      </c>
      <c r="AJ140">
        <f t="shared" si="149"/>
        <v>89.655755976012699</v>
      </c>
      <c r="AK140">
        <f t="shared" si="150"/>
        <v>1.3229425051321151</v>
      </c>
      <c r="AL140">
        <f t="shared" si="151"/>
        <v>0.20343201616407719</v>
      </c>
      <c r="AM140">
        <f t="shared" si="152"/>
        <v>4.1384585200581366E-2</v>
      </c>
      <c r="AN140">
        <f t="shared" si="134"/>
        <v>0.31382146129581856</v>
      </c>
      <c r="AO140">
        <f t="shared" si="153"/>
        <v>6.8479947126557777E-2</v>
      </c>
      <c r="AP140">
        <f t="shared" si="154"/>
        <v>4.6895031584561486E-3</v>
      </c>
      <c r="AQ140">
        <f t="shared" si="135"/>
        <v>984.38461709871547</v>
      </c>
      <c r="AR140">
        <f t="shared" si="155"/>
        <v>148.67277552292961</v>
      </c>
      <c r="AS140">
        <f t="shared" si="156"/>
        <v>22103.59418169142</v>
      </c>
      <c r="AT140">
        <f t="shared" si="136"/>
        <v>551.83385911573441</v>
      </c>
      <c r="AU140">
        <f t="shared" si="157"/>
        <v>89.61180079612511</v>
      </c>
      <c r="AV140">
        <f t="shared" si="158"/>
        <v>8030.274841924409</v>
      </c>
      <c r="AW140">
        <f t="shared" si="137"/>
        <v>254.57376497540028</v>
      </c>
      <c r="AX140">
        <f t="shared" si="159"/>
        <v>40.421634557611213</v>
      </c>
      <c r="AY140">
        <f t="shared" si="160"/>
        <v>1633.9085403090692</v>
      </c>
      <c r="AZ140">
        <f t="shared" si="138"/>
        <v>60.388649258933704</v>
      </c>
      <c r="BA140">
        <f t="shared" si="161"/>
        <v>13.392482333462857</v>
      </c>
      <c r="BB140">
        <f t="shared" si="162"/>
        <v>179.35858305211471</v>
      </c>
      <c r="BC140">
        <f t="shared" si="163"/>
        <v>729.81085212331516</v>
      </c>
      <c r="BD140">
        <f t="shared" si="164"/>
        <v>154.06979821496648</v>
      </c>
      <c r="BE140">
        <f t="shared" si="165"/>
        <v>491.44520985680072</v>
      </c>
      <c r="BF140">
        <f t="shared" si="166"/>
        <v>76.219318462662258</v>
      </c>
      <c r="BH140">
        <f t="shared" si="167"/>
        <v>2.2610372047223399</v>
      </c>
      <c r="BI140">
        <f t="shared" si="168"/>
        <v>6.3326053076645378E-2</v>
      </c>
      <c r="BJ140">
        <f t="shared" si="169"/>
        <v>0.85930783099999997</v>
      </c>
      <c r="BK140">
        <f t="shared" si="170"/>
        <v>2.5705398000000001E-2</v>
      </c>
      <c r="BL140">
        <f t="shared" si="171"/>
        <v>-5301.4080880308893</v>
      </c>
      <c r="BM140">
        <f t="shared" si="172"/>
        <v>-29598.143014904788</v>
      </c>
      <c r="BN140">
        <f t="shared" si="173"/>
        <v>-24296.734926873898</v>
      </c>
    </row>
    <row r="141" spans="1:66" x14ac:dyDescent="0.2">
      <c r="A141" t="s">
        <v>193</v>
      </c>
      <c r="B141" t="str">
        <f>VLOOKUP(A141,ISO3_Country!$A$3:$B$248,2,FALSE)</f>
        <v>Solomon Islands</v>
      </c>
      <c r="C141" t="s">
        <v>670</v>
      </c>
      <c r="D141">
        <f>SUMIF(All_countries!F140:F384,Aggregation!A141,All_countries!G140:G384)</f>
        <v>134.31668497800001</v>
      </c>
      <c r="E141">
        <f>SUMIF(All_countries!$F$5:$F$249,Aggregation!A141,All_countries!$H$5:$H$249)</f>
        <v>1261.7072937200001</v>
      </c>
      <c r="F141">
        <f>SUMIF(All_countries!$F$5:$F$249,Aggregation!A141,All_countries!$I$5:$I$249)</f>
        <v>0</v>
      </c>
      <c r="G141">
        <f>SUMIF(All_countries!$F$5:$F$249,Aggregation!A141,All_countries!$J$5:$J$249)</f>
        <v>465.847925858</v>
      </c>
      <c r="H141">
        <f t="shared" si="139"/>
        <v>0.17411560653336</v>
      </c>
      <c r="I141">
        <f t="shared" si="140"/>
        <v>4.7944877161360006E-2</v>
      </c>
      <c r="J141">
        <f t="shared" si="128"/>
        <v>0</v>
      </c>
      <c r="K141">
        <f t="shared" si="141"/>
        <v>0</v>
      </c>
      <c r="L141">
        <f t="shared" si="129"/>
        <v>8.1057539099292003E-2</v>
      </c>
      <c r="M141">
        <f t="shared" si="142"/>
        <v>1.0714502294734E-2</v>
      </c>
      <c r="N141">
        <f t="shared" si="130"/>
        <v>0.25517314563265203</v>
      </c>
      <c r="O141">
        <f t="shared" si="143"/>
        <v>4.9127505589453245E-2</v>
      </c>
      <c r="P141">
        <f t="shared" si="131"/>
        <v>0</v>
      </c>
      <c r="Q141">
        <f>VLOOKUP(B141,CO2Emissions2019!$A$3:$B$219,2,FALSE)</f>
        <v>8.6788769000000002E-2</v>
      </c>
      <c r="R141">
        <f t="shared" si="144"/>
        <v>294.01632097426341</v>
      </c>
      <c r="S141">
        <v>3.1787050999999997E-2</v>
      </c>
      <c r="T141">
        <v>7.9902E-4</v>
      </c>
      <c r="U141">
        <f t="shared" si="145"/>
        <v>6.384329604E-7</v>
      </c>
      <c r="V141">
        <v>3.0471411E-2</v>
      </c>
      <c r="W141">
        <v>3.3108885999999997E-2</v>
      </c>
      <c r="X141">
        <v>3.0352783325294699E-2</v>
      </c>
      <c r="Y141">
        <f t="shared" si="174"/>
        <v>9.2129145559228793E-4</v>
      </c>
      <c r="Z141">
        <v>9.4288259999999995E-3</v>
      </c>
      <c r="AA141">
        <v>1.5429809999999999E-3</v>
      </c>
      <c r="AB141">
        <f t="shared" si="146"/>
        <v>2.3807903663609996E-6</v>
      </c>
      <c r="AC141">
        <v>6.9244270000000004E-3</v>
      </c>
      <c r="AD141">
        <v>1.203244E-2</v>
      </c>
      <c r="AE141">
        <v>6.6256756044010302E-3</v>
      </c>
      <c r="AF141">
        <f t="shared" si="147"/>
        <v>4.3899577214754957E-5</v>
      </c>
      <c r="AG141" s="12">
        <f t="shared" si="132"/>
        <v>599.10337201023231</v>
      </c>
      <c r="AH141" s="12">
        <f t="shared" si="148"/>
        <v>115.43532997019931</v>
      </c>
      <c r="AI141">
        <f t="shared" si="133"/>
        <v>335.58993644552373</v>
      </c>
      <c r="AJ141">
        <f t="shared" si="149"/>
        <v>67.687189417568604</v>
      </c>
      <c r="AK141">
        <f t="shared" si="150"/>
        <v>2.9743776978801654E-2</v>
      </c>
      <c r="AL141">
        <f t="shared" si="151"/>
        <v>5.7750569070821886E-3</v>
      </c>
      <c r="AM141">
        <f t="shared" si="152"/>
        <v>3.3351282280037696E-5</v>
      </c>
      <c r="AN141">
        <f t="shared" si="134"/>
        <v>8.8227403578874462E-3</v>
      </c>
      <c r="AO141">
        <f t="shared" si="153"/>
        <v>2.2293099948140064E-3</v>
      </c>
      <c r="AP141">
        <f t="shared" si="154"/>
        <v>4.9698230529776255E-6</v>
      </c>
      <c r="AQ141">
        <f t="shared" si="135"/>
        <v>599.07362823325343</v>
      </c>
      <c r="AR141">
        <f t="shared" si="155"/>
        <v>115.42959916726068</v>
      </c>
      <c r="AS141">
        <f t="shared" si="156"/>
        <v>13323.992363914467</v>
      </c>
      <c r="AT141">
        <f t="shared" si="136"/>
        <v>335.58111370516593</v>
      </c>
      <c r="AU141">
        <f t="shared" si="157"/>
        <v>67.685568052519073</v>
      </c>
      <c r="AV141">
        <f t="shared" si="158"/>
        <v>4581.3361225921908</v>
      </c>
      <c r="AW141">
        <f t="shared" si="137"/>
        <v>9.4362489650514547</v>
      </c>
      <c r="AX141">
        <f t="shared" si="159"/>
        <v>1.4868182447516094</v>
      </c>
      <c r="AY141">
        <f t="shared" si="160"/>
        <v>2.2106284929262565</v>
      </c>
      <c r="AZ141">
        <f t="shared" si="138"/>
        <v>2.7990249735387609</v>
      </c>
      <c r="BA141">
        <f t="shared" si="161"/>
        <v>0.63195045680682027</v>
      </c>
      <c r="BB141">
        <f t="shared" si="162"/>
        <v>0.3993613798583488</v>
      </c>
      <c r="BC141">
        <f t="shared" si="163"/>
        <v>589.63737926820193</v>
      </c>
      <c r="BD141">
        <f t="shared" si="164"/>
        <v>115.4391744270869</v>
      </c>
      <c r="BE141">
        <f t="shared" si="165"/>
        <v>332.7820887316272</v>
      </c>
      <c r="BF141">
        <f t="shared" si="166"/>
        <v>67.053617595712254</v>
      </c>
      <c r="BH141">
        <f t="shared" si="167"/>
        <v>-0.16838437663265204</v>
      </c>
      <c r="BI141">
        <f t="shared" si="168"/>
        <v>4.9127505589453245E-2</v>
      </c>
      <c r="BJ141">
        <f t="shared" si="169"/>
        <v>3.1787050999999997E-2</v>
      </c>
      <c r="BK141">
        <f t="shared" si="170"/>
        <v>7.9902E-4</v>
      </c>
      <c r="BL141">
        <f t="shared" si="171"/>
        <v>395.31839918741656</v>
      </c>
      <c r="BM141">
        <f t="shared" si="172"/>
        <v>-1095.1616954689309</v>
      </c>
      <c r="BN141">
        <f t="shared" si="173"/>
        <v>-1490.4800946563475</v>
      </c>
    </row>
    <row r="142" spans="1:66" x14ac:dyDescent="0.2">
      <c r="A142" t="s">
        <v>194</v>
      </c>
      <c r="B142" t="str">
        <f>VLOOKUP(A142,ISO3_Country!$A$3:$B$248,2,FALSE)</f>
        <v>Sierra Leone</v>
      </c>
      <c r="C142" t="s">
        <v>667</v>
      </c>
      <c r="D142">
        <f>SUMIF(All_countries!F141:F385,Aggregation!A142,All_countries!G141:G385)</f>
        <v>18.987160902300001</v>
      </c>
      <c r="E142">
        <f>SUMIF(All_countries!$F$5:$F$249,Aggregation!A142,All_countries!$H$5:$H$249)</f>
        <v>4445.6204114100001</v>
      </c>
      <c r="F142">
        <f>SUMIF(All_countries!$F$5:$F$249,Aggregation!A142,All_countries!$I$5:$I$249)</f>
        <v>0</v>
      </c>
      <c r="G142">
        <f>SUMIF(All_countries!$F$5:$F$249,Aggregation!A142,All_countries!$J$5:$J$249)</f>
        <v>1412.6876539699999</v>
      </c>
      <c r="H142">
        <f t="shared" si="139"/>
        <v>0.61349561677457998</v>
      </c>
      <c r="I142">
        <f t="shared" si="140"/>
        <v>0.16893357563358002</v>
      </c>
      <c r="J142">
        <f t="shared" si="128"/>
        <v>0</v>
      </c>
      <c r="K142">
        <f t="shared" si="141"/>
        <v>0</v>
      </c>
      <c r="L142">
        <f t="shared" si="129"/>
        <v>0.24580765179077999</v>
      </c>
      <c r="M142">
        <f t="shared" si="142"/>
        <v>3.2491816041309997E-2</v>
      </c>
      <c r="N142">
        <f t="shared" si="130"/>
        <v>0.85930326856535999</v>
      </c>
      <c r="O142">
        <f t="shared" si="143"/>
        <v>0.17202985521707803</v>
      </c>
      <c r="P142">
        <f t="shared" si="131"/>
        <v>0</v>
      </c>
      <c r="Q142">
        <f>VLOOKUP(B142,CO2Emissions2019!$A$3:$B$219,2,FALSE)</f>
        <v>0.28031193700000001</v>
      </c>
      <c r="R142">
        <f t="shared" si="144"/>
        <v>306.55250638340101</v>
      </c>
      <c r="S142">
        <v>0.27585003800000002</v>
      </c>
      <c r="T142">
        <v>6.7338809999999997E-3</v>
      </c>
      <c r="U142">
        <f t="shared" si="145"/>
        <v>4.5345153322160998E-5</v>
      </c>
      <c r="V142">
        <v>0.26478915200000003</v>
      </c>
      <c r="W142">
        <v>0.28692835700000002</v>
      </c>
      <c r="X142">
        <v>0.256814453780987</v>
      </c>
      <c r="Y142">
        <f t="shared" si="174"/>
        <v>6.5953663670826709E-2</v>
      </c>
      <c r="Z142">
        <v>5.8123783999999998E-2</v>
      </c>
      <c r="AA142">
        <v>6.1512650000000004E-3</v>
      </c>
      <c r="AB142">
        <f t="shared" si="146"/>
        <v>3.7838061100225004E-5</v>
      </c>
      <c r="AC142">
        <v>4.8172001999999998E-2</v>
      </c>
      <c r="AD142">
        <v>6.8257417000000001E-2</v>
      </c>
      <c r="AE142">
        <v>2.6296161307869902E-2</v>
      </c>
      <c r="AF142">
        <f t="shared" si="147"/>
        <v>6.9148809952951406E-4</v>
      </c>
      <c r="AG142" s="12">
        <f t="shared" si="132"/>
        <v>2017.498685061654</v>
      </c>
      <c r="AH142" s="12">
        <f t="shared" si="148"/>
        <v>404.19578311340922</v>
      </c>
      <c r="AI142">
        <f t="shared" si="133"/>
        <v>1130.1092384557712</v>
      </c>
      <c r="AJ142">
        <f t="shared" si="149"/>
        <v>236.22744938881772</v>
      </c>
      <c r="AK142">
        <f t="shared" si="150"/>
        <v>0.86922142366645128</v>
      </c>
      <c r="AL142">
        <f t="shared" si="151"/>
        <v>0.17530434870470504</v>
      </c>
      <c r="AM142">
        <f t="shared" si="152"/>
        <v>3.0731614674780822E-2</v>
      </c>
      <c r="AN142">
        <f t="shared" si="134"/>
        <v>0.18315182641867642</v>
      </c>
      <c r="AO142">
        <f t="shared" si="153"/>
        <v>4.1474439185991745E-2</v>
      </c>
      <c r="AP142">
        <f t="shared" si="154"/>
        <v>1.7201291057925277E-3</v>
      </c>
      <c r="AQ142">
        <f t="shared" si="135"/>
        <v>2016.6294636379876</v>
      </c>
      <c r="AR142">
        <f t="shared" si="155"/>
        <v>404.02164578018062</v>
      </c>
      <c r="AS142">
        <f t="shared" si="156"/>
        <v>163233.49025892574</v>
      </c>
      <c r="AT142">
        <f t="shared" si="136"/>
        <v>1129.9260866293525</v>
      </c>
      <c r="AU142">
        <f t="shared" si="157"/>
        <v>236.19233353032124</v>
      </c>
      <c r="AV142">
        <f t="shared" si="158"/>
        <v>55786.818418498508</v>
      </c>
      <c r="AW142">
        <f t="shared" si="137"/>
        <v>81.277261985466765</v>
      </c>
      <c r="AX142">
        <f t="shared" si="159"/>
        <v>12.771676079140667</v>
      </c>
      <c r="AY142">
        <f t="shared" si="160"/>
        <v>163.1157098704939</v>
      </c>
      <c r="AZ142">
        <f t="shared" si="138"/>
        <v>17.125761714612057</v>
      </c>
      <c r="BA142">
        <f t="shared" si="161"/>
        <v>3.2174672786472382</v>
      </c>
      <c r="BB142">
        <f t="shared" si="162"/>
        <v>10.352095689165665</v>
      </c>
      <c r="BC142">
        <f t="shared" si="163"/>
        <v>1935.3522016525208</v>
      </c>
      <c r="BD142">
        <f t="shared" si="164"/>
        <v>404.22346043840184</v>
      </c>
      <c r="BE142">
        <f t="shared" si="165"/>
        <v>1112.8003249147405</v>
      </c>
      <c r="BF142">
        <f t="shared" si="166"/>
        <v>232.974866251674</v>
      </c>
      <c r="BH142">
        <f t="shared" si="167"/>
        <v>-0.57899133156535998</v>
      </c>
      <c r="BI142">
        <f t="shared" si="168"/>
        <v>0.17202985521707803</v>
      </c>
      <c r="BJ142">
        <f t="shared" si="169"/>
        <v>0.27585003800000002</v>
      </c>
      <c r="BK142">
        <f t="shared" si="170"/>
        <v>6.7338809999999997E-3</v>
      </c>
      <c r="BL142">
        <f t="shared" si="171"/>
        <v>1358.7880101690614</v>
      </c>
      <c r="BM142">
        <f t="shared" si="172"/>
        <v>-9504.2977702660883</v>
      </c>
      <c r="BN142">
        <f t="shared" si="173"/>
        <v>-10863.085780435149</v>
      </c>
    </row>
    <row r="143" spans="1:66" x14ac:dyDescent="0.2">
      <c r="A143" t="s">
        <v>195</v>
      </c>
      <c r="B143" s="10" t="s">
        <v>597</v>
      </c>
      <c r="C143" t="s">
        <v>669</v>
      </c>
      <c r="D143">
        <f>SUMIF(All_countries!F142:F386,Aggregation!A143,All_countries!G142:G386)</f>
        <v>9.505120712430001</v>
      </c>
      <c r="E143">
        <f>SUMIF(All_countries!$F$5:$F$249,Aggregation!A143,All_countries!$H$5:$H$249)</f>
        <v>0</v>
      </c>
      <c r="F143">
        <f>SUMIF(All_countries!$F$5:$F$249,Aggregation!A143,All_countries!$I$5:$I$249)</f>
        <v>0</v>
      </c>
      <c r="G143">
        <f>SUMIF(All_countries!$F$5:$F$249,Aggregation!A143,All_countries!$J$5:$J$249)</f>
        <v>337.57328414099999</v>
      </c>
      <c r="H143">
        <f t="shared" si="139"/>
        <v>0</v>
      </c>
      <c r="I143">
        <f t="shared" si="140"/>
        <v>0</v>
      </c>
      <c r="J143">
        <f t="shared" si="128"/>
        <v>0</v>
      </c>
      <c r="K143">
        <f t="shared" si="141"/>
        <v>0</v>
      </c>
      <c r="L143">
        <f t="shared" si="129"/>
        <v>5.8737751440533996E-2</v>
      </c>
      <c r="M143">
        <f t="shared" si="142"/>
        <v>7.7641855352429991E-3</v>
      </c>
      <c r="N143">
        <f t="shared" si="130"/>
        <v>5.8737751440533996E-2</v>
      </c>
      <c r="O143">
        <f t="shared" si="143"/>
        <v>7.7641855352429999E-3</v>
      </c>
      <c r="P143">
        <f t="shared" si="131"/>
        <v>0</v>
      </c>
      <c r="Q143">
        <f>VLOOKUP(B143,CO2Emissions2019!$A$3:$B$219,2,FALSE)</f>
        <v>1.69413094</v>
      </c>
      <c r="R143">
        <f t="shared" si="144"/>
        <v>3.4671317342527255</v>
      </c>
      <c r="S143">
        <v>0.33438917000000001</v>
      </c>
      <c r="T143">
        <v>9.4548849999999997E-3</v>
      </c>
      <c r="U143">
        <f t="shared" si="145"/>
        <v>8.939485036322499E-5</v>
      </c>
      <c r="V143">
        <v>0.319234087</v>
      </c>
      <c r="W143">
        <v>0.35015943599999999</v>
      </c>
      <c r="X143">
        <v>0.36208289915157299</v>
      </c>
      <c r="Y143">
        <f t="shared" si="174"/>
        <v>0.13110402585800818</v>
      </c>
      <c r="Z143">
        <v>0.1580927</v>
      </c>
      <c r="AA143">
        <v>2.3094027999999999E-2</v>
      </c>
      <c r="AB143">
        <f t="shared" si="146"/>
        <v>5.3333412926478399E-4</v>
      </c>
      <c r="AC143">
        <v>0.119943329</v>
      </c>
      <c r="AD143">
        <v>0.19608314600000001</v>
      </c>
      <c r="AE143">
        <v>9.8338264127591904E-2</v>
      </c>
      <c r="AF143">
        <f t="shared" si="147"/>
        <v>9.6704141916280281E-3</v>
      </c>
      <c r="AG143" s="12">
        <f t="shared" si="132"/>
        <v>137.9063022681172</v>
      </c>
      <c r="AH143" s="12">
        <f t="shared" si="148"/>
        <v>18.259911705538649</v>
      </c>
      <c r="AI143">
        <f t="shared" si="133"/>
        <v>77.248717626653928</v>
      </c>
      <c r="AJ143">
        <f t="shared" si="149"/>
        <v>11.217724094936406</v>
      </c>
      <c r="AK143">
        <f t="shared" si="150"/>
        <v>7.2024529579494331E-2</v>
      </c>
      <c r="AL143">
        <f t="shared" si="151"/>
        <v>9.7358587271198765E-3</v>
      </c>
      <c r="AM143">
        <f t="shared" si="152"/>
        <v>9.4786945154436267E-5</v>
      </c>
      <c r="AN143">
        <f t="shared" si="134"/>
        <v>3.4051797632836389E-2</v>
      </c>
      <c r="AO143">
        <f t="shared" si="153"/>
        <v>6.7084347191734743E-3</v>
      </c>
      <c r="AP143">
        <f t="shared" si="154"/>
        <v>4.5003096381412091E-5</v>
      </c>
      <c r="AQ143">
        <f t="shared" si="135"/>
        <v>137.83427773853771</v>
      </c>
      <c r="AR143">
        <f t="shared" si="155"/>
        <v>18.250376099715815</v>
      </c>
      <c r="AS143">
        <f t="shared" si="156"/>
        <v>333.07622778107827</v>
      </c>
      <c r="AT143">
        <f t="shared" si="136"/>
        <v>77.214665829021087</v>
      </c>
      <c r="AU143">
        <f t="shared" si="157"/>
        <v>11.2136281853303</v>
      </c>
      <c r="AV143">
        <f t="shared" si="158"/>
        <v>125.74545707883412</v>
      </c>
      <c r="AW143">
        <f t="shared" si="137"/>
        <v>99.507060558669892</v>
      </c>
      <c r="AX143">
        <f t="shared" si="159"/>
        <v>15.81616524424537</v>
      </c>
      <c r="AY143">
        <f t="shared" si="160"/>
        <v>250.15108303327523</v>
      </c>
      <c r="AZ143">
        <f t="shared" si="138"/>
        <v>47.045004097422265</v>
      </c>
      <c r="BA143">
        <f t="shared" si="161"/>
        <v>10.068418318262639</v>
      </c>
      <c r="BB143">
        <f t="shared" si="162"/>
        <v>101.37304743152666</v>
      </c>
      <c r="BC143">
        <f t="shared" si="163"/>
        <v>38.327217179867816</v>
      </c>
      <c r="BD143">
        <f t="shared" si="164"/>
        <v>24.150099602576248</v>
      </c>
      <c r="BE143">
        <f t="shared" si="165"/>
        <v>30.169661731598822</v>
      </c>
      <c r="BF143">
        <f t="shared" si="166"/>
        <v>1.1452098670676616</v>
      </c>
      <c r="BH143">
        <f t="shared" si="167"/>
        <v>1.6353931885594659</v>
      </c>
      <c r="BI143">
        <f t="shared" si="168"/>
        <v>7.7641855352429999E-3</v>
      </c>
      <c r="BJ143">
        <f t="shared" si="169"/>
        <v>0.33438917000000001</v>
      </c>
      <c r="BK143">
        <f t="shared" si="170"/>
        <v>9.4548849999999997E-3</v>
      </c>
      <c r="BL143">
        <f t="shared" si="171"/>
        <v>-3837.6211794866913</v>
      </c>
      <c r="BM143">
        <f t="shared" si="172"/>
        <v>-11518.523807864491</v>
      </c>
      <c r="BN143">
        <f t="shared" si="173"/>
        <v>-7680.9026283777994</v>
      </c>
    </row>
    <row r="144" spans="1:66" x14ac:dyDescent="0.2">
      <c r="A144" t="s">
        <v>197</v>
      </c>
      <c r="B144" t="str">
        <f>VLOOKUP(A144,ISO3_Country!$A$3:$B$248,2,FALSE)</f>
        <v>Somalia</v>
      </c>
      <c r="C144" t="s">
        <v>667</v>
      </c>
      <c r="D144">
        <f>SUMIF(All_countries!F143:F387,Aggregation!A144,All_countries!G143:G387)</f>
        <v>115.820911029</v>
      </c>
      <c r="E144">
        <f>SUMIF(All_countries!$F$5:$F$249,Aggregation!A144,All_countries!$H$5:$H$249)</f>
        <v>0</v>
      </c>
      <c r="F144">
        <f>SUMIF(All_countries!$F$5:$F$249,Aggregation!A144,All_countries!$I$5:$I$249)</f>
        <v>0</v>
      </c>
      <c r="G144">
        <f>SUMIF(All_countries!$F$5:$F$249,Aggregation!A144,All_countries!$J$5:$J$249)</f>
        <v>21.336476715</v>
      </c>
      <c r="H144">
        <f t="shared" si="139"/>
        <v>0</v>
      </c>
      <c r="I144">
        <f t="shared" si="140"/>
        <v>0</v>
      </c>
      <c r="J144">
        <f t="shared" si="128"/>
        <v>0</v>
      </c>
      <c r="K144">
        <f t="shared" si="141"/>
        <v>0</v>
      </c>
      <c r="L144">
        <f t="shared" si="129"/>
        <v>3.71254694841E-3</v>
      </c>
      <c r="M144">
        <f t="shared" si="142"/>
        <v>4.9073896444499999E-4</v>
      </c>
      <c r="N144">
        <f t="shared" si="130"/>
        <v>3.71254694841E-3</v>
      </c>
      <c r="O144">
        <f t="shared" si="143"/>
        <v>4.9073896444499999E-4</v>
      </c>
      <c r="P144">
        <f t="shared" si="131"/>
        <v>0</v>
      </c>
      <c r="Q144">
        <f>VLOOKUP(B144,CO2Emissions2019!$A$3:$B$219,2,FALSE)</f>
        <v>0.18492549699999999</v>
      </c>
      <c r="R144">
        <f t="shared" si="144"/>
        <v>2.0075906290034196</v>
      </c>
      <c r="S144">
        <v>2.9936878E-2</v>
      </c>
      <c r="T144">
        <v>1.162878E-3</v>
      </c>
      <c r="U144">
        <f t="shared" si="145"/>
        <v>1.352285242884E-6</v>
      </c>
      <c r="V144">
        <v>2.8072700999999999E-2</v>
      </c>
      <c r="W144">
        <v>3.1897183000000003E-2</v>
      </c>
      <c r="X144">
        <v>4.4427052481344098E-2</v>
      </c>
      <c r="Y144">
        <f t="shared" si="174"/>
        <v>1.9737629921801028E-3</v>
      </c>
      <c r="Z144">
        <v>2.6251629999999998E-3</v>
      </c>
      <c r="AA144">
        <v>2.7115400000000001E-4</v>
      </c>
      <c r="AB144">
        <f t="shared" si="146"/>
        <v>7.3524491716000006E-8</v>
      </c>
      <c r="AC144">
        <v>2.1929670000000001E-3</v>
      </c>
      <c r="AD144">
        <v>3.086924E-3</v>
      </c>
      <c r="AE144">
        <v>1.1413563266280599E-3</v>
      </c>
      <c r="AF144">
        <f t="shared" si="147"/>
        <v>1.3026942643338987E-6</v>
      </c>
      <c r="AG144" s="12">
        <f t="shared" si="132"/>
        <v>8.7164320917244655</v>
      </c>
      <c r="AH144" s="12">
        <f t="shared" si="148"/>
        <v>1.1541262274785036</v>
      </c>
      <c r="AI144">
        <f t="shared" si="133"/>
        <v>4.882541191311434</v>
      </c>
      <c r="AJ144">
        <f t="shared" si="149"/>
        <v>0.7090214782723534</v>
      </c>
      <c r="AK144">
        <f t="shared" si="150"/>
        <v>4.0755795258903691E-4</v>
      </c>
      <c r="AL144">
        <f t="shared" si="151"/>
        <v>5.6150582488169185E-5</v>
      </c>
      <c r="AM144">
        <f t="shared" si="152"/>
        <v>3.1528879137606921E-9</v>
      </c>
      <c r="AN144">
        <f t="shared" si="134"/>
        <v>3.573873192430065E-5</v>
      </c>
      <c r="AO144">
        <f t="shared" si="153"/>
        <v>5.995323440971343E-6</v>
      </c>
      <c r="AP144">
        <f t="shared" si="154"/>
        <v>3.5943903161860465E-11</v>
      </c>
      <c r="AQ144">
        <f t="shared" si="135"/>
        <v>8.7160245337718774</v>
      </c>
      <c r="AR144">
        <f t="shared" si="155"/>
        <v>1.1540722707044568</v>
      </c>
      <c r="AS144">
        <f t="shared" si="156"/>
        <v>1.3318828060089412</v>
      </c>
      <c r="AT144">
        <f t="shared" si="136"/>
        <v>4.8825054525795091</v>
      </c>
      <c r="AU144">
        <f t="shared" si="157"/>
        <v>0.70901717814224852</v>
      </c>
      <c r="AV144">
        <f t="shared" si="158"/>
        <v>0.50270535890079693</v>
      </c>
      <c r="AW144">
        <f t="shared" si="137"/>
        <v>8.9146147845429553</v>
      </c>
      <c r="AX144">
        <f t="shared" si="159"/>
        <v>1.4232196739777485</v>
      </c>
      <c r="AY144">
        <f t="shared" si="160"/>
        <v>2.0255542403973288</v>
      </c>
      <c r="AZ144">
        <f t="shared" si="138"/>
        <v>0.78172202497652354</v>
      </c>
      <c r="BA144">
        <f t="shared" si="161"/>
        <v>0.14550992217489417</v>
      </c>
      <c r="BB144">
        <f t="shared" si="162"/>
        <v>2.1173137451343759E-2</v>
      </c>
      <c r="BC144">
        <f t="shared" si="163"/>
        <v>-0.19859025077107795</v>
      </c>
      <c r="BD144">
        <f t="shared" si="164"/>
        <v>1.832331041707876</v>
      </c>
      <c r="BE144">
        <f t="shared" si="165"/>
        <v>4.1007834276029858</v>
      </c>
      <c r="BF144">
        <f t="shared" si="166"/>
        <v>0.5635072559673544</v>
      </c>
      <c r="BH144">
        <f t="shared" si="167"/>
        <v>0.18121295005158999</v>
      </c>
      <c r="BI144">
        <f t="shared" si="168"/>
        <v>4.9073896444499999E-4</v>
      </c>
      <c r="BJ144">
        <f t="shared" si="169"/>
        <v>2.9936878E-2</v>
      </c>
      <c r="BK144">
        <f t="shared" si="170"/>
        <v>1.162878E-3</v>
      </c>
      <c r="BL144">
        <f t="shared" si="171"/>
        <v>-425.43745316494432</v>
      </c>
      <c r="BM144">
        <f t="shared" si="172"/>
        <v>-1031.3791655333252</v>
      </c>
      <c r="BN144">
        <f t="shared" si="173"/>
        <v>-605.94171236838088</v>
      </c>
    </row>
    <row r="145" spans="1:66" x14ac:dyDescent="0.2">
      <c r="A145" t="s">
        <v>199</v>
      </c>
      <c r="B145" t="str">
        <f>VLOOKUP(A145,ISO3_Country!$A$3:$B$248,2,FALSE)</f>
        <v>Serbia</v>
      </c>
      <c r="C145" t="s">
        <v>665</v>
      </c>
      <c r="D145">
        <f>SUMIF(All_countries!F144:F388,Aggregation!A145,All_countries!G144:G388)</f>
        <v>9.8966107675899995</v>
      </c>
      <c r="E145">
        <f>SUMIF(All_countries!$F$5:$F$249,Aggregation!A145,All_countries!$H$5:$H$249)</f>
        <v>0</v>
      </c>
      <c r="F145">
        <f>SUMIF(All_countries!$F$5:$F$249,Aggregation!A145,All_countries!$I$5:$I$249)</f>
        <v>0</v>
      </c>
      <c r="G145">
        <f>SUMIF(All_countries!$F$5:$F$249,Aggregation!A145,All_countries!$J$5:$J$249)</f>
        <v>0</v>
      </c>
      <c r="H145">
        <f t="shared" si="139"/>
        <v>0</v>
      </c>
      <c r="I145">
        <f t="shared" si="140"/>
        <v>0</v>
      </c>
      <c r="J145">
        <f t="shared" si="128"/>
        <v>0</v>
      </c>
      <c r="K145">
        <f t="shared" si="141"/>
        <v>0</v>
      </c>
      <c r="L145">
        <f t="shared" si="129"/>
        <v>0</v>
      </c>
      <c r="M145">
        <f t="shared" si="142"/>
        <v>0</v>
      </c>
      <c r="N145">
        <f t="shared" si="130"/>
        <v>0</v>
      </c>
      <c r="O145">
        <f t="shared" si="143"/>
        <v>0</v>
      </c>
      <c r="P145">
        <f t="shared" si="131"/>
        <v>1</v>
      </c>
      <c r="Q145">
        <f>VLOOKUP(B145,CO2Emissions2019!$A$3:$B$219,2,FALSE)</f>
        <v>14.919944040000001</v>
      </c>
      <c r="R145">
        <f t="shared" si="144"/>
        <v>0</v>
      </c>
      <c r="S145">
        <v>0.15346934400000001</v>
      </c>
      <c r="T145">
        <v>1.0446209999999999E-2</v>
      </c>
      <c r="U145">
        <f t="shared" si="145"/>
        <v>1.0912330336409999E-4</v>
      </c>
      <c r="V145">
        <v>0.13623950600000001</v>
      </c>
      <c r="W145">
        <v>0.170918612</v>
      </c>
      <c r="X145">
        <v>0.40173918202812797</v>
      </c>
      <c r="Y145">
        <f t="shared" si="174"/>
        <v>0.16139437037662935</v>
      </c>
      <c r="Z145">
        <v>0.100231605</v>
      </c>
      <c r="AA145">
        <v>4.6685332000000003E-2</v>
      </c>
      <c r="AB145">
        <f t="shared" si="146"/>
        <v>2.1795202239502241E-3</v>
      </c>
      <c r="AC145">
        <v>2.5384276000000001E-2</v>
      </c>
      <c r="AD145">
        <v>0.178743772</v>
      </c>
      <c r="AE145">
        <v>0.20318116319072399</v>
      </c>
      <c r="AF145">
        <f t="shared" si="147"/>
        <v>4.1282585075535616E-2</v>
      </c>
      <c r="AG145" s="12">
        <f t="shared" si="132"/>
        <v>0</v>
      </c>
      <c r="AH145" s="12">
        <f t="shared" si="148"/>
        <v>0</v>
      </c>
      <c r="AI145">
        <f t="shared" si="133"/>
        <v>0</v>
      </c>
      <c r="AJ145">
        <f t="shared" si="149"/>
        <v>0</v>
      </c>
      <c r="AK145">
        <f t="shared" si="150"/>
        <v>0</v>
      </c>
      <c r="AL145">
        <f t="shared" si="151"/>
        <v>0</v>
      </c>
      <c r="AM145">
        <f t="shared" si="152"/>
        <v>0</v>
      </c>
      <c r="AN145">
        <f t="shared" si="134"/>
        <v>0</v>
      </c>
      <c r="AO145">
        <f t="shared" si="153"/>
        <v>0</v>
      </c>
      <c r="AP145">
        <f t="shared" si="154"/>
        <v>0</v>
      </c>
      <c r="AQ145">
        <f t="shared" si="135"/>
        <v>0</v>
      </c>
      <c r="AR145">
        <f t="shared" si="155"/>
        <v>0</v>
      </c>
      <c r="AS145">
        <f t="shared" si="156"/>
        <v>0</v>
      </c>
      <c r="AT145">
        <f t="shared" si="136"/>
        <v>0</v>
      </c>
      <c r="AU145">
        <f t="shared" si="157"/>
        <v>0</v>
      </c>
      <c r="AV145">
        <f t="shared" si="158"/>
        <v>0</v>
      </c>
      <c r="AW145">
        <f t="shared" si="137"/>
        <v>45.702248265438186</v>
      </c>
      <c r="AX145">
        <f t="shared" si="159"/>
        <v>7.7262382707986035</v>
      </c>
      <c r="AY145">
        <f t="shared" si="160"/>
        <v>59.694757817152997</v>
      </c>
      <c r="AZ145">
        <f t="shared" si="138"/>
        <v>29.848369559417254</v>
      </c>
      <c r="BA145">
        <f t="shared" si="161"/>
        <v>14.64982607374599</v>
      </c>
      <c r="BB145">
        <f t="shared" si="162"/>
        <v>214.61740399100785</v>
      </c>
      <c r="BC145">
        <f t="shared" si="163"/>
        <v>-45.702248265438186</v>
      </c>
      <c r="BD145">
        <f t="shared" si="164"/>
        <v>7.7262382707986035</v>
      </c>
      <c r="BE145">
        <f t="shared" si="165"/>
        <v>-29.848369559417254</v>
      </c>
      <c r="BF145">
        <f t="shared" si="166"/>
        <v>-14.64982607374599</v>
      </c>
      <c r="BH145">
        <f t="shared" si="167"/>
        <v>14.919944040000001</v>
      </c>
      <c r="BI145">
        <f t="shared" si="168"/>
        <v>0</v>
      </c>
      <c r="BJ145">
        <f t="shared" si="169"/>
        <v>0.15346934400000001</v>
      </c>
      <c r="BK145">
        <f t="shared" si="170"/>
        <v>1.0446209999999999E-2</v>
      </c>
      <c r="BL145">
        <f t="shared" si="171"/>
        <v>-35021.107702959082</v>
      </c>
      <c r="BM145">
        <f t="shared" si="172"/>
        <v>-5278.9997382324755</v>
      </c>
      <c r="BN145">
        <f t="shared" si="173"/>
        <v>29742.107964726605</v>
      </c>
    </row>
    <row r="146" spans="1:66" x14ac:dyDescent="0.2">
      <c r="A146" t="s">
        <v>200</v>
      </c>
      <c r="B146" t="str">
        <f>VLOOKUP(A146,ISO3_Country!$A$3:$B$248,2,FALSE)</f>
        <v>Sao Tome and Principe</v>
      </c>
      <c r="C146" t="s">
        <v>667</v>
      </c>
      <c r="D146">
        <f>SUMIF(All_countries!F145:F389,Aggregation!A146,All_countries!G145:G389)</f>
        <v>10.710468280200001</v>
      </c>
      <c r="E146">
        <f>SUMIF(All_countries!$F$5:$F$249,Aggregation!A146,All_countries!$H$5:$H$249)</f>
        <v>0</v>
      </c>
      <c r="F146">
        <f>SUMIF(All_countries!$F$5:$F$249,Aggregation!A146,All_countries!$I$5:$I$249)</f>
        <v>0</v>
      </c>
      <c r="G146">
        <f>SUMIF(All_countries!$F$5:$F$249,Aggregation!A146,All_countries!$J$5:$J$249)</f>
        <v>0</v>
      </c>
      <c r="H146">
        <f t="shared" si="139"/>
        <v>0</v>
      </c>
      <c r="I146">
        <f t="shared" si="140"/>
        <v>0</v>
      </c>
      <c r="J146">
        <f t="shared" si="128"/>
        <v>0</v>
      </c>
      <c r="K146">
        <f t="shared" si="141"/>
        <v>0</v>
      </c>
      <c r="L146">
        <f t="shared" si="129"/>
        <v>0</v>
      </c>
      <c r="M146">
        <f t="shared" si="142"/>
        <v>0</v>
      </c>
      <c r="N146">
        <f t="shared" si="130"/>
        <v>0</v>
      </c>
      <c r="O146">
        <f t="shared" si="143"/>
        <v>0</v>
      </c>
      <c r="P146">
        <f t="shared" si="131"/>
        <v>1</v>
      </c>
      <c r="Q146">
        <f>VLOOKUP(B146,CO2Emissions2019!$A$3:$B$219,2,FALSE)</f>
        <v>3.5245121999999997E-2</v>
      </c>
      <c r="R146">
        <f t="shared" si="144"/>
        <v>0</v>
      </c>
      <c r="S146">
        <v>1.0784995E-2</v>
      </c>
      <c r="T146">
        <v>2.6585500000000001E-4</v>
      </c>
      <c r="U146">
        <f t="shared" si="145"/>
        <v>7.0678881025000004E-8</v>
      </c>
      <c r="V146">
        <v>1.0351707E-2</v>
      </c>
      <c r="W146">
        <v>1.1223354E-2</v>
      </c>
      <c r="X146">
        <v>1.0188879430130599E-2</v>
      </c>
      <c r="Y146">
        <f t="shared" si="174"/>
        <v>1.0381326404173844E-4</v>
      </c>
      <c r="Z146">
        <v>3.2931779999999999E-3</v>
      </c>
      <c r="AA146">
        <v>5.32955E-4</v>
      </c>
      <c r="AB146">
        <f t="shared" si="146"/>
        <v>2.84041032025E-7</v>
      </c>
      <c r="AC146">
        <v>2.4533670000000001E-3</v>
      </c>
      <c r="AD146">
        <v>4.1861540000000001E-3</v>
      </c>
      <c r="AE146">
        <v>2.2828896111275199E-3</v>
      </c>
      <c r="AF146">
        <f t="shared" si="147"/>
        <v>5.2115849765939589E-6</v>
      </c>
      <c r="AG146" s="12">
        <f t="shared" si="132"/>
        <v>0</v>
      </c>
      <c r="AH146" s="12">
        <f t="shared" si="148"/>
        <v>0</v>
      </c>
      <c r="AI146">
        <f t="shared" si="133"/>
        <v>0</v>
      </c>
      <c r="AJ146">
        <f t="shared" si="149"/>
        <v>0</v>
      </c>
      <c r="AK146">
        <f t="shared" si="150"/>
        <v>0</v>
      </c>
      <c r="AL146">
        <f t="shared" si="151"/>
        <v>0</v>
      </c>
      <c r="AM146">
        <f t="shared" si="152"/>
        <v>0</v>
      </c>
      <c r="AN146">
        <f t="shared" si="134"/>
        <v>0</v>
      </c>
      <c r="AO146">
        <f t="shared" si="153"/>
        <v>0</v>
      </c>
      <c r="AP146">
        <f t="shared" si="154"/>
        <v>0</v>
      </c>
      <c r="AQ146">
        <f t="shared" si="135"/>
        <v>0</v>
      </c>
      <c r="AR146">
        <f t="shared" si="155"/>
        <v>0</v>
      </c>
      <c r="AS146">
        <f t="shared" si="156"/>
        <v>0</v>
      </c>
      <c r="AT146">
        <f t="shared" si="136"/>
        <v>0</v>
      </c>
      <c r="AU146">
        <f t="shared" si="157"/>
        <v>0</v>
      </c>
      <c r="AV146">
        <f t="shared" si="158"/>
        <v>0</v>
      </c>
      <c r="AW146">
        <f t="shared" si="137"/>
        <v>3.2117066912823287</v>
      </c>
      <c r="AX146">
        <f t="shared" si="159"/>
        <v>0.50324740028295833</v>
      </c>
      <c r="AY146">
        <f t="shared" si="160"/>
        <v>0.25325794589155609</v>
      </c>
      <c r="AZ146">
        <f t="shared" si="138"/>
        <v>0.98068861582075428</v>
      </c>
      <c r="BA146">
        <f t="shared" si="161"/>
        <v>0.21958562396789316</v>
      </c>
      <c r="BB146">
        <f t="shared" si="162"/>
        <v>4.8217846253368973E-2</v>
      </c>
      <c r="BC146">
        <f t="shared" si="163"/>
        <v>-3.2117066912823287</v>
      </c>
      <c r="BD146">
        <f t="shared" si="164"/>
        <v>0.50324740028295833</v>
      </c>
      <c r="BE146">
        <f t="shared" si="165"/>
        <v>-0.98068861582075428</v>
      </c>
      <c r="BF146">
        <f t="shared" si="166"/>
        <v>-0.21958562396789316</v>
      </c>
      <c r="BH146">
        <f t="shared" si="167"/>
        <v>3.5245121999999997E-2</v>
      </c>
      <c r="BI146">
        <f t="shared" si="168"/>
        <v>0</v>
      </c>
      <c r="BJ146">
        <f t="shared" si="169"/>
        <v>1.0784995E-2</v>
      </c>
      <c r="BK146">
        <f t="shared" si="170"/>
        <v>2.6585500000000001E-4</v>
      </c>
      <c r="BL146">
        <f t="shared" si="171"/>
        <v>-82.748189274933551</v>
      </c>
      <c r="BM146">
        <f t="shared" si="172"/>
        <v>-371.56820305658795</v>
      </c>
      <c r="BN146">
        <f t="shared" si="173"/>
        <v>-288.82001378165438</v>
      </c>
    </row>
    <row r="147" spans="1:66" x14ac:dyDescent="0.2">
      <c r="A147" t="s">
        <v>201</v>
      </c>
      <c r="B147" t="str">
        <f>VLOOKUP(A147,ISO3_Country!$A$3:$B$248,2,FALSE)</f>
        <v>Suriname</v>
      </c>
      <c r="C147" t="s">
        <v>668</v>
      </c>
      <c r="D147">
        <f>SUMIF(All_countries!F146:F390,Aggregation!A147,All_countries!G146:G390)</f>
        <v>22.315107312599999</v>
      </c>
      <c r="E147">
        <f>SUMIF(All_countries!$F$5:$F$249,Aggregation!A147,All_countries!$H$5:$H$249)</f>
        <v>0</v>
      </c>
      <c r="F147">
        <f>SUMIF(All_countries!$F$5:$F$249,Aggregation!A147,All_countries!$I$5:$I$249)</f>
        <v>0</v>
      </c>
      <c r="G147">
        <f>SUMIF(All_countries!$F$5:$F$249,Aggregation!A147,All_countries!$J$5:$J$249)</f>
        <v>747.87917786399998</v>
      </c>
      <c r="H147">
        <f t="shared" si="139"/>
        <v>0</v>
      </c>
      <c r="I147">
        <f t="shared" si="140"/>
        <v>0</v>
      </c>
      <c r="J147">
        <f t="shared" si="128"/>
        <v>0</v>
      </c>
      <c r="K147">
        <f t="shared" si="141"/>
        <v>0</v>
      </c>
      <c r="L147">
        <f t="shared" si="129"/>
        <v>0.130130976948336</v>
      </c>
      <c r="M147">
        <f t="shared" si="142"/>
        <v>1.7201221090872E-2</v>
      </c>
      <c r="N147">
        <f t="shared" si="130"/>
        <v>0.130130976948336</v>
      </c>
      <c r="O147">
        <f t="shared" si="143"/>
        <v>1.7201221090872E-2</v>
      </c>
      <c r="P147">
        <f t="shared" si="131"/>
        <v>0</v>
      </c>
      <c r="Q147">
        <f>VLOOKUP(B147,CO2Emissions2019!$A$3:$B$219,2,FALSE)</f>
        <v>0.71125408199999995</v>
      </c>
      <c r="R147">
        <f t="shared" si="144"/>
        <v>18.295990173077982</v>
      </c>
      <c r="S147">
        <v>6.3149828000000005E-2</v>
      </c>
      <c r="T147">
        <v>1.669671E-3</v>
      </c>
      <c r="U147">
        <f t="shared" si="145"/>
        <v>2.787801248241E-6</v>
      </c>
      <c r="V147">
        <v>6.0468313000000003E-2</v>
      </c>
      <c r="W147">
        <v>6.5965114000000005E-2</v>
      </c>
      <c r="X147">
        <v>6.3429255256014297E-2</v>
      </c>
      <c r="Y147">
        <f t="shared" si="174"/>
        <v>4.0232704223326175E-3</v>
      </c>
      <c r="Z147">
        <v>3.3237796E-2</v>
      </c>
      <c r="AA147">
        <v>5.9066930000000002E-3</v>
      </c>
      <c r="AB147">
        <f t="shared" si="146"/>
        <v>3.4889022196249E-5</v>
      </c>
      <c r="AC147">
        <v>2.3705033E-2</v>
      </c>
      <c r="AD147">
        <v>4.3211461999999999E-2</v>
      </c>
      <c r="AE147">
        <v>2.5623204735925199E-2</v>
      </c>
      <c r="AF147">
        <f t="shared" si="147"/>
        <v>6.5654862093913959E-4</v>
      </c>
      <c r="AG147" s="12">
        <f t="shared" si="132"/>
        <v>305.52551640746742</v>
      </c>
      <c r="AH147" s="12">
        <f t="shared" si="148"/>
        <v>40.454053670027548</v>
      </c>
      <c r="AI147">
        <f t="shared" si="133"/>
        <v>171.14123108610488</v>
      </c>
      <c r="AJ147">
        <f t="shared" si="149"/>
        <v>24.852388111738236</v>
      </c>
      <c r="AK147">
        <f t="shared" si="150"/>
        <v>3.013448489272166E-2</v>
      </c>
      <c r="AL147">
        <f t="shared" si="151"/>
        <v>4.0621967896123691E-3</v>
      </c>
      <c r="AM147">
        <f t="shared" si="152"/>
        <v>1.6501442757537038E-5</v>
      </c>
      <c r="AN147">
        <f t="shared" si="134"/>
        <v>1.5860753594283173E-2</v>
      </c>
      <c r="AO147">
        <f t="shared" si="153"/>
        <v>3.5128427473343203E-3</v>
      </c>
      <c r="AP147">
        <f t="shared" si="154"/>
        <v>1.2340064167499334E-5</v>
      </c>
      <c r="AQ147">
        <f t="shared" si="135"/>
        <v>305.49538192257478</v>
      </c>
      <c r="AR147">
        <f t="shared" si="155"/>
        <v>40.450063984847212</v>
      </c>
      <c r="AS147">
        <f t="shared" si="156"/>
        <v>1636.2076763782336</v>
      </c>
      <c r="AT147">
        <f t="shared" si="136"/>
        <v>171.12537033251058</v>
      </c>
      <c r="AU147">
        <f t="shared" si="157"/>
        <v>24.850479895051123</v>
      </c>
      <c r="AV147">
        <f t="shared" si="158"/>
        <v>617.54635101434008</v>
      </c>
      <c r="AW147">
        <f t="shared" si="137"/>
        <v>18.775504751929194</v>
      </c>
      <c r="AX147">
        <f t="shared" si="159"/>
        <v>2.9474356274264077</v>
      </c>
      <c r="AY147">
        <f t="shared" si="160"/>
        <v>8.6873767778225019</v>
      </c>
      <c r="AZ147">
        <f t="shared" si="138"/>
        <v>9.8821551302032535</v>
      </c>
      <c r="BA147">
        <f t="shared" si="161"/>
        <v>2.3286160857721927</v>
      </c>
      <c r="BB147">
        <f t="shared" si="162"/>
        <v>5.422452874917008</v>
      </c>
      <c r="BC147">
        <f t="shared" si="163"/>
        <v>286.71987717064559</v>
      </c>
      <c r="BD147">
        <f t="shared" si="164"/>
        <v>40.557305792619609</v>
      </c>
      <c r="BE147">
        <f t="shared" si="165"/>
        <v>161.24321520230734</v>
      </c>
      <c r="BF147">
        <f t="shared" si="166"/>
        <v>22.52186380927893</v>
      </c>
      <c r="BH147">
        <f t="shared" si="167"/>
        <v>0.58112310505166398</v>
      </c>
      <c r="BI147">
        <f t="shared" si="168"/>
        <v>1.7201221090872E-2</v>
      </c>
      <c r="BJ147">
        <f t="shared" si="169"/>
        <v>6.3149828000000005E-2</v>
      </c>
      <c r="BK147">
        <f t="shared" si="170"/>
        <v>1.669671E-3</v>
      </c>
      <c r="BL147">
        <f t="shared" si="171"/>
        <v>-1364.2441568103566</v>
      </c>
      <c r="BM147">
        <f t="shared" si="172"/>
        <v>-2175.5322826550905</v>
      </c>
      <c r="BN147">
        <f t="shared" si="173"/>
        <v>-811.28812584473394</v>
      </c>
    </row>
    <row r="148" spans="1:66" x14ac:dyDescent="0.2">
      <c r="A148" t="s">
        <v>202</v>
      </c>
      <c r="B148" t="str">
        <f>VLOOKUP(A148,ISO3_Country!$A$3:$B$248,2,FALSE)</f>
        <v>Slovakia</v>
      </c>
      <c r="C148" t="s">
        <v>665</v>
      </c>
      <c r="D148">
        <f>SUMIF(All_countries!F147:F391,Aggregation!A148,All_countries!G147:G391)</f>
        <v>5.9780780037099994</v>
      </c>
      <c r="E148">
        <f>SUMIF(All_countries!$F$5:$F$249,Aggregation!A148,All_countries!$H$5:$H$249)</f>
        <v>0</v>
      </c>
      <c r="F148">
        <f>SUMIF(All_countries!$F$5:$F$249,Aggregation!A148,All_countries!$I$5:$I$249)</f>
        <v>0</v>
      </c>
      <c r="G148">
        <f>SUMIF(All_countries!$F$5:$F$249,Aggregation!A148,All_countries!$J$5:$J$249)</f>
        <v>0</v>
      </c>
      <c r="H148">
        <f t="shared" si="139"/>
        <v>0</v>
      </c>
      <c r="I148">
        <f t="shared" si="140"/>
        <v>0</v>
      </c>
      <c r="J148">
        <f t="shared" si="128"/>
        <v>0</v>
      </c>
      <c r="K148">
        <f t="shared" si="141"/>
        <v>0</v>
      </c>
      <c r="L148">
        <f t="shared" si="129"/>
        <v>0</v>
      </c>
      <c r="M148">
        <f t="shared" si="142"/>
        <v>0</v>
      </c>
      <c r="N148">
        <f t="shared" si="130"/>
        <v>0</v>
      </c>
      <c r="O148">
        <f t="shared" si="143"/>
        <v>0</v>
      </c>
      <c r="P148">
        <f t="shared" si="131"/>
        <v>1</v>
      </c>
      <c r="Q148">
        <f>VLOOKUP(B148,CO2Emissions2019!$A$3:$B$219,2,FALSE)</f>
        <v>9.0924587480000003</v>
      </c>
      <c r="R148">
        <f t="shared" si="144"/>
        <v>0</v>
      </c>
      <c r="S148">
        <v>0.17605094800000001</v>
      </c>
      <c r="T148">
        <v>2.1737328E-2</v>
      </c>
      <c r="U148">
        <f t="shared" si="145"/>
        <v>4.7251142857958399E-4</v>
      </c>
      <c r="V148">
        <v>0.14032894100000001</v>
      </c>
      <c r="W148">
        <v>0.211813008</v>
      </c>
      <c r="X148">
        <v>0.82628704225193095</v>
      </c>
      <c r="Y148">
        <f t="shared" si="174"/>
        <v>0.68275027619344431</v>
      </c>
      <c r="Z148">
        <v>0.152737499</v>
      </c>
      <c r="AA148">
        <v>9.1764569000000004E-2</v>
      </c>
      <c r="AB148">
        <f t="shared" si="146"/>
        <v>8.4207361237557624E-3</v>
      </c>
      <c r="AC148">
        <v>5.3549289999999996E-3</v>
      </c>
      <c r="AD148">
        <v>0.305745188</v>
      </c>
      <c r="AE148">
        <v>0.392779709684699</v>
      </c>
      <c r="AF148">
        <f t="shared" si="147"/>
        <v>0.15427590033999641</v>
      </c>
      <c r="AG148" s="12">
        <f t="shared" si="132"/>
        <v>0</v>
      </c>
      <c r="AH148" s="12">
        <f t="shared" si="148"/>
        <v>0</v>
      </c>
      <c r="AI148">
        <f t="shared" si="133"/>
        <v>0</v>
      </c>
      <c r="AJ148">
        <f t="shared" si="149"/>
        <v>0</v>
      </c>
      <c r="AK148">
        <f t="shared" si="150"/>
        <v>0</v>
      </c>
      <c r="AL148">
        <f t="shared" si="151"/>
        <v>0</v>
      </c>
      <c r="AM148">
        <f t="shared" si="152"/>
        <v>0</v>
      </c>
      <c r="AN148">
        <f t="shared" si="134"/>
        <v>0</v>
      </c>
      <c r="AO148">
        <f t="shared" si="153"/>
        <v>0</v>
      </c>
      <c r="AP148">
        <f t="shared" si="154"/>
        <v>0</v>
      </c>
      <c r="AQ148">
        <f t="shared" si="135"/>
        <v>0</v>
      </c>
      <c r="AR148">
        <f t="shared" si="155"/>
        <v>0</v>
      </c>
      <c r="AS148">
        <f t="shared" si="156"/>
        <v>0</v>
      </c>
      <c r="AT148">
        <f t="shared" si="136"/>
        <v>0</v>
      </c>
      <c r="AU148">
        <f t="shared" si="157"/>
        <v>0</v>
      </c>
      <c r="AV148">
        <f t="shared" si="158"/>
        <v>0</v>
      </c>
      <c r="AW148">
        <f t="shared" si="137"/>
        <v>52.426914217224699</v>
      </c>
      <c r="AX148">
        <f t="shared" si="159"/>
        <v>10.388847982300685</v>
      </c>
      <c r="AY148">
        <f t="shared" si="160"/>
        <v>107.92816239935303</v>
      </c>
      <c r="AZ148">
        <f t="shared" si="138"/>
        <v>45.48430922295541</v>
      </c>
      <c r="BA148">
        <f t="shared" si="161"/>
        <v>28.221585096656071</v>
      </c>
      <c r="BB148">
        <f t="shared" si="162"/>
        <v>796.45786536780008</v>
      </c>
      <c r="BC148">
        <f t="shared" si="163"/>
        <v>-52.426914217224699</v>
      </c>
      <c r="BD148">
        <f t="shared" si="164"/>
        <v>10.388847982300685</v>
      </c>
      <c r="BE148">
        <f t="shared" si="165"/>
        <v>-45.48430922295541</v>
      </c>
      <c r="BF148">
        <f t="shared" si="166"/>
        <v>-28.221585096656071</v>
      </c>
      <c r="BH148">
        <f t="shared" si="167"/>
        <v>9.0924587480000003</v>
      </c>
      <c r="BI148">
        <f t="shared" si="168"/>
        <v>0</v>
      </c>
      <c r="BJ148">
        <f t="shared" si="169"/>
        <v>0.17605094800000001</v>
      </c>
      <c r="BK148">
        <f t="shared" si="170"/>
        <v>2.1737328E-2</v>
      </c>
      <c r="BL148">
        <f t="shared" si="171"/>
        <v>-21341.684845933047</v>
      </c>
      <c r="BM148">
        <f t="shared" si="172"/>
        <v>-6059.5181510503353</v>
      </c>
      <c r="BN148">
        <f t="shared" si="173"/>
        <v>15282.166694882711</v>
      </c>
    </row>
    <row r="149" spans="1:66" x14ac:dyDescent="0.2">
      <c r="A149" t="s">
        <v>203</v>
      </c>
      <c r="B149" t="str">
        <f>VLOOKUP(A149,ISO3_Country!$A$3:$B$248,2,FALSE)</f>
        <v>Slovenia</v>
      </c>
      <c r="C149" t="s">
        <v>665</v>
      </c>
      <c r="D149">
        <f>SUMIF(All_countries!F148:F392,Aggregation!A149,All_countries!G148:G392)</f>
        <v>2.3996107274499998</v>
      </c>
      <c r="E149">
        <f>SUMIF(All_countries!$F$5:$F$249,Aggregation!A149,All_countries!$H$5:$H$249)</f>
        <v>8.4986976828499997E-2</v>
      </c>
      <c r="F149">
        <f>SUMIF(All_countries!$F$5:$F$249,Aggregation!A149,All_countries!$I$5:$I$249)</f>
        <v>2.0959053941699999</v>
      </c>
      <c r="G149">
        <f>SUMIF(All_countries!$F$5:$F$249,Aggregation!A149,All_countries!$J$5:$J$249)</f>
        <v>0</v>
      </c>
      <c r="H149">
        <f t="shared" si="139"/>
        <v>1.1728202802333E-5</v>
      </c>
      <c r="I149">
        <f t="shared" si="140"/>
        <v>3.229505119483E-6</v>
      </c>
      <c r="J149">
        <f t="shared" si="128"/>
        <v>5.1349682157165002E-4</v>
      </c>
      <c r="K149">
        <f t="shared" si="141"/>
        <v>5.4493540248419997E-5</v>
      </c>
      <c r="L149">
        <f t="shared" si="129"/>
        <v>0</v>
      </c>
      <c r="M149">
        <f t="shared" si="142"/>
        <v>0</v>
      </c>
      <c r="N149">
        <f t="shared" si="130"/>
        <v>5.2522502437398302E-4</v>
      </c>
      <c r="O149">
        <f t="shared" si="143"/>
        <v>5.4589153062883632E-5</v>
      </c>
      <c r="P149">
        <f t="shared" si="131"/>
        <v>0</v>
      </c>
      <c r="Q149">
        <f>VLOOKUP(B149,CO2Emissions2019!$A$3:$B$219,2,FALSE)</f>
        <v>3.7381079439999998</v>
      </c>
      <c r="R149">
        <f t="shared" si="144"/>
        <v>1.4050557989290184E-2</v>
      </c>
      <c r="S149">
        <v>9.5995393999999998E-2</v>
      </c>
      <c r="T149">
        <v>1.0184169E-2</v>
      </c>
      <c r="U149">
        <f t="shared" si="145"/>
        <v>1.0371729822056099E-4</v>
      </c>
      <c r="V149">
        <v>7.9351847000000003E-2</v>
      </c>
      <c r="W149">
        <v>0.112722004</v>
      </c>
      <c r="X149">
        <v>0.38670725282819801</v>
      </c>
      <c r="Y149">
        <f t="shared" si="174"/>
        <v>0.14954249938993186</v>
      </c>
      <c r="Z149">
        <v>8.4052424000000001E-2</v>
      </c>
      <c r="AA149">
        <v>4.7095307000000003E-2</v>
      </c>
      <c r="AB149">
        <f t="shared" si="146"/>
        <v>2.2179679414242493E-3</v>
      </c>
      <c r="AC149">
        <v>7.6142459999999999E-3</v>
      </c>
      <c r="AD149">
        <v>0.16307986899999999</v>
      </c>
      <c r="AE149">
        <v>0.201308545788981</v>
      </c>
      <c r="AF149">
        <f t="shared" si="147"/>
        <v>4.0525130607674258E-2</v>
      </c>
      <c r="AG149" s="12">
        <f t="shared" si="132"/>
        <v>1.2331394919573591</v>
      </c>
      <c r="AH149" s="12">
        <f t="shared" si="148"/>
        <v>0.12851751517939916</v>
      </c>
      <c r="AI149">
        <f t="shared" si="133"/>
        <v>0.69074757891258809</v>
      </c>
      <c r="AJ149">
        <f t="shared" si="149"/>
        <v>8.2939903841418583E-2</v>
      </c>
      <c r="AK149">
        <f t="shared" si="150"/>
        <v>1.8488714462366486E-4</v>
      </c>
      <c r="AL149">
        <f t="shared" si="151"/>
        <v>2.7459051230838845E-5</v>
      </c>
      <c r="AM149">
        <f t="shared" si="152"/>
        <v>7.539994944978323E-10</v>
      </c>
      <c r="AN149">
        <f t="shared" si="134"/>
        <v>1.6188498244048668E-4</v>
      </c>
      <c r="AO149">
        <f t="shared" si="153"/>
        <v>9.2252897458321346E-5</v>
      </c>
      <c r="AP149">
        <f t="shared" si="154"/>
        <v>8.510597089455553E-9</v>
      </c>
      <c r="AQ149">
        <f t="shared" si="135"/>
        <v>1.2329546048127353</v>
      </c>
      <c r="AR149">
        <f t="shared" si="155"/>
        <v>0.12849825894312225</v>
      </c>
      <c r="AS149">
        <f t="shared" si="156"/>
        <v>1.6511802551413698E-2</v>
      </c>
      <c r="AT149">
        <f t="shared" si="136"/>
        <v>0.69058569393014757</v>
      </c>
      <c r="AU149">
        <f t="shared" si="157"/>
        <v>8.2925389755574869E-2</v>
      </c>
      <c r="AV149">
        <f t="shared" si="158"/>
        <v>6.8766202661140014E-3</v>
      </c>
      <c r="AW149">
        <f t="shared" si="137"/>
        <v>28.586666496846142</v>
      </c>
      <c r="AX149">
        <f t="shared" si="159"/>
        <v>5.3633137775468782</v>
      </c>
      <c r="AY149">
        <f t="shared" si="160"/>
        <v>28.765134676424164</v>
      </c>
      <c r="AZ149">
        <f t="shared" si="138"/>
        <v>25.030144812359506</v>
      </c>
      <c r="BA149">
        <f t="shared" si="161"/>
        <v>14.549609604292755</v>
      </c>
      <c r="BB149">
        <f t="shared" si="162"/>
        <v>211.69113963732798</v>
      </c>
      <c r="BC149">
        <f t="shared" si="163"/>
        <v>-27.353711892033406</v>
      </c>
      <c r="BD149">
        <f t="shared" si="164"/>
        <v>5.3648528851195518</v>
      </c>
      <c r="BE149">
        <f t="shared" si="165"/>
        <v>-24.339559118429356</v>
      </c>
      <c r="BF149">
        <f t="shared" si="166"/>
        <v>-14.46668421453718</v>
      </c>
      <c r="BH149">
        <f t="shared" si="167"/>
        <v>3.7375827189756259</v>
      </c>
      <c r="BI149">
        <f t="shared" si="168"/>
        <v>5.4589153062883632E-5</v>
      </c>
      <c r="BJ149">
        <f t="shared" si="169"/>
        <v>9.5995393999999998E-2</v>
      </c>
      <c r="BK149">
        <f t="shared" si="170"/>
        <v>1.0184169E-2</v>
      </c>
      <c r="BL149">
        <f t="shared" si="171"/>
        <v>-8773.8961595025085</v>
      </c>
      <c r="BM149">
        <f t="shared" si="172"/>
        <v>-3305.9616805765368</v>
      </c>
      <c r="BN149">
        <f t="shared" si="173"/>
        <v>5467.9344789259721</v>
      </c>
    </row>
    <row r="150" spans="1:66" x14ac:dyDescent="0.2">
      <c r="A150" t="s">
        <v>204</v>
      </c>
      <c r="B150" t="str">
        <f>VLOOKUP(A150,ISO3_Country!$A$3:$B$248,2,FALSE)</f>
        <v>Sweden</v>
      </c>
      <c r="C150" t="s">
        <v>665</v>
      </c>
      <c r="D150">
        <f>SUMIF(All_countries!F149:F393,Aggregation!A150,All_countries!G149:G393)</f>
        <v>104.12154508499999</v>
      </c>
      <c r="E150">
        <f>SUMIF(All_countries!$F$5:$F$249,Aggregation!A150,All_countries!$H$5:$H$249)</f>
        <v>33.673544901500001</v>
      </c>
      <c r="F150">
        <f>SUMIF(All_countries!$F$5:$F$249,Aggregation!A150,All_countries!$I$5:$I$249)</f>
        <v>49.862561918399997</v>
      </c>
      <c r="G150">
        <f>SUMIF(All_countries!$F$5:$F$249,Aggregation!A150,All_countries!$J$5:$J$249)</f>
        <v>0</v>
      </c>
      <c r="H150">
        <f t="shared" si="139"/>
        <v>4.6469491964070001E-3</v>
      </c>
      <c r="I150">
        <f t="shared" si="140"/>
        <v>1.2795947062570001E-3</v>
      </c>
      <c r="J150">
        <f t="shared" si="128"/>
        <v>1.2216327670008E-2</v>
      </c>
      <c r="K150">
        <f t="shared" si="141"/>
        <v>1.2964266098783998E-3</v>
      </c>
      <c r="L150">
        <f t="shared" si="129"/>
        <v>0</v>
      </c>
      <c r="M150">
        <f t="shared" si="142"/>
        <v>0</v>
      </c>
      <c r="N150">
        <f t="shared" si="130"/>
        <v>1.6863276866414999E-2</v>
      </c>
      <c r="O150">
        <f t="shared" si="143"/>
        <v>1.8215610248031053E-3</v>
      </c>
      <c r="P150">
        <f t="shared" si="131"/>
        <v>0</v>
      </c>
      <c r="Q150">
        <f>VLOOKUP(B150,CO2Emissions2019!$A$3:$B$219,2,FALSE)</f>
        <v>11.672111989999999</v>
      </c>
      <c r="R150">
        <f t="shared" si="144"/>
        <v>0.14447494061796609</v>
      </c>
      <c r="S150">
        <v>-0.219213937</v>
      </c>
      <c r="T150">
        <v>0.130721168</v>
      </c>
      <c r="U150">
        <f t="shared" si="145"/>
        <v>1.7088023763284225E-2</v>
      </c>
      <c r="V150">
        <v>-0.43184936299999999</v>
      </c>
      <c r="W150">
        <v>-4.6495579999999998E-3</v>
      </c>
      <c r="X150">
        <v>4.9627397043838899</v>
      </c>
      <c r="Y150">
        <f t="shared" si="174"/>
        <v>24.6287853734683</v>
      </c>
      <c r="Z150">
        <v>0.514457626</v>
      </c>
      <c r="AA150">
        <v>0.51434888599999995</v>
      </c>
      <c r="AB150">
        <f t="shared" si="146"/>
        <v>0.26455477652944093</v>
      </c>
      <c r="AC150">
        <v>-0.32419340600000002</v>
      </c>
      <c r="AD150">
        <v>1.3687973440000001</v>
      </c>
      <c r="AE150">
        <v>2.2069265942976202</v>
      </c>
      <c r="AF150">
        <f t="shared" si="147"/>
        <v>4.8705249926180922</v>
      </c>
      <c r="AG150" s="12">
        <f t="shared" si="132"/>
        <v>39.592120905839579</v>
      </c>
      <c r="AH150" s="12">
        <f t="shared" si="148"/>
        <v>4.2875744985369009</v>
      </c>
      <c r="AI150">
        <f t="shared" si="133"/>
        <v>22.177670764816302</v>
      </c>
      <c r="AJ150">
        <f t="shared" si="149"/>
        <v>2.7417194265256635</v>
      </c>
      <c r="AK150">
        <f t="shared" si="150"/>
        <v>-1.3555671701333004E-2</v>
      </c>
      <c r="AL150">
        <f t="shared" si="151"/>
        <v>8.21503996559627E-3</v>
      </c>
      <c r="AM150">
        <f t="shared" si="152"/>
        <v>6.7486881636343965E-5</v>
      </c>
      <c r="AN150">
        <f t="shared" si="134"/>
        <v>3.1812843552475219E-2</v>
      </c>
      <c r="AO150">
        <f t="shared" si="153"/>
        <v>3.1991219118874203E-2</v>
      </c>
      <c r="AP150">
        <f t="shared" si="154"/>
        <v>1.0234381007118223E-3</v>
      </c>
      <c r="AQ150">
        <f t="shared" si="135"/>
        <v>39.605676577540905</v>
      </c>
      <c r="AR150">
        <f t="shared" si="155"/>
        <v>4.2890545479121762</v>
      </c>
      <c r="AS150">
        <f t="shared" si="156"/>
        <v>18.395988914966122</v>
      </c>
      <c r="AT150">
        <f t="shared" si="136"/>
        <v>22.145857921263829</v>
      </c>
      <c r="AU150">
        <f t="shared" si="157"/>
        <v>2.7389020106108579</v>
      </c>
      <c r="AV150">
        <f t="shared" si="158"/>
        <v>7.5015842237281998</v>
      </c>
      <c r="AW150">
        <f t="shared" si="137"/>
        <v>-65.267037252564521</v>
      </c>
      <c r="AX150">
        <f t="shared" si="159"/>
        <v>40.208934660320622</v>
      </c>
      <c r="AY150">
        <f t="shared" si="160"/>
        <v>1616.758426517933</v>
      </c>
      <c r="AZ150">
        <f t="shared" si="138"/>
        <v>153.17057619839156</v>
      </c>
      <c r="BA150">
        <f t="shared" si="161"/>
        <v>154.96156178812876</v>
      </c>
      <c r="BB150">
        <f t="shared" si="162"/>
        <v>24013.085631816048</v>
      </c>
      <c r="BC150">
        <f t="shared" si="163"/>
        <v>104.87271383010543</v>
      </c>
      <c r="BD150">
        <f t="shared" si="164"/>
        <v>40.437042614821614</v>
      </c>
      <c r="BE150">
        <f t="shared" si="165"/>
        <v>-131.02471827712773</v>
      </c>
      <c r="BF150">
        <f t="shared" si="166"/>
        <v>-152.22265977751789</v>
      </c>
      <c r="BH150">
        <f t="shared" si="167"/>
        <v>11.655248713133584</v>
      </c>
      <c r="BI150">
        <f t="shared" si="168"/>
        <v>1.8215610248031053E-3</v>
      </c>
      <c r="BJ150">
        <f t="shared" si="169"/>
        <v>-0.219213937</v>
      </c>
      <c r="BK150">
        <f t="shared" si="170"/>
        <v>0.130721168</v>
      </c>
      <c r="BL150">
        <f t="shared" si="171"/>
        <v>-27373.921131694267</v>
      </c>
      <c r="BM150">
        <f t="shared" si="172"/>
        <v>7543.0899951542069</v>
      </c>
      <c r="BN150">
        <f t="shared" si="173"/>
        <v>34917.011126848476</v>
      </c>
    </row>
    <row r="151" spans="1:66" x14ac:dyDescent="0.2">
      <c r="A151" t="s">
        <v>240</v>
      </c>
      <c r="B151" t="str">
        <f>VLOOKUP(A151,ISO3_Country!$A$3:$B$248,2,FALSE)</f>
        <v>Swaziland</v>
      </c>
      <c r="C151" t="s">
        <v>667</v>
      </c>
      <c r="D151">
        <f>SUMIF(All_countries!F150:F394,Aggregation!A151,All_countries!G150:G394)</f>
        <v>1.5499876379999999</v>
      </c>
      <c r="E151">
        <f>SUMIF(All_countries!$F$5:$F$249,Aggregation!A151,All_countries!$H$5:$H$249)</f>
        <v>0</v>
      </c>
      <c r="F151">
        <f>SUMIF(All_countries!$F$5:$F$249,Aggregation!A151,All_countries!$I$5:$I$249)</f>
        <v>0</v>
      </c>
      <c r="G151">
        <f>SUMIF(All_countries!$F$5:$F$249,Aggregation!A151,All_countries!$J$5:$J$249)</f>
        <v>0</v>
      </c>
      <c r="H151">
        <f t="shared" si="139"/>
        <v>0</v>
      </c>
      <c r="I151">
        <f t="shared" si="140"/>
        <v>0</v>
      </c>
      <c r="J151">
        <f t="shared" si="128"/>
        <v>0</v>
      </c>
      <c r="K151">
        <f t="shared" si="141"/>
        <v>0</v>
      </c>
      <c r="L151">
        <f t="shared" si="129"/>
        <v>0</v>
      </c>
      <c r="M151">
        <f t="shared" si="142"/>
        <v>0</v>
      </c>
      <c r="N151">
        <f t="shared" si="130"/>
        <v>0</v>
      </c>
      <c r="O151">
        <f t="shared" si="143"/>
        <v>0</v>
      </c>
      <c r="P151">
        <f t="shared" si="131"/>
        <v>1</v>
      </c>
      <c r="Q151">
        <f>VLOOKUP(B151,CO2Emissions2019!$A$3:$B$219,2,FALSE)</f>
        <v>0.26578810899999999</v>
      </c>
      <c r="R151">
        <f t="shared" si="144"/>
        <v>0</v>
      </c>
      <c r="S151">
        <v>5.9529505000000003E-2</v>
      </c>
      <c r="T151">
        <v>1.289819E-3</v>
      </c>
      <c r="U151">
        <f t="shared" si="145"/>
        <v>1.6636330527609999E-6</v>
      </c>
      <c r="V151">
        <v>5.7413789999999999E-2</v>
      </c>
      <c r="W151">
        <v>6.1648091000000002E-2</v>
      </c>
      <c r="X151">
        <v>4.9334908370920298E-2</v>
      </c>
      <c r="Y151">
        <f t="shared" si="174"/>
        <v>2.4339331839671016E-3</v>
      </c>
      <c r="Z151">
        <v>2.0009800000000001E-2</v>
      </c>
      <c r="AA151">
        <v>2.5861399999999998E-3</v>
      </c>
      <c r="AB151">
        <f t="shared" si="146"/>
        <v>6.6881200995999989E-6</v>
      </c>
      <c r="AC151">
        <v>1.5747012000000001E-2</v>
      </c>
      <c r="AD151">
        <v>2.4299511999999999E-2</v>
      </c>
      <c r="AE151">
        <v>1.11868273059362E-2</v>
      </c>
      <c r="AF151">
        <f t="shared" si="147"/>
        <v>1.2514510517283977E-4</v>
      </c>
      <c r="AG151" s="12">
        <f t="shared" si="132"/>
        <v>0</v>
      </c>
      <c r="AH151" s="12">
        <f t="shared" si="148"/>
        <v>0</v>
      </c>
      <c r="AI151">
        <f t="shared" si="133"/>
        <v>0</v>
      </c>
      <c r="AJ151">
        <f t="shared" si="149"/>
        <v>0</v>
      </c>
      <c r="AK151">
        <f t="shared" si="150"/>
        <v>0</v>
      </c>
      <c r="AL151">
        <f t="shared" si="151"/>
        <v>0</v>
      </c>
      <c r="AM151">
        <f t="shared" si="152"/>
        <v>0</v>
      </c>
      <c r="AN151">
        <f t="shared" si="134"/>
        <v>0</v>
      </c>
      <c r="AO151">
        <f t="shared" si="153"/>
        <v>0</v>
      </c>
      <c r="AP151">
        <f t="shared" si="154"/>
        <v>0</v>
      </c>
      <c r="AQ151">
        <f t="shared" si="135"/>
        <v>0</v>
      </c>
      <c r="AR151">
        <f t="shared" si="155"/>
        <v>0</v>
      </c>
      <c r="AS151">
        <f t="shared" si="156"/>
        <v>0</v>
      </c>
      <c r="AT151">
        <f t="shared" si="136"/>
        <v>0</v>
      </c>
      <c r="AU151">
        <f t="shared" si="157"/>
        <v>0</v>
      </c>
      <c r="AV151">
        <f t="shared" si="158"/>
        <v>0</v>
      </c>
      <c r="AW151">
        <f t="shared" si="137"/>
        <v>17.727528806200173</v>
      </c>
      <c r="AX151">
        <f t="shared" si="159"/>
        <v>2.7704905503281552</v>
      </c>
      <c r="AY151">
        <f t="shared" si="160"/>
        <v>7.6756178894576044</v>
      </c>
      <c r="AZ151">
        <f t="shared" si="138"/>
        <v>5.9587981775810874</v>
      </c>
      <c r="BA151">
        <f t="shared" si="161"/>
        <v>1.2015289851062321</v>
      </c>
      <c r="BB151">
        <f t="shared" si="162"/>
        <v>1.4436719020504121</v>
      </c>
      <c r="BC151">
        <f t="shared" si="163"/>
        <v>-17.727528806200173</v>
      </c>
      <c r="BD151">
        <f t="shared" si="164"/>
        <v>2.7704905503281552</v>
      </c>
      <c r="BE151">
        <f t="shared" si="165"/>
        <v>-5.9587981775810874</v>
      </c>
      <c r="BF151">
        <f t="shared" si="166"/>
        <v>-1.2015289851062321</v>
      </c>
      <c r="BH151">
        <f t="shared" si="167"/>
        <v>0.26578810899999999</v>
      </c>
      <c r="BI151">
        <f t="shared" si="168"/>
        <v>0</v>
      </c>
      <c r="BJ151">
        <f t="shared" si="169"/>
        <v>5.9529505000000003E-2</v>
      </c>
      <c r="BK151">
        <f t="shared" si="170"/>
        <v>1.289819E-3</v>
      </c>
      <c r="BL151">
        <f t="shared" si="171"/>
        <v>-623.96748986743523</v>
      </c>
      <c r="BM151">
        <f t="shared" si="172"/>
        <v>-2050.8798040875995</v>
      </c>
      <c r="BN151">
        <f t="shared" si="173"/>
        <v>-1426.9123142201643</v>
      </c>
    </row>
    <row r="152" spans="1:66" x14ac:dyDescent="0.2">
      <c r="A152" t="s">
        <v>207</v>
      </c>
      <c r="B152" s="10" t="s">
        <v>618</v>
      </c>
      <c r="C152" t="s">
        <v>666</v>
      </c>
      <c r="D152">
        <f>SUMIF(All_countries!F151:F395,Aggregation!A152,All_countries!G151:G395)</f>
        <v>19.585804005</v>
      </c>
      <c r="E152">
        <f>SUMIF(All_countries!$F$5:$F$249,Aggregation!A152,All_countries!$H$5:$H$249)</f>
        <v>0</v>
      </c>
      <c r="F152">
        <f>SUMIF(All_countries!$F$5:$F$249,Aggregation!A152,All_countries!$I$5:$I$249)</f>
        <v>0</v>
      </c>
      <c r="G152">
        <f>SUMIF(All_countries!$F$5:$F$249,Aggregation!A152,All_countries!$J$5:$J$249)</f>
        <v>0</v>
      </c>
      <c r="H152">
        <f t="shared" si="139"/>
        <v>0</v>
      </c>
      <c r="I152">
        <f t="shared" si="140"/>
        <v>0</v>
      </c>
      <c r="J152">
        <f t="shared" si="128"/>
        <v>0</v>
      </c>
      <c r="K152">
        <f t="shared" si="141"/>
        <v>0</v>
      </c>
      <c r="L152">
        <f t="shared" si="129"/>
        <v>0</v>
      </c>
      <c r="M152">
        <f t="shared" si="142"/>
        <v>0</v>
      </c>
      <c r="N152">
        <f t="shared" si="130"/>
        <v>0</v>
      </c>
      <c r="O152">
        <f t="shared" si="143"/>
        <v>0</v>
      </c>
      <c r="P152">
        <f t="shared" si="131"/>
        <v>1</v>
      </c>
      <c r="Q152">
        <f>VLOOKUP(B152,CO2Emissions2019!$A$3:$B$219,2,FALSE)</f>
        <v>7.358265609</v>
      </c>
      <c r="R152">
        <f t="shared" si="144"/>
        <v>0</v>
      </c>
      <c r="S152">
        <v>2.0273934119999999</v>
      </c>
      <c r="T152">
        <v>4.4777552999999998E-2</v>
      </c>
      <c r="U152">
        <f t="shared" si="145"/>
        <v>2.0050292526678087E-3</v>
      </c>
      <c r="V152">
        <v>1.9533987509999999</v>
      </c>
      <c r="W152">
        <v>2.101842065</v>
      </c>
      <c r="X152">
        <v>1.7124394132423399</v>
      </c>
      <c r="Y152">
        <f t="shared" si="174"/>
        <v>2.9324487440257694</v>
      </c>
      <c r="Z152">
        <v>0.62201411100000004</v>
      </c>
      <c r="AA152">
        <v>8.5074529999999995E-2</v>
      </c>
      <c r="AB152">
        <f t="shared" si="146"/>
        <v>7.2376756547208989E-3</v>
      </c>
      <c r="AC152">
        <v>0.48468677300000002</v>
      </c>
      <c r="AD152">
        <v>0.76492444400000004</v>
      </c>
      <c r="AE152">
        <v>0.362387804646918</v>
      </c>
      <c r="AF152">
        <f t="shared" si="147"/>
        <v>0.13132492095681281</v>
      </c>
      <c r="AG152" s="12">
        <f t="shared" si="132"/>
        <v>0</v>
      </c>
      <c r="AH152" s="12">
        <f t="shared" si="148"/>
        <v>0</v>
      </c>
      <c r="AI152">
        <f t="shared" si="133"/>
        <v>0</v>
      </c>
      <c r="AJ152">
        <f t="shared" si="149"/>
        <v>0</v>
      </c>
      <c r="AK152">
        <f t="shared" si="150"/>
        <v>0</v>
      </c>
      <c r="AL152">
        <f t="shared" si="151"/>
        <v>0</v>
      </c>
      <c r="AM152">
        <f t="shared" si="152"/>
        <v>0</v>
      </c>
      <c r="AN152">
        <f t="shared" si="134"/>
        <v>0</v>
      </c>
      <c r="AO152">
        <f t="shared" si="153"/>
        <v>0</v>
      </c>
      <c r="AP152">
        <f t="shared" si="154"/>
        <v>0</v>
      </c>
      <c r="AQ152">
        <f t="shared" si="135"/>
        <v>0</v>
      </c>
      <c r="AR152">
        <f t="shared" si="155"/>
        <v>0</v>
      </c>
      <c r="AS152">
        <f t="shared" si="156"/>
        <v>0</v>
      </c>
      <c r="AT152">
        <f t="shared" si="136"/>
        <v>0</v>
      </c>
      <c r="AU152">
        <f t="shared" si="157"/>
        <v>0</v>
      </c>
      <c r="AV152">
        <f t="shared" si="158"/>
        <v>0</v>
      </c>
      <c r="AW152">
        <f t="shared" si="137"/>
        <v>603.74557310245496</v>
      </c>
      <c r="AX152">
        <f t="shared" si="159"/>
        <v>94.370686435256303</v>
      </c>
      <c r="AY152">
        <f t="shared" si="160"/>
        <v>8905.8264582614684</v>
      </c>
      <c r="AZ152">
        <f t="shared" si="138"/>
        <v>185.23206384154366</v>
      </c>
      <c r="BA152">
        <f t="shared" si="161"/>
        <v>38.254511239561879</v>
      </c>
      <c r="BB152">
        <f t="shared" si="162"/>
        <v>1463.4076301777661</v>
      </c>
      <c r="BC152">
        <f t="shared" si="163"/>
        <v>-603.74557310245496</v>
      </c>
      <c r="BD152">
        <f t="shared" si="164"/>
        <v>94.370686435256303</v>
      </c>
      <c r="BE152">
        <f t="shared" si="165"/>
        <v>-185.23206384154366</v>
      </c>
      <c r="BF152">
        <f t="shared" si="166"/>
        <v>-38.254511239561879</v>
      </c>
      <c r="BH152">
        <f t="shared" si="167"/>
        <v>7.358265609</v>
      </c>
      <c r="BI152">
        <f t="shared" si="168"/>
        <v>0</v>
      </c>
      <c r="BJ152">
        <f t="shared" si="169"/>
        <v>2.0273934119999999</v>
      </c>
      <c r="BK152">
        <f t="shared" si="170"/>
        <v>4.4777552999999998E-2</v>
      </c>
      <c r="BL152">
        <f t="shared" si="171"/>
        <v>-17221.258000799771</v>
      </c>
      <c r="BM152">
        <f t="shared" si="172"/>
        <v>-69793.983526860393</v>
      </c>
      <c r="BN152">
        <f t="shared" si="173"/>
        <v>-52572.725526060618</v>
      </c>
    </row>
    <row r="153" spans="1:66" x14ac:dyDescent="0.2">
      <c r="A153" t="s">
        <v>209</v>
      </c>
      <c r="B153" t="str">
        <f>VLOOKUP(A153,ISO3_Country!$A$3:$B$248,2,FALSE)</f>
        <v>Chad</v>
      </c>
      <c r="C153" t="s">
        <v>667</v>
      </c>
      <c r="D153">
        <f>SUMIF(All_countries!F152:F396,Aggregation!A153,All_countries!G152:G396)</f>
        <v>107.292325252</v>
      </c>
      <c r="E153">
        <f>SUMIF(All_countries!$F$5:$F$249,Aggregation!A153,All_countries!$H$5:$H$249)</f>
        <v>0</v>
      </c>
      <c r="F153">
        <f>SUMIF(All_countries!$F$5:$F$249,Aggregation!A153,All_countries!$I$5:$I$249)</f>
        <v>0</v>
      </c>
      <c r="G153">
        <f>SUMIF(All_countries!$F$5:$F$249,Aggregation!A153,All_countries!$J$5:$J$249)</f>
        <v>0</v>
      </c>
      <c r="H153">
        <f t="shared" si="139"/>
        <v>0</v>
      </c>
      <c r="I153">
        <f t="shared" si="140"/>
        <v>0</v>
      </c>
      <c r="J153">
        <f t="shared" si="128"/>
        <v>0</v>
      </c>
      <c r="K153">
        <f t="shared" si="141"/>
        <v>0</v>
      </c>
      <c r="L153">
        <f t="shared" si="129"/>
        <v>0</v>
      </c>
      <c r="M153">
        <f t="shared" si="142"/>
        <v>0</v>
      </c>
      <c r="N153">
        <f t="shared" si="130"/>
        <v>0</v>
      </c>
      <c r="O153">
        <f t="shared" si="143"/>
        <v>0</v>
      </c>
      <c r="P153">
        <f t="shared" si="131"/>
        <v>1</v>
      </c>
      <c r="Q153">
        <f>VLOOKUP(B153,CO2Emissions2019!$A$3:$B$219,2,FALSE)</f>
        <v>0.281186677</v>
      </c>
      <c r="R153">
        <f t="shared" si="144"/>
        <v>0</v>
      </c>
      <c r="S153">
        <v>1.013784</v>
      </c>
      <c r="T153">
        <v>3.3287875000000001E-2</v>
      </c>
      <c r="U153">
        <f t="shared" si="145"/>
        <v>1.108082622015625E-3</v>
      </c>
      <c r="V153">
        <v>0.960731157</v>
      </c>
      <c r="W153">
        <v>1.0704521650000001</v>
      </c>
      <c r="X153">
        <v>1.27088324487194</v>
      </c>
      <c r="Y153">
        <f t="shared" si="174"/>
        <v>1.6151442220962315</v>
      </c>
      <c r="Z153">
        <v>0.267009369</v>
      </c>
      <c r="AA153">
        <v>3.6887259999999998E-2</v>
      </c>
      <c r="AB153">
        <f t="shared" si="146"/>
        <v>1.3606699503075999E-3</v>
      </c>
      <c r="AC153">
        <v>0.20734308000000001</v>
      </c>
      <c r="AD153">
        <v>0.32859105700000002</v>
      </c>
      <c r="AE153">
        <v>0.15985567006322901</v>
      </c>
      <c r="AF153">
        <f t="shared" si="147"/>
        <v>2.555383525136393E-2</v>
      </c>
      <c r="AG153" s="12">
        <f t="shared" si="132"/>
        <v>0</v>
      </c>
      <c r="AH153" s="12">
        <f t="shared" si="148"/>
        <v>0</v>
      </c>
      <c r="AI153">
        <f t="shared" si="133"/>
        <v>0</v>
      </c>
      <c r="AJ153">
        <f t="shared" si="149"/>
        <v>0</v>
      </c>
      <c r="AK153">
        <f t="shared" si="150"/>
        <v>0</v>
      </c>
      <c r="AL153">
        <f t="shared" si="151"/>
        <v>0</v>
      </c>
      <c r="AM153">
        <f t="shared" si="152"/>
        <v>0</v>
      </c>
      <c r="AN153">
        <f t="shared" si="134"/>
        <v>0</v>
      </c>
      <c r="AO153">
        <f t="shared" si="153"/>
        <v>0</v>
      </c>
      <c r="AP153">
        <f t="shared" si="154"/>
        <v>0</v>
      </c>
      <c r="AQ153">
        <f t="shared" si="135"/>
        <v>0</v>
      </c>
      <c r="AR153">
        <f t="shared" si="155"/>
        <v>0</v>
      </c>
      <c r="AS153">
        <f t="shared" si="156"/>
        <v>0</v>
      </c>
      <c r="AT153">
        <f t="shared" si="136"/>
        <v>0</v>
      </c>
      <c r="AU153">
        <f t="shared" si="157"/>
        <v>0</v>
      </c>
      <c r="AV153">
        <f t="shared" si="158"/>
        <v>0</v>
      </c>
      <c r="AW153">
        <f t="shared" si="137"/>
        <v>301.8987821797752</v>
      </c>
      <c r="AX153">
        <f t="shared" si="159"/>
        <v>47.756114461687169</v>
      </c>
      <c r="AY153">
        <f t="shared" si="160"/>
        <v>2280.6464684777661</v>
      </c>
      <c r="AZ153">
        <f t="shared" si="138"/>
        <v>79.513785314909498</v>
      </c>
      <c r="BA153">
        <f t="shared" si="161"/>
        <v>16.494069107839028</v>
      </c>
      <c r="BB153">
        <f t="shared" si="162"/>
        <v>272.05431573416973</v>
      </c>
      <c r="BC153">
        <f t="shared" si="163"/>
        <v>-301.8987821797752</v>
      </c>
      <c r="BD153">
        <f t="shared" si="164"/>
        <v>47.756114461687169</v>
      </c>
      <c r="BE153">
        <f t="shared" si="165"/>
        <v>-79.513785314909498</v>
      </c>
      <c r="BF153">
        <f t="shared" si="166"/>
        <v>-16.494069107839028</v>
      </c>
      <c r="BH153">
        <f t="shared" si="167"/>
        <v>0.281186677</v>
      </c>
      <c r="BI153">
        <f t="shared" si="168"/>
        <v>0</v>
      </c>
      <c r="BJ153">
        <f t="shared" si="169"/>
        <v>1.013784</v>
      </c>
      <c r="BK153">
        <f t="shared" si="170"/>
        <v>3.3287875000000001E-2</v>
      </c>
      <c r="BL153">
        <f t="shared" si="171"/>
        <v>-659.13341792391611</v>
      </c>
      <c r="BM153">
        <f t="shared" si="172"/>
        <v>-34926.30626690996</v>
      </c>
      <c r="BN153">
        <f t="shared" si="173"/>
        <v>-34267.172848986047</v>
      </c>
    </row>
    <row r="154" spans="1:66" x14ac:dyDescent="0.2">
      <c r="A154" t="s">
        <v>210</v>
      </c>
      <c r="B154" t="str">
        <f>VLOOKUP(A154,ISO3_Country!$A$3:$B$248,2,FALSE)</f>
        <v>Togo</v>
      </c>
      <c r="C154" t="s">
        <v>667</v>
      </c>
      <c r="D154">
        <f>SUMIF(All_countries!F153:F397,Aggregation!A154,All_countries!G153:G397)</f>
        <v>5.9452326272700002</v>
      </c>
      <c r="E154">
        <f>SUMIF(All_countries!$F$5:$F$249,Aggregation!A154,All_countries!$H$5:$H$249)</f>
        <v>188.894632132</v>
      </c>
      <c r="F154">
        <f>SUMIF(All_countries!$F$5:$F$249,Aggregation!A154,All_countries!$I$5:$I$249)</f>
        <v>0</v>
      </c>
      <c r="G154">
        <f>SUMIF(All_countries!$F$5:$F$249,Aggregation!A154,All_countries!$J$5:$J$249)</f>
        <v>5.7934750068599996</v>
      </c>
      <c r="H154">
        <f t="shared" si="139"/>
        <v>2.6067459234215998E-2</v>
      </c>
      <c r="I154">
        <f t="shared" si="140"/>
        <v>7.1779960210159996E-3</v>
      </c>
      <c r="J154">
        <f t="shared" si="128"/>
        <v>0</v>
      </c>
      <c r="K154">
        <f t="shared" si="141"/>
        <v>0</v>
      </c>
      <c r="L154">
        <f t="shared" si="129"/>
        <v>1.0080646511936399E-3</v>
      </c>
      <c r="M154">
        <f t="shared" si="142"/>
        <v>1.3324992515777997E-4</v>
      </c>
      <c r="N154">
        <f t="shared" si="130"/>
        <v>2.7075523885409639E-2</v>
      </c>
      <c r="O154">
        <f t="shared" si="143"/>
        <v>7.1792327180748277E-3</v>
      </c>
      <c r="P154">
        <f t="shared" si="131"/>
        <v>0</v>
      </c>
      <c r="Q154">
        <f>VLOOKUP(B154,CO2Emissions2019!$A$3:$B$219,2,FALSE)</f>
        <v>0.89012947799999997</v>
      </c>
      <c r="R154">
        <f t="shared" si="144"/>
        <v>3.0417511782942706</v>
      </c>
      <c r="S154">
        <v>0.27334007599999999</v>
      </c>
      <c r="T154">
        <v>6.8966670000000004E-3</v>
      </c>
      <c r="U154">
        <f t="shared" si="145"/>
        <v>4.7564015708889004E-5</v>
      </c>
      <c r="V154">
        <v>0.26210376200000002</v>
      </c>
      <c r="W154">
        <v>0.284628243</v>
      </c>
      <c r="X154">
        <v>0.26473300051677601</v>
      </c>
      <c r="Y154">
        <f t="shared" si="174"/>
        <v>7.0083561562615332E-2</v>
      </c>
      <c r="Z154">
        <v>6.0451317999999997E-2</v>
      </c>
      <c r="AA154">
        <v>6.2396650000000001E-3</v>
      </c>
      <c r="AB154">
        <f t="shared" si="146"/>
        <v>3.8933419312224999E-5</v>
      </c>
      <c r="AC154">
        <v>5.0386586999999997E-2</v>
      </c>
      <c r="AD154">
        <v>7.0886602000000007E-2</v>
      </c>
      <c r="AE154">
        <v>2.68549753036736E-2</v>
      </c>
      <c r="AF154">
        <f t="shared" si="147"/>
        <v>7.2118969856091897E-4</v>
      </c>
      <c r="AG154" s="12">
        <f t="shared" si="132"/>
        <v>63.568749048712014</v>
      </c>
      <c r="AH154" s="12">
        <f t="shared" si="148"/>
        <v>16.862732940298656</v>
      </c>
      <c r="AI154">
        <f t="shared" si="133"/>
        <v>35.608266369120621</v>
      </c>
      <c r="AJ154">
        <f t="shared" si="149"/>
        <v>9.6814294508711534</v>
      </c>
      <c r="AK154">
        <f t="shared" si="150"/>
        <v>2.7138828049370373E-2</v>
      </c>
      <c r="AL154">
        <f t="shared" si="151"/>
        <v>7.2285233264423434E-3</v>
      </c>
      <c r="AM154">
        <f t="shared" si="152"/>
        <v>5.2251549480921082E-5</v>
      </c>
      <c r="AN154">
        <f t="shared" si="134"/>
        <v>6.0019662998842807E-3</v>
      </c>
      <c r="AO154">
        <f t="shared" si="153"/>
        <v>1.7077842544887289E-3</v>
      </c>
      <c r="AP154">
        <f t="shared" si="154"/>
        <v>2.9165270598796233E-6</v>
      </c>
      <c r="AQ154">
        <f t="shared" si="135"/>
        <v>63.541610220662655</v>
      </c>
      <c r="AR154">
        <f t="shared" si="155"/>
        <v>16.85553405400233</v>
      </c>
      <c r="AS154">
        <f t="shared" si="156"/>
        <v>284.1090282456322</v>
      </c>
      <c r="AT154">
        <f t="shared" si="136"/>
        <v>35.602264402820737</v>
      </c>
      <c r="AU154">
        <f t="shared" si="157"/>
        <v>9.6798774216784569</v>
      </c>
      <c r="AV154">
        <f t="shared" si="158"/>
        <v>93.700026898720367</v>
      </c>
      <c r="AW154">
        <f t="shared" si="137"/>
        <v>81.371892982797107</v>
      </c>
      <c r="AX154">
        <f t="shared" si="159"/>
        <v>12.757808777801998</v>
      </c>
      <c r="AY154">
        <f t="shared" si="160"/>
        <v>162.7616848109617</v>
      </c>
      <c r="AZ154">
        <f t="shared" si="138"/>
        <v>17.996037211041955</v>
      </c>
      <c r="BA154">
        <f t="shared" si="161"/>
        <v>3.3473870212223789</v>
      </c>
      <c r="BB154">
        <f t="shared" si="162"/>
        <v>11.204999869848031</v>
      </c>
      <c r="BC154">
        <f t="shared" si="163"/>
        <v>-17.830282762134452</v>
      </c>
      <c r="BD154">
        <f t="shared" si="164"/>
        <v>21.139316759455447</v>
      </c>
      <c r="BE154">
        <f t="shared" si="165"/>
        <v>17.606227191778782</v>
      </c>
      <c r="BF154">
        <f t="shared" si="166"/>
        <v>6.332490400456078</v>
      </c>
      <c r="BH154">
        <f t="shared" si="167"/>
        <v>0.86305395411459029</v>
      </c>
      <c r="BI154">
        <f t="shared" si="168"/>
        <v>7.1792327180748277E-3</v>
      </c>
      <c r="BJ154">
        <f t="shared" si="169"/>
        <v>0.27334007599999999</v>
      </c>
      <c r="BK154">
        <f t="shared" si="170"/>
        <v>6.8966670000000004E-3</v>
      </c>
      <c r="BL154">
        <f t="shared" si="171"/>
        <v>-2025.4395883103432</v>
      </c>
      <c r="BM154">
        <f t="shared" si="172"/>
        <v>-9416.3726616997665</v>
      </c>
      <c r="BN154">
        <f t="shared" si="173"/>
        <v>-7390.933073389423</v>
      </c>
    </row>
    <row r="155" spans="1:66" x14ac:dyDescent="0.2">
      <c r="A155" t="s">
        <v>211</v>
      </c>
      <c r="B155" t="str">
        <f>VLOOKUP(A155,ISO3_Country!$A$3:$B$248,2,FALSE)</f>
        <v>Thailand</v>
      </c>
      <c r="C155" t="s">
        <v>666</v>
      </c>
      <c r="D155">
        <f>SUMIF(All_countries!F154:F398,Aggregation!A155,All_countries!G154:G398)</f>
        <v>68.3897410111</v>
      </c>
      <c r="E155">
        <f>SUMIF(All_countries!$F$5:$F$249,Aggregation!A155,All_countries!$H$5:$H$249)</f>
        <v>1831.83508611</v>
      </c>
      <c r="F155">
        <f>SUMIF(All_countries!$F$5:$F$249,Aggregation!A155,All_countries!$I$5:$I$249)</f>
        <v>0</v>
      </c>
      <c r="G155">
        <f>SUMIF(All_countries!$F$5:$F$249,Aggregation!A155,All_countries!$J$5:$J$249)</f>
        <v>2454.93523246</v>
      </c>
      <c r="H155">
        <f t="shared" si="139"/>
        <v>0.25279324188318003</v>
      </c>
      <c r="I155">
        <f t="shared" si="140"/>
        <v>6.9609733272180008E-2</v>
      </c>
      <c r="J155">
        <f t="shared" si="128"/>
        <v>0</v>
      </c>
      <c r="K155">
        <f t="shared" si="141"/>
        <v>0</v>
      </c>
      <c r="L155">
        <f t="shared" si="129"/>
        <v>0.42715873044803998</v>
      </c>
      <c r="M155">
        <f t="shared" si="142"/>
        <v>5.6463510346579995E-2</v>
      </c>
      <c r="N155">
        <f t="shared" si="130"/>
        <v>0.67995197233121996</v>
      </c>
      <c r="O155">
        <f t="shared" si="143"/>
        <v>8.963059169102025E-2</v>
      </c>
      <c r="P155">
        <f t="shared" si="131"/>
        <v>0</v>
      </c>
      <c r="Q155">
        <f>VLOOKUP(B155,CO2Emissions2019!$A$3:$B$219,2,FALSE)</f>
        <v>78.678970250000006</v>
      </c>
      <c r="R155">
        <f t="shared" si="144"/>
        <v>0.86421056372585148</v>
      </c>
      <c r="S155">
        <v>7.4314754240000003</v>
      </c>
      <c r="T155">
        <v>0.17794352199999999</v>
      </c>
      <c r="U155">
        <f t="shared" si="145"/>
        <v>3.1663897021764482E-2</v>
      </c>
      <c r="V155">
        <v>7.140425402</v>
      </c>
      <c r="W155">
        <v>7.7293621830000001</v>
      </c>
      <c r="X155">
        <v>6.8270422658311096</v>
      </c>
      <c r="Y155">
        <f t="shared" si="174"/>
        <v>46.608506099444369</v>
      </c>
      <c r="Z155">
        <v>3.5944485830000001</v>
      </c>
      <c r="AA155">
        <v>0.62932150099999995</v>
      </c>
      <c r="AB155">
        <f t="shared" si="146"/>
        <v>0.39604555162089294</v>
      </c>
      <c r="AC155">
        <v>2.5830039220000001</v>
      </c>
      <c r="AD155">
        <v>4.6585593459999997</v>
      </c>
      <c r="AE155">
        <v>2.6949100630794098</v>
      </c>
      <c r="AF155">
        <f t="shared" si="147"/>
        <v>7.262540248086669</v>
      </c>
      <c r="AG155" s="12">
        <f t="shared" si="132"/>
        <v>1596.4121867866174</v>
      </c>
      <c r="AH155" s="12">
        <f t="shared" si="148"/>
        <v>210.79635894412132</v>
      </c>
      <c r="AI155">
        <f t="shared" si="133"/>
        <v>894.23610237238074</v>
      </c>
      <c r="AJ155">
        <f t="shared" si="149"/>
        <v>129.56013584172305</v>
      </c>
      <c r="AK155">
        <f t="shared" si="150"/>
        <v>18.529521045683186</v>
      </c>
      <c r="AL155">
        <f t="shared" si="151"/>
        <v>2.4825127638894591</v>
      </c>
      <c r="AM155">
        <f t="shared" si="152"/>
        <v>6.1628696228740809</v>
      </c>
      <c r="AN155">
        <f t="shared" si="134"/>
        <v>8.9623401634658499</v>
      </c>
      <c r="AO155">
        <f t="shared" si="153"/>
        <v>1.9641594971343701</v>
      </c>
      <c r="AP155">
        <f t="shared" si="154"/>
        <v>3.8579225301831417</v>
      </c>
      <c r="AQ155">
        <f t="shared" si="135"/>
        <v>1577.8826657409343</v>
      </c>
      <c r="AR155">
        <f t="shared" si="155"/>
        <v>208.35030910804537</v>
      </c>
      <c r="AS155">
        <f t="shared" si="156"/>
        <v>43409.851305418051</v>
      </c>
      <c r="AT155">
        <f t="shared" si="136"/>
        <v>885.27376220891495</v>
      </c>
      <c r="AU155">
        <f t="shared" si="157"/>
        <v>128.49577664811059</v>
      </c>
      <c r="AV155">
        <f t="shared" si="158"/>
        <v>16511.164616401122</v>
      </c>
      <c r="AW155">
        <f t="shared" si="137"/>
        <v>2194.5191957465804</v>
      </c>
      <c r="AX155">
        <f t="shared" si="159"/>
        <v>343.73437165559977</v>
      </c>
      <c r="AY155">
        <f t="shared" si="160"/>
        <v>118153.31825746999</v>
      </c>
      <c r="AZ155">
        <f t="shared" si="138"/>
        <v>1061.4428445854733</v>
      </c>
      <c r="BA155">
        <f t="shared" si="161"/>
        <v>248.05564062815967</v>
      </c>
      <c r="BB155">
        <f t="shared" si="162"/>
        <v>61531.600847446694</v>
      </c>
      <c r="BC155">
        <f t="shared" si="163"/>
        <v>-616.63653000564614</v>
      </c>
      <c r="BD155">
        <f t="shared" si="164"/>
        <v>401.94921266608799</v>
      </c>
      <c r="BE155">
        <f t="shared" si="165"/>
        <v>-176.16908237655832</v>
      </c>
      <c r="BF155">
        <f t="shared" si="166"/>
        <v>-119.55986398004907</v>
      </c>
      <c r="BH155">
        <f t="shared" si="167"/>
        <v>77.999018277668782</v>
      </c>
      <c r="BI155">
        <f t="shared" si="168"/>
        <v>8.963059169102025E-2</v>
      </c>
      <c r="BJ155">
        <f t="shared" si="169"/>
        <v>7.4314754240000003</v>
      </c>
      <c r="BK155">
        <f t="shared" si="170"/>
        <v>0.17794352199999999</v>
      </c>
      <c r="BL155">
        <f t="shared" si="171"/>
        <v>-181002.9294616004</v>
      </c>
      <c r="BM155">
        <f t="shared" si="172"/>
        <v>-253907.03315923497</v>
      </c>
      <c r="BN155">
        <f t="shared" si="173"/>
        <v>-72904.103697634564</v>
      </c>
    </row>
    <row r="156" spans="1:66" x14ac:dyDescent="0.2">
      <c r="A156" t="s">
        <v>6</v>
      </c>
      <c r="B156" t="str">
        <f>VLOOKUP(A156,ISO3_Country!$A$3:$B$248,2,FALSE)</f>
        <v>Tajikistan</v>
      </c>
      <c r="C156" t="s">
        <v>666</v>
      </c>
      <c r="D156">
        <f>SUMIF(All_countries!F155:F399,Aggregation!A156,All_countries!G155:G399)</f>
        <v>14.7158593629</v>
      </c>
      <c r="E156">
        <f>SUMIF(All_countries!$F$5:$F$249,Aggregation!A156,All_countries!$H$5:$H$249)</f>
        <v>0</v>
      </c>
      <c r="F156">
        <f>SUMIF(All_countries!$F$5:$F$249,Aggregation!A156,All_countries!$I$5:$I$249)</f>
        <v>0</v>
      </c>
      <c r="G156">
        <f>SUMIF(All_countries!$F$5:$F$249,Aggregation!A156,All_countries!$J$5:$J$249)</f>
        <v>0</v>
      </c>
      <c r="H156">
        <f t="shared" si="139"/>
        <v>0</v>
      </c>
      <c r="I156">
        <f t="shared" si="140"/>
        <v>0</v>
      </c>
      <c r="J156">
        <f t="shared" si="128"/>
        <v>0</v>
      </c>
      <c r="K156">
        <f t="shared" si="141"/>
        <v>0</v>
      </c>
      <c r="L156">
        <f t="shared" si="129"/>
        <v>0</v>
      </c>
      <c r="M156">
        <f t="shared" si="142"/>
        <v>0</v>
      </c>
      <c r="N156">
        <f t="shared" si="130"/>
        <v>0</v>
      </c>
      <c r="O156">
        <f t="shared" si="143"/>
        <v>0</v>
      </c>
      <c r="P156">
        <f t="shared" si="131"/>
        <v>1</v>
      </c>
      <c r="Q156">
        <f>VLOOKUP(B156,CO2Emissions2019!$A$3:$B$219,2,FALSE)</f>
        <v>2.4508418550000002</v>
      </c>
      <c r="R156">
        <f t="shared" si="144"/>
        <v>0</v>
      </c>
      <c r="S156">
        <v>0.12968181500000001</v>
      </c>
      <c r="T156">
        <v>4.1520400000000001E-3</v>
      </c>
      <c r="U156">
        <f t="shared" si="145"/>
        <v>1.72394361616E-5</v>
      </c>
      <c r="V156">
        <v>0.122996402</v>
      </c>
      <c r="W156">
        <v>0.136599678</v>
      </c>
      <c r="X156">
        <v>0.15820842168989699</v>
      </c>
      <c r="Y156">
        <f t="shared" si="174"/>
        <v>2.5029904693608267E-2</v>
      </c>
      <c r="Z156">
        <v>3.2994095000000001E-2</v>
      </c>
      <c r="AA156">
        <v>9.0010070000000001E-3</v>
      </c>
      <c r="AB156">
        <f t="shared" si="146"/>
        <v>8.1018127014049007E-5</v>
      </c>
      <c r="AC156">
        <v>1.8653685999999999E-2</v>
      </c>
      <c r="AD156">
        <v>4.8131489E-2</v>
      </c>
      <c r="AE156">
        <v>3.8575739758111897E-2</v>
      </c>
      <c r="AF156">
        <f t="shared" si="147"/>
        <v>1.488087697885575E-3</v>
      </c>
      <c r="AG156" s="12">
        <f t="shared" si="132"/>
        <v>0</v>
      </c>
      <c r="AH156" s="12">
        <f t="shared" si="148"/>
        <v>0</v>
      </c>
      <c r="AI156">
        <f t="shared" si="133"/>
        <v>0</v>
      </c>
      <c r="AJ156">
        <f t="shared" si="149"/>
        <v>0</v>
      </c>
      <c r="AK156">
        <f t="shared" si="150"/>
        <v>0</v>
      </c>
      <c r="AL156">
        <f t="shared" si="151"/>
        <v>0</v>
      </c>
      <c r="AM156">
        <f t="shared" si="152"/>
        <v>0</v>
      </c>
      <c r="AN156">
        <f t="shared" si="134"/>
        <v>0</v>
      </c>
      <c r="AO156">
        <f t="shared" si="153"/>
        <v>0</v>
      </c>
      <c r="AP156">
        <f t="shared" si="154"/>
        <v>0</v>
      </c>
      <c r="AQ156">
        <f t="shared" si="135"/>
        <v>0</v>
      </c>
      <c r="AR156">
        <f t="shared" si="155"/>
        <v>0</v>
      </c>
      <c r="AS156">
        <f t="shared" si="156"/>
        <v>0</v>
      </c>
      <c r="AT156">
        <f t="shared" si="136"/>
        <v>0</v>
      </c>
      <c r="AU156">
        <f t="shared" si="157"/>
        <v>0</v>
      </c>
      <c r="AV156">
        <f t="shared" si="158"/>
        <v>0</v>
      </c>
      <c r="AW156">
        <f t="shared" si="137"/>
        <v>38.618465096473116</v>
      </c>
      <c r="AX156">
        <f t="shared" si="159"/>
        <v>6.1519838367533612</v>
      </c>
      <c r="AY156">
        <f t="shared" si="160"/>
        <v>37.84690512767461</v>
      </c>
      <c r="AZ156">
        <f t="shared" si="138"/>
        <v>9.8254431906834281</v>
      </c>
      <c r="BA156">
        <f t="shared" si="161"/>
        <v>3.087993935773155</v>
      </c>
      <c r="BB156">
        <f t="shared" si="162"/>
        <v>9.5357065473717793</v>
      </c>
      <c r="BC156">
        <f t="shared" si="163"/>
        <v>-38.618465096473116</v>
      </c>
      <c r="BD156">
        <f t="shared" si="164"/>
        <v>6.1519838367533612</v>
      </c>
      <c r="BE156">
        <f t="shared" si="165"/>
        <v>-9.8254431906834281</v>
      </c>
      <c r="BF156">
        <f t="shared" si="166"/>
        <v>-3.087993935773155</v>
      </c>
      <c r="BH156">
        <f t="shared" si="167"/>
        <v>2.4508418550000002</v>
      </c>
      <c r="BI156">
        <f t="shared" si="168"/>
        <v>0</v>
      </c>
      <c r="BJ156">
        <f t="shared" si="169"/>
        <v>0.12968181500000001</v>
      </c>
      <c r="BK156">
        <f t="shared" si="170"/>
        <v>4.1520400000000001E-3</v>
      </c>
      <c r="BL156">
        <f t="shared" si="171"/>
        <v>-5752.9965249534216</v>
      </c>
      <c r="BM156">
        <f t="shared" si="172"/>
        <v>-4466.6919198691776</v>
      </c>
      <c r="BN156">
        <f t="shared" si="173"/>
        <v>1286.304605084244</v>
      </c>
    </row>
    <row r="157" spans="1:66" x14ac:dyDescent="0.2">
      <c r="A157" t="s">
        <v>213</v>
      </c>
      <c r="B157" t="str">
        <f>VLOOKUP(A157,ISO3_Country!$A$3:$B$248,2,FALSE)</f>
        <v>Turkmenistan</v>
      </c>
      <c r="C157" t="s">
        <v>666</v>
      </c>
      <c r="D157">
        <f>SUMIF(All_countries!F156:F400,Aggregation!A157,All_countries!G156:G400)</f>
        <v>57.524276629699997</v>
      </c>
      <c r="E157">
        <f>SUMIF(All_countries!$F$5:$F$249,Aggregation!A157,All_countries!$H$5:$H$249)</f>
        <v>0</v>
      </c>
      <c r="F157">
        <f>SUMIF(All_countries!$F$5:$F$249,Aggregation!A157,All_countries!$I$5:$I$249)</f>
        <v>0</v>
      </c>
      <c r="G157">
        <f>SUMIF(All_countries!$F$5:$F$249,Aggregation!A157,All_countries!$J$5:$J$249)</f>
        <v>0</v>
      </c>
      <c r="H157">
        <f t="shared" si="139"/>
        <v>0</v>
      </c>
      <c r="I157">
        <f t="shared" si="140"/>
        <v>0</v>
      </c>
      <c r="J157">
        <f t="shared" si="128"/>
        <v>0</v>
      </c>
      <c r="K157">
        <f t="shared" si="141"/>
        <v>0</v>
      </c>
      <c r="L157">
        <f t="shared" si="129"/>
        <v>0</v>
      </c>
      <c r="M157">
        <f t="shared" si="142"/>
        <v>0</v>
      </c>
      <c r="N157">
        <f t="shared" si="130"/>
        <v>0</v>
      </c>
      <c r="O157">
        <f t="shared" si="143"/>
        <v>0</v>
      </c>
      <c r="P157">
        <f t="shared" si="131"/>
        <v>1</v>
      </c>
      <c r="Q157">
        <f>VLOOKUP(B157,CO2Emissions2019!$A$3:$B$219,2,FALSE)</f>
        <v>23.375138190000001</v>
      </c>
      <c r="R157">
        <f t="shared" si="144"/>
        <v>0</v>
      </c>
      <c r="S157">
        <v>0.55411822700000002</v>
      </c>
      <c r="T157">
        <v>1.1820590000000001E-2</v>
      </c>
      <c r="U157">
        <f t="shared" si="145"/>
        <v>1.397263479481E-4</v>
      </c>
      <c r="V157">
        <v>0.53479554799999995</v>
      </c>
      <c r="W157">
        <v>0.57360603700000001</v>
      </c>
      <c r="X157">
        <v>0.452308855876561</v>
      </c>
      <c r="Y157">
        <f t="shared" si="174"/>
        <v>0.20458330110436362</v>
      </c>
      <c r="Z157">
        <v>0.27438149299999998</v>
      </c>
      <c r="AA157">
        <v>4.5656018999999999E-2</v>
      </c>
      <c r="AB157">
        <f t="shared" si="146"/>
        <v>2.0844720709283608E-3</v>
      </c>
      <c r="AC157">
        <v>0.20272063400000001</v>
      </c>
      <c r="AD157">
        <v>0.35340295100000002</v>
      </c>
      <c r="AE157">
        <v>0.19467943595054099</v>
      </c>
      <c r="AF157">
        <f t="shared" si="147"/>
        <v>3.790008278202079E-2</v>
      </c>
      <c r="AG157" s="12">
        <f t="shared" si="132"/>
        <v>0</v>
      </c>
      <c r="AH157" s="12">
        <f t="shared" si="148"/>
        <v>0</v>
      </c>
      <c r="AI157">
        <f t="shared" si="133"/>
        <v>0</v>
      </c>
      <c r="AJ157">
        <f t="shared" si="149"/>
        <v>0</v>
      </c>
      <c r="AK157">
        <f t="shared" si="150"/>
        <v>0</v>
      </c>
      <c r="AL157">
        <f t="shared" si="151"/>
        <v>0</v>
      </c>
      <c r="AM157">
        <f t="shared" si="152"/>
        <v>0</v>
      </c>
      <c r="AN157">
        <f t="shared" si="134"/>
        <v>0</v>
      </c>
      <c r="AO157">
        <f t="shared" si="153"/>
        <v>0</v>
      </c>
      <c r="AP157">
        <f t="shared" si="154"/>
        <v>0</v>
      </c>
      <c r="AQ157">
        <f t="shared" si="135"/>
        <v>0</v>
      </c>
      <c r="AR157">
        <f t="shared" si="155"/>
        <v>0</v>
      </c>
      <c r="AS157">
        <f t="shared" si="156"/>
        <v>0</v>
      </c>
      <c r="AT157">
        <f t="shared" si="136"/>
        <v>0</v>
      </c>
      <c r="AU157">
        <f t="shared" si="157"/>
        <v>0</v>
      </c>
      <c r="AV157">
        <f t="shared" si="158"/>
        <v>0</v>
      </c>
      <c r="AW157">
        <f t="shared" si="137"/>
        <v>165.01307765255342</v>
      </c>
      <c r="AX157">
        <f t="shared" si="159"/>
        <v>25.775693419108752</v>
      </c>
      <c r="AY157">
        <f t="shared" si="160"/>
        <v>664.38637123588626</v>
      </c>
      <c r="AZ157">
        <f t="shared" si="138"/>
        <v>81.709159534347052</v>
      </c>
      <c r="BA157">
        <f t="shared" si="161"/>
        <v>18.566557749783932</v>
      </c>
      <c r="BB157">
        <f t="shared" si="162"/>
        <v>344.71706667606179</v>
      </c>
      <c r="BC157">
        <f t="shared" si="163"/>
        <v>-165.01307765255342</v>
      </c>
      <c r="BD157">
        <f t="shared" si="164"/>
        <v>25.775693419108752</v>
      </c>
      <c r="BE157">
        <f t="shared" si="165"/>
        <v>-81.709159534347052</v>
      </c>
      <c r="BF157">
        <f t="shared" si="166"/>
        <v>-18.566557749783932</v>
      </c>
      <c r="BH157">
        <f t="shared" si="167"/>
        <v>23.375138190000001</v>
      </c>
      <c r="BI157">
        <f t="shared" si="168"/>
        <v>0</v>
      </c>
      <c r="BJ157">
        <f t="shared" si="169"/>
        <v>0.55411822700000002</v>
      </c>
      <c r="BK157">
        <f t="shared" si="170"/>
        <v>1.1820590000000001E-2</v>
      </c>
      <c r="BL157">
        <f t="shared" si="171"/>
        <v>-54833.372373407561</v>
      </c>
      <c r="BM157">
        <f t="shared" si="172"/>
        <v>-19043.238292260281</v>
      </c>
      <c r="BN157">
        <f t="shared" si="173"/>
        <v>35790.134081147276</v>
      </c>
    </row>
    <row r="158" spans="1:66" x14ac:dyDescent="0.2">
      <c r="A158" t="s">
        <v>216</v>
      </c>
      <c r="B158" t="str">
        <f>VLOOKUP(A158,ISO3_Country!$A$3:$B$248,2,FALSE)</f>
        <v>Trinidad and Tobago</v>
      </c>
      <c r="C158" t="s">
        <v>669</v>
      </c>
      <c r="D158">
        <f>SUMIF(All_countries!F157:F401,Aggregation!A158,All_countries!G157:G401)</f>
        <v>6.6581014426099996</v>
      </c>
      <c r="E158">
        <f>SUMIF(All_countries!$F$5:$F$249,Aggregation!A158,All_countries!$H$5:$H$249)</f>
        <v>1.12414957135</v>
      </c>
      <c r="F158">
        <f>SUMIF(All_countries!$F$5:$F$249,Aggregation!A158,All_countries!$I$5:$I$249)</f>
        <v>0</v>
      </c>
      <c r="G158">
        <f>SUMIF(All_countries!$F$5:$F$249,Aggregation!A158,All_countries!$J$5:$J$249)</f>
        <v>63.6801826891</v>
      </c>
      <c r="H158">
        <f t="shared" si="139"/>
        <v>1.5513264084630001E-4</v>
      </c>
      <c r="I158">
        <f t="shared" si="140"/>
        <v>4.2717683711300003E-5</v>
      </c>
      <c r="J158">
        <f t="shared" si="128"/>
        <v>0</v>
      </c>
      <c r="K158">
        <f t="shared" si="141"/>
        <v>0</v>
      </c>
      <c r="L158">
        <f t="shared" si="129"/>
        <v>1.1080351787903401E-2</v>
      </c>
      <c r="M158">
        <f t="shared" si="142"/>
        <v>1.4646442018493001E-3</v>
      </c>
      <c r="N158">
        <f t="shared" si="130"/>
        <v>1.1235484428749701E-2</v>
      </c>
      <c r="O158">
        <f t="shared" si="143"/>
        <v>1.4652670195266226E-3</v>
      </c>
      <c r="P158">
        <f t="shared" si="131"/>
        <v>0</v>
      </c>
      <c r="Q158">
        <f>VLOOKUP(B158,CO2Emissions2019!$A$3:$B$219,2,FALSE)</f>
        <v>10.334030670000001</v>
      </c>
      <c r="R158">
        <f t="shared" si="144"/>
        <v>0.10872315737717565</v>
      </c>
      <c r="S158">
        <v>0.19730914399999999</v>
      </c>
      <c r="T158">
        <v>5.0534569999999999E-3</v>
      </c>
      <c r="U158">
        <f t="shared" si="145"/>
        <v>2.5537427650848998E-5</v>
      </c>
      <c r="V158">
        <v>0.18924923599999999</v>
      </c>
      <c r="W158">
        <v>0.20594127600000001</v>
      </c>
      <c r="X158">
        <v>0.19451297163995099</v>
      </c>
      <c r="Y158">
        <f t="shared" si="174"/>
        <v>3.7835296136204379E-2</v>
      </c>
      <c r="Z158">
        <v>0.143021016</v>
      </c>
      <c r="AA158">
        <v>2.354755E-2</v>
      </c>
      <c r="AB158">
        <f t="shared" si="146"/>
        <v>5.5448711100250004E-4</v>
      </c>
      <c r="AC158">
        <v>0.105468726</v>
      </c>
      <c r="AD158">
        <v>0.18271780300000001</v>
      </c>
      <c r="AE158">
        <v>0.100772009101258</v>
      </c>
      <c r="AF158">
        <f t="shared" si="147"/>
        <v>1.0154997818304024E-2</v>
      </c>
      <c r="AG158" s="12">
        <f t="shared" si="132"/>
        <v>26.379016454665187</v>
      </c>
      <c r="AH158" s="12">
        <f t="shared" si="148"/>
        <v>3.4461931690732439</v>
      </c>
      <c r="AI158">
        <f t="shared" si="133"/>
        <v>14.776302169378075</v>
      </c>
      <c r="AJ158">
        <f t="shared" si="149"/>
        <v>2.1219755261002762</v>
      </c>
      <c r="AK158">
        <f t="shared" si="150"/>
        <v>8.1292396098321066E-3</v>
      </c>
      <c r="AL158">
        <f t="shared" si="151"/>
        <v>1.0804196409898649E-3</v>
      </c>
      <c r="AM158">
        <f t="shared" si="152"/>
        <v>1.1673066006366685E-6</v>
      </c>
      <c r="AN158">
        <f t="shared" si="134"/>
        <v>5.8925404303899441E-3</v>
      </c>
      <c r="AO158">
        <f t="shared" si="153"/>
        <v>1.2376511085140497E-3</v>
      </c>
      <c r="AP158">
        <f t="shared" si="154"/>
        <v>1.531780266406056E-6</v>
      </c>
      <c r="AQ158">
        <f t="shared" si="135"/>
        <v>26.370887215055358</v>
      </c>
      <c r="AR158">
        <f t="shared" si="155"/>
        <v>3.4451312541570225</v>
      </c>
      <c r="AS158">
        <f t="shared" si="156"/>
        <v>11.868929358369538</v>
      </c>
      <c r="AT158">
        <f t="shared" si="136"/>
        <v>14.770409628947686</v>
      </c>
      <c r="AU158">
        <f t="shared" si="157"/>
        <v>2.1212778969246648</v>
      </c>
      <c r="AV158">
        <f t="shared" si="158"/>
        <v>4.4998199159811287</v>
      </c>
      <c r="AW158">
        <f t="shared" si="137"/>
        <v>58.749347980916312</v>
      </c>
      <c r="AX158">
        <f t="shared" si="159"/>
        <v>9.214582868340937</v>
      </c>
      <c r="AY158">
        <f t="shared" si="160"/>
        <v>84.908537437522284</v>
      </c>
      <c r="AZ158">
        <f t="shared" si="138"/>
        <v>42.584906442897548</v>
      </c>
      <c r="BA158">
        <f t="shared" si="161"/>
        <v>9.6219508773385325</v>
      </c>
      <c r="BB158">
        <f t="shared" si="162"/>
        <v>92.581938685915759</v>
      </c>
      <c r="BC158">
        <f t="shared" si="163"/>
        <v>-32.37846076586095</v>
      </c>
      <c r="BD158">
        <f t="shared" si="164"/>
        <v>9.8375539030742711</v>
      </c>
      <c r="BE158">
        <f t="shared" si="165"/>
        <v>-27.814496813949862</v>
      </c>
      <c r="BF158">
        <f t="shared" si="166"/>
        <v>-7.5006729804138672</v>
      </c>
      <c r="BH158">
        <f t="shared" si="167"/>
        <v>10.32279518557125</v>
      </c>
      <c r="BI158">
        <f t="shared" si="168"/>
        <v>1.4652670195266226E-3</v>
      </c>
      <c r="BJ158">
        <f t="shared" si="169"/>
        <v>0.19730914399999999</v>
      </c>
      <c r="BK158">
        <f t="shared" si="170"/>
        <v>5.0534569999999999E-3</v>
      </c>
      <c r="BL158">
        <f t="shared" si="171"/>
        <v>-24228.707654673774</v>
      </c>
      <c r="BM158">
        <f t="shared" si="172"/>
        <v>-6790.3162946692091</v>
      </c>
      <c r="BN158">
        <f t="shared" si="173"/>
        <v>17438.391360004563</v>
      </c>
    </row>
    <row r="159" spans="1:66" x14ac:dyDescent="0.2">
      <c r="A159" t="s">
        <v>217</v>
      </c>
      <c r="B159" t="str">
        <f>VLOOKUP(A159,ISO3_Country!$A$3:$B$248,2,FALSE)</f>
        <v>Tunisia</v>
      </c>
      <c r="C159" t="s">
        <v>667</v>
      </c>
      <c r="D159">
        <f>SUMIF(All_countries!F158:F402,Aggregation!A159,All_countries!G158:G402)</f>
        <v>25.3034704425</v>
      </c>
      <c r="E159">
        <f>SUMIF(All_countries!$F$5:$F$249,Aggregation!A159,All_countries!$H$5:$H$249)</f>
        <v>5000.6218382699999</v>
      </c>
      <c r="F159">
        <f>SUMIF(All_countries!$F$5:$F$249,Aggregation!A159,All_countries!$I$5:$I$249)</f>
        <v>0</v>
      </c>
      <c r="G159">
        <f>SUMIF(All_countries!$F$5:$F$249,Aggregation!A159,All_countries!$J$5:$J$249)</f>
        <v>0</v>
      </c>
      <c r="H159">
        <f t="shared" si="139"/>
        <v>0.69008581368125999</v>
      </c>
      <c r="I159">
        <f t="shared" si="140"/>
        <v>0.19002362985426</v>
      </c>
      <c r="J159">
        <f t="shared" si="128"/>
        <v>0</v>
      </c>
      <c r="K159">
        <f t="shared" si="141"/>
        <v>0</v>
      </c>
      <c r="L159">
        <f t="shared" si="129"/>
        <v>0</v>
      </c>
      <c r="M159">
        <f t="shared" si="142"/>
        <v>0</v>
      </c>
      <c r="N159">
        <f t="shared" si="130"/>
        <v>0.69008581368125999</v>
      </c>
      <c r="O159">
        <f t="shared" si="143"/>
        <v>0.19002362985426</v>
      </c>
      <c r="P159">
        <f t="shared" si="131"/>
        <v>0</v>
      </c>
      <c r="Q159">
        <f>VLOOKUP(B159,CO2Emissions2019!$A$3:$B$219,2,FALSE)</f>
        <v>8.4642250800000003</v>
      </c>
      <c r="R159">
        <f t="shared" si="144"/>
        <v>8.1529709708671874</v>
      </c>
      <c r="S159">
        <v>0.97169800200000001</v>
      </c>
      <c r="T159">
        <v>1.9512694000000001E-2</v>
      </c>
      <c r="U159">
        <f t="shared" si="145"/>
        <v>3.80745227137636E-4</v>
      </c>
      <c r="V159">
        <v>0.93948253699999995</v>
      </c>
      <c r="W159">
        <v>1.0039138590000001</v>
      </c>
      <c r="X159">
        <v>0.74158294384927703</v>
      </c>
      <c r="Y159">
        <f t="shared" si="174"/>
        <v>0.54994526260816001</v>
      </c>
      <c r="Z159">
        <v>0.43608786700000002</v>
      </c>
      <c r="AA159">
        <v>5.7138087999999997E-2</v>
      </c>
      <c r="AB159">
        <f t="shared" si="146"/>
        <v>3.2647611002957436E-3</v>
      </c>
      <c r="AC159">
        <v>0.34312345100000002</v>
      </c>
      <c r="AD159">
        <v>0.53085491500000004</v>
      </c>
      <c r="AE159">
        <v>0.247223615530799</v>
      </c>
      <c r="AF159">
        <f t="shared" si="147"/>
        <v>6.1119516076120317E-2</v>
      </c>
      <c r="AG159" s="12">
        <f t="shared" si="132"/>
        <v>1620.2047316846053</v>
      </c>
      <c r="AH159" s="12">
        <f t="shared" si="148"/>
        <v>446.31781392174406</v>
      </c>
      <c r="AI159">
        <f t="shared" si="133"/>
        <v>907.5635830764229</v>
      </c>
      <c r="AJ159">
        <f t="shared" si="149"/>
        <v>255.79677766986427</v>
      </c>
      <c r="AK159">
        <f t="shared" si="150"/>
        <v>2.4589252083317441</v>
      </c>
      <c r="AL159">
        <f t="shared" si="151"/>
        <v>0.67889341639831124</v>
      </c>
      <c r="AM159">
        <f t="shared" si="152"/>
        <v>0.46089627082897083</v>
      </c>
      <c r="AN159">
        <f t="shared" si="134"/>
        <v>1.1035398313126519</v>
      </c>
      <c r="AO159">
        <f t="shared" si="153"/>
        <v>0.3365195131068987</v>
      </c>
      <c r="AP159">
        <f t="shared" si="154"/>
        <v>0.11324538270170417</v>
      </c>
      <c r="AQ159">
        <f t="shared" si="135"/>
        <v>1617.7458064762736</v>
      </c>
      <c r="AR159">
        <f t="shared" si="155"/>
        <v>445.64046711440568</v>
      </c>
      <c r="AS159">
        <f t="shared" si="156"/>
        <v>198595.42592994569</v>
      </c>
      <c r="AT159">
        <f t="shared" si="136"/>
        <v>906.46004324511023</v>
      </c>
      <c r="AU159">
        <f t="shared" si="157"/>
        <v>255.49994811541009</v>
      </c>
      <c r="AV159">
        <f t="shared" si="158"/>
        <v>65280.223486977251</v>
      </c>
      <c r="AW159">
        <f t="shared" si="137"/>
        <v>286.90689971129677</v>
      </c>
      <c r="AX159">
        <f t="shared" si="159"/>
        <v>44.774468530114007</v>
      </c>
      <c r="AY159">
        <f t="shared" si="160"/>
        <v>2004.7530321541694</v>
      </c>
      <c r="AZ159">
        <f t="shared" si="138"/>
        <v>128.7608059964729</v>
      </c>
      <c r="BA159">
        <f t="shared" si="161"/>
        <v>26.109754695066634</v>
      </c>
      <c r="BB159">
        <f t="shared" si="162"/>
        <v>681.71929023655412</v>
      </c>
      <c r="BC159">
        <f t="shared" si="163"/>
        <v>1330.8389067649769</v>
      </c>
      <c r="BD159">
        <f t="shared" si="164"/>
        <v>447.88411331738467</v>
      </c>
      <c r="BE159">
        <f t="shared" si="165"/>
        <v>777.69923724863736</v>
      </c>
      <c r="BF159">
        <f t="shared" si="166"/>
        <v>229.39019342034345</v>
      </c>
      <c r="BH159">
        <f t="shared" si="167"/>
        <v>7.7741392663187403</v>
      </c>
      <c r="BI159">
        <f t="shared" si="168"/>
        <v>0.19002362985426</v>
      </c>
      <c r="BJ159">
        <f t="shared" si="169"/>
        <v>0.97169800200000001</v>
      </c>
      <c r="BK159">
        <f t="shared" si="170"/>
        <v>1.9512694000000001E-2</v>
      </c>
      <c r="BL159">
        <f t="shared" si="171"/>
        <v>-18224.66271253999</v>
      </c>
      <c r="BM159">
        <f t="shared" si="172"/>
        <v>-33449.684533148982</v>
      </c>
      <c r="BN159">
        <f t="shared" si="173"/>
        <v>-15225.021820608992</v>
      </c>
    </row>
    <row r="160" spans="1:66" x14ac:dyDescent="0.2">
      <c r="A160" t="s">
        <v>218</v>
      </c>
      <c r="B160" t="str">
        <f>VLOOKUP(A160,ISO3_Country!$A$3:$B$248,2,FALSE)</f>
        <v>Turkey</v>
      </c>
      <c r="C160" t="s">
        <v>666</v>
      </c>
      <c r="D160">
        <f>SUMIF(All_countries!F159:F403,Aggregation!A160,All_countries!G159:G403)</f>
        <v>108.544412663</v>
      </c>
      <c r="E160">
        <f>SUMIF(All_countries!$F$5:$F$249,Aggregation!A160,All_countries!$H$5:$H$249)</f>
        <v>0.53288591202699997</v>
      </c>
      <c r="F160">
        <f>SUMIF(All_countries!$F$5:$F$249,Aggregation!A160,All_countries!$I$5:$I$249)</f>
        <v>256.29913217500001</v>
      </c>
      <c r="G160">
        <f>SUMIF(All_countries!$F$5:$F$249,Aggregation!A160,All_countries!$J$5:$J$249)</f>
        <v>0</v>
      </c>
      <c r="H160">
        <f t="shared" si="139"/>
        <v>7.3538255859725997E-5</v>
      </c>
      <c r="I160">
        <f t="shared" si="140"/>
        <v>2.0249664657026E-5</v>
      </c>
      <c r="J160">
        <f t="shared" si="128"/>
        <v>6.2793287382874999E-2</v>
      </c>
      <c r="K160">
        <f t="shared" si="141"/>
        <v>6.6637774365500002E-3</v>
      </c>
      <c r="L160">
        <f t="shared" si="129"/>
        <v>0</v>
      </c>
      <c r="M160">
        <f t="shared" si="142"/>
        <v>0</v>
      </c>
      <c r="N160">
        <f t="shared" si="130"/>
        <v>6.2866825638734719E-2</v>
      </c>
      <c r="O160">
        <f t="shared" si="143"/>
        <v>6.663808203481821E-3</v>
      </c>
      <c r="P160">
        <f t="shared" si="131"/>
        <v>0</v>
      </c>
      <c r="Q160">
        <f>VLOOKUP(B160,CO2Emissions2019!$A$3:$B$219,2,FALSE)</f>
        <v>110.56942290000001</v>
      </c>
      <c r="R160">
        <f t="shared" si="144"/>
        <v>5.685733360080214E-2</v>
      </c>
      <c r="S160">
        <v>6.5479270009999997</v>
      </c>
      <c r="T160">
        <v>0.210013595</v>
      </c>
      <c r="U160">
        <f t="shared" si="145"/>
        <v>4.4105710084824022E-2</v>
      </c>
      <c r="V160">
        <v>6.2063929739999999</v>
      </c>
      <c r="W160">
        <v>6.8980604760000004</v>
      </c>
      <c r="X160">
        <v>8.0513765820812395</v>
      </c>
      <c r="Y160">
        <f t="shared" si="174"/>
        <v>64.824664866486188</v>
      </c>
      <c r="Z160">
        <v>3.3545283659999998</v>
      </c>
      <c r="AA160">
        <v>0.860020381</v>
      </c>
      <c r="AB160">
        <f t="shared" si="146"/>
        <v>0.73963505573538513</v>
      </c>
      <c r="AC160">
        <v>2.012797715</v>
      </c>
      <c r="AD160">
        <v>4.825597353</v>
      </c>
      <c r="AE160">
        <v>3.64572420169918</v>
      </c>
      <c r="AF160">
        <f t="shared" si="147"/>
        <v>13.291304954855123</v>
      </c>
      <c r="AG160" s="12">
        <f t="shared" si="132"/>
        <v>147.60066986816122</v>
      </c>
      <c r="AH160" s="12">
        <f t="shared" si="148"/>
        <v>15.686740525333754</v>
      </c>
      <c r="AI160">
        <f t="shared" si="133"/>
        <v>82.679052955700868</v>
      </c>
      <c r="AJ160">
        <f t="shared" si="149"/>
        <v>10.075571640133909</v>
      </c>
      <c r="AK160">
        <f t="shared" si="150"/>
        <v>1.5095109610407995</v>
      </c>
      <c r="AL160">
        <f t="shared" si="151"/>
        <v>0.16717070455291735</v>
      </c>
      <c r="AM160">
        <f t="shared" si="152"/>
        <v>2.7946044460718782E-2</v>
      </c>
      <c r="AN160">
        <f t="shared" si="134"/>
        <v>0.77332831243017131</v>
      </c>
      <c r="AO160">
        <f t="shared" si="153"/>
        <v>0.21454024574270564</v>
      </c>
      <c r="AP160">
        <f t="shared" si="154"/>
        <v>4.6027517043340523E-2</v>
      </c>
      <c r="AQ160">
        <f t="shared" si="135"/>
        <v>146.09115890712044</v>
      </c>
      <c r="AR160">
        <f t="shared" si="155"/>
        <v>15.526413102982161</v>
      </c>
      <c r="AS160">
        <f t="shared" si="156"/>
        <v>241.06950384445614</v>
      </c>
      <c r="AT160">
        <f t="shared" si="136"/>
        <v>81.905724643270702</v>
      </c>
      <c r="AU160">
        <f t="shared" si="157"/>
        <v>10.006317402222033</v>
      </c>
      <c r="AV160">
        <f t="shared" si="158"/>
        <v>100.12638795401149</v>
      </c>
      <c r="AW160">
        <f t="shared" si="137"/>
        <v>1948.4237957433133</v>
      </c>
      <c r="AX160">
        <f t="shared" si="159"/>
        <v>310.47302780266875</v>
      </c>
      <c r="AY160">
        <f t="shared" si="160"/>
        <v>96393.500992956731</v>
      </c>
      <c r="AZ160">
        <f t="shared" si="138"/>
        <v>998.18505777662904</v>
      </c>
      <c r="BA160">
        <f t="shared" si="161"/>
        <v>299.60685939422984</v>
      </c>
      <c r="BB160">
        <f t="shared" si="162"/>
        <v>89764.270196073805</v>
      </c>
      <c r="BC160">
        <f t="shared" si="163"/>
        <v>-1802.3326368361929</v>
      </c>
      <c r="BD160">
        <f t="shared" si="164"/>
        <v>310.86101475868793</v>
      </c>
      <c r="BE160">
        <f t="shared" si="165"/>
        <v>-916.27933313335836</v>
      </c>
      <c r="BF160">
        <f t="shared" si="166"/>
        <v>-289.60054199200783</v>
      </c>
      <c r="BH160">
        <f t="shared" si="167"/>
        <v>110.50655607436127</v>
      </c>
      <c r="BI160">
        <f t="shared" si="168"/>
        <v>6.663808203481821E-3</v>
      </c>
      <c r="BJ160">
        <f t="shared" si="169"/>
        <v>6.5479270009999997</v>
      </c>
      <c r="BK160">
        <f t="shared" si="170"/>
        <v>0.210013595</v>
      </c>
      <c r="BL160">
        <f t="shared" si="171"/>
        <v>-256797.29618463758</v>
      </c>
      <c r="BM160">
        <f t="shared" si="172"/>
        <v>-222938.78550998325</v>
      </c>
      <c r="BN160">
        <f t="shared" si="173"/>
        <v>33858.510674654332</v>
      </c>
    </row>
    <row r="161" spans="1:66" x14ac:dyDescent="0.2">
      <c r="A161" t="s">
        <v>221</v>
      </c>
      <c r="B161" t="str">
        <f>VLOOKUP(A161,ISO3_Country!$A$3:$B$248,2,FALSE)</f>
        <v>Tanzania</v>
      </c>
      <c r="C161" t="s">
        <v>667</v>
      </c>
      <c r="D161">
        <f>SUMIF(All_countries!F160:F404,Aggregation!A161,All_countries!G160:G404)</f>
        <v>96.772540190499996</v>
      </c>
      <c r="E161">
        <f>SUMIF(All_countries!$F$5:$F$249,Aggregation!A161,All_countries!$H$5:$H$249)</f>
        <v>46.070410748100002</v>
      </c>
      <c r="F161">
        <f>SUMIF(All_countries!$F$5:$F$249,Aggregation!A161,All_countries!$I$5:$I$249)</f>
        <v>0</v>
      </c>
      <c r="G161">
        <f>SUMIF(All_countries!$F$5:$F$249,Aggregation!A161,All_countries!$J$5:$J$249)</f>
        <v>986.39402577199996</v>
      </c>
      <c r="H161">
        <f t="shared" si="139"/>
        <v>6.3577166832378008E-3</v>
      </c>
      <c r="I161">
        <f t="shared" si="140"/>
        <v>1.7506756084278003E-3</v>
      </c>
      <c r="J161">
        <f t="shared" si="128"/>
        <v>0</v>
      </c>
      <c r="K161">
        <f t="shared" si="141"/>
        <v>0</v>
      </c>
      <c r="L161">
        <f t="shared" si="129"/>
        <v>0.17163256048432798</v>
      </c>
      <c r="M161">
        <f t="shared" si="142"/>
        <v>2.2687062592755998E-2</v>
      </c>
      <c r="N161">
        <f t="shared" si="130"/>
        <v>0.1779902771675658</v>
      </c>
      <c r="O161">
        <f t="shared" si="143"/>
        <v>2.2754508875683796E-2</v>
      </c>
      <c r="P161">
        <f t="shared" si="131"/>
        <v>0</v>
      </c>
      <c r="Q161">
        <f>VLOOKUP(B161,CO2Emissions2019!$A$3:$B$219,2,FALSE)</f>
        <v>3.1731184670000001</v>
      </c>
      <c r="R161">
        <f t="shared" si="144"/>
        <v>5.6093171124444439</v>
      </c>
      <c r="S161">
        <v>3.0329479130000001</v>
      </c>
      <c r="T161">
        <v>6.7991482000000006E-2</v>
      </c>
      <c r="U161">
        <f t="shared" si="145"/>
        <v>4.622841624556325E-3</v>
      </c>
      <c r="V161">
        <v>2.9221814670000001</v>
      </c>
      <c r="W161">
        <v>3.1443478219999998</v>
      </c>
      <c r="X161">
        <v>2.57908860723813</v>
      </c>
      <c r="Y161">
        <f t="shared" si="174"/>
        <v>6.6516980439855171</v>
      </c>
      <c r="Z161">
        <v>0.64876250499999999</v>
      </c>
      <c r="AA161">
        <v>6.8431674999999997E-2</v>
      </c>
      <c r="AB161">
        <f t="shared" si="146"/>
        <v>4.6828941433056243E-3</v>
      </c>
      <c r="AC161">
        <v>0.53788866999999996</v>
      </c>
      <c r="AD161">
        <v>0.76181818400000001</v>
      </c>
      <c r="AE161">
        <v>0.29797330527878002</v>
      </c>
      <c r="AF161">
        <f t="shared" si="147"/>
        <v>8.8788090658761032E-2</v>
      </c>
      <c r="AG161" s="12">
        <f t="shared" si="132"/>
        <v>417.89105578388711</v>
      </c>
      <c r="AH161" s="12">
        <f t="shared" si="148"/>
        <v>53.52060226555902</v>
      </c>
      <c r="AI161">
        <f t="shared" si="133"/>
        <v>234.08319733054728</v>
      </c>
      <c r="AJ161">
        <f t="shared" si="149"/>
        <v>33.069919418716964</v>
      </c>
      <c r="AK161">
        <f t="shared" si="150"/>
        <v>1.9795758238686441</v>
      </c>
      <c r="AL161">
        <f t="shared" si="151"/>
        <v>0.25693299234077605</v>
      </c>
      <c r="AM161">
        <f t="shared" si="152"/>
        <v>6.6014562553185288E-2</v>
      </c>
      <c r="AN161">
        <f t="shared" si="134"/>
        <v>0.42344102410256601</v>
      </c>
      <c r="AO161">
        <f t="shared" si="153"/>
        <v>7.0180793954738849E-2</v>
      </c>
      <c r="AP161">
        <f t="shared" si="154"/>
        <v>4.925343840117509E-3</v>
      </c>
      <c r="AQ161">
        <f t="shared" si="135"/>
        <v>415.91147996001837</v>
      </c>
      <c r="AR161">
        <f t="shared" si="155"/>
        <v>53.267110631529299</v>
      </c>
      <c r="AS161">
        <f t="shared" si="156"/>
        <v>2837.3850750315814</v>
      </c>
      <c r="AT161">
        <f t="shared" si="136"/>
        <v>233.65975630644471</v>
      </c>
      <c r="AU161">
        <f t="shared" si="157"/>
        <v>33.020971614138851</v>
      </c>
      <c r="AV161">
        <f t="shared" si="158"/>
        <v>1090.3845663417637</v>
      </c>
      <c r="AW161">
        <f t="shared" si="137"/>
        <v>901.21408411689868</v>
      </c>
      <c r="AX161">
        <f t="shared" si="159"/>
        <v>141.01705224382135</v>
      </c>
      <c r="AY161">
        <f t="shared" si="160"/>
        <v>19885.80902353664</v>
      </c>
      <c r="AZ161">
        <f t="shared" si="138"/>
        <v>192.77413378808654</v>
      </c>
      <c r="BA161">
        <f t="shared" si="161"/>
        <v>36.120248868160857</v>
      </c>
      <c r="BB161">
        <f t="shared" si="162"/>
        <v>1304.6723782978756</v>
      </c>
      <c r="BC161">
        <f t="shared" si="163"/>
        <v>-485.30260415688031</v>
      </c>
      <c r="BD161">
        <f t="shared" si="164"/>
        <v>150.74214440085501</v>
      </c>
      <c r="BE161">
        <f t="shared" si="165"/>
        <v>40.885622518358161</v>
      </c>
      <c r="BF161">
        <f t="shared" si="166"/>
        <v>-3.0992772540220059</v>
      </c>
      <c r="BH161">
        <f t="shared" si="167"/>
        <v>2.9951281898324345</v>
      </c>
      <c r="BI161">
        <f t="shared" si="168"/>
        <v>2.2754508875683796E-2</v>
      </c>
      <c r="BJ161">
        <f t="shared" si="169"/>
        <v>3.0329479130000001</v>
      </c>
      <c r="BK161">
        <f t="shared" si="170"/>
        <v>6.7991482000000006E-2</v>
      </c>
      <c r="BL161">
        <f t="shared" si="171"/>
        <v>-6998.7429534166567</v>
      </c>
      <c r="BM161">
        <f t="shared" si="172"/>
        <v>-104459.20203535157</v>
      </c>
      <c r="BN161">
        <f t="shared" si="173"/>
        <v>-97460.459081934911</v>
      </c>
    </row>
    <row r="162" spans="1:66" x14ac:dyDescent="0.2">
      <c r="A162" t="s">
        <v>222</v>
      </c>
      <c r="B162" t="str">
        <f>VLOOKUP(A162,ISO3_Country!$A$3:$B$248,2,FALSE)</f>
        <v>Uganda</v>
      </c>
      <c r="C162" t="s">
        <v>667</v>
      </c>
      <c r="D162">
        <f>SUMIF(All_countries!F161:F405,Aggregation!A162,All_countries!G161:G405)</f>
        <v>19.676807432899999</v>
      </c>
      <c r="E162">
        <f>SUMIF(All_countries!$F$5:$F$249,Aggregation!A162,All_countries!$H$5:$H$249)</f>
        <v>0</v>
      </c>
      <c r="F162">
        <f>SUMIF(All_countries!$F$5:$F$249,Aggregation!A162,All_countries!$I$5:$I$249)</f>
        <v>0</v>
      </c>
      <c r="G162">
        <f>SUMIF(All_countries!$F$5:$F$249,Aggregation!A162,All_countries!$J$5:$J$249)</f>
        <v>0</v>
      </c>
      <c r="H162">
        <f t="shared" si="139"/>
        <v>0</v>
      </c>
      <c r="I162">
        <f t="shared" si="140"/>
        <v>0</v>
      </c>
      <c r="J162">
        <f t="shared" si="128"/>
        <v>0</v>
      </c>
      <c r="K162">
        <f t="shared" si="141"/>
        <v>0</v>
      </c>
      <c r="L162">
        <f t="shared" si="129"/>
        <v>0</v>
      </c>
      <c r="M162">
        <f t="shared" si="142"/>
        <v>0</v>
      </c>
      <c r="N162">
        <f t="shared" si="130"/>
        <v>0</v>
      </c>
      <c r="O162">
        <f t="shared" si="143"/>
        <v>0</v>
      </c>
      <c r="P162">
        <f t="shared" si="131"/>
        <v>1</v>
      </c>
      <c r="Q162">
        <f>VLOOKUP(B162,CO2Emissions2019!$A$3:$B$219,2,FALSE)</f>
        <v>1.509624817</v>
      </c>
      <c r="R162">
        <f t="shared" si="144"/>
        <v>0</v>
      </c>
      <c r="S162">
        <v>3.2730747990000002</v>
      </c>
      <c r="T162">
        <v>7.5759859999999998E-2</v>
      </c>
      <c r="U162">
        <f t="shared" si="145"/>
        <v>5.7395563872196E-3</v>
      </c>
      <c r="V162">
        <v>3.1484218770000001</v>
      </c>
      <c r="W162">
        <v>3.3989287109999999</v>
      </c>
      <c r="X162">
        <v>2.88247886835609</v>
      </c>
      <c r="Y162">
        <f t="shared" si="174"/>
        <v>8.308684426519406</v>
      </c>
      <c r="Z162">
        <v>0.56767938500000004</v>
      </c>
      <c r="AA162">
        <v>5.2292052999999998E-2</v>
      </c>
      <c r="AB162">
        <f t="shared" si="146"/>
        <v>2.7344588069548089E-3</v>
      </c>
      <c r="AC162">
        <v>0.48182191499999999</v>
      </c>
      <c r="AD162">
        <v>0.65383311799999999</v>
      </c>
      <c r="AE162">
        <v>0.225032527195765</v>
      </c>
      <c r="AF162">
        <f t="shared" si="147"/>
        <v>5.0639638296112711E-2</v>
      </c>
      <c r="AG162" s="12">
        <f t="shared" si="132"/>
        <v>0</v>
      </c>
      <c r="AH162" s="12">
        <f t="shared" si="148"/>
        <v>0</v>
      </c>
      <c r="AI162">
        <f t="shared" si="133"/>
        <v>0</v>
      </c>
      <c r="AJ162">
        <f t="shared" si="149"/>
        <v>0</v>
      </c>
      <c r="AK162">
        <f t="shared" si="150"/>
        <v>0</v>
      </c>
      <c r="AL162">
        <f t="shared" si="151"/>
        <v>0</v>
      </c>
      <c r="AM162">
        <f t="shared" si="152"/>
        <v>0</v>
      </c>
      <c r="AN162">
        <f t="shared" si="134"/>
        <v>0</v>
      </c>
      <c r="AO162">
        <f t="shared" si="153"/>
        <v>0</v>
      </c>
      <c r="AP162">
        <f t="shared" si="154"/>
        <v>0</v>
      </c>
      <c r="AQ162">
        <f t="shared" si="135"/>
        <v>0</v>
      </c>
      <c r="AR162">
        <f t="shared" si="155"/>
        <v>0</v>
      </c>
      <c r="AS162">
        <f t="shared" si="156"/>
        <v>0</v>
      </c>
      <c r="AT162">
        <f t="shared" si="136"/>
        <v>0</v>
      </c>
      <c r="AU162">
        <f t="shared" si="157"/>
        <v>0</v>
      </c>
      <c r="AV162">
        <f t="shared" si="158"/>
        <v>0</v>
      </c>
      <c r="AW162">
        <f t="shared" si="137"/>
        <v>974.70200338672976</v>
      </c>
      <c r="AX162">
        <f t="shared" si="159"/>
        <v>152.83174605506329</v>
      </c>
      <c r="AY162">
        <f t="shared" si="160"/>
        <v>23357.542602239355</v>
      </c>
      <c r="AZ162">
        <f t="shared" si="138"/>
        <v>169.05150900000763</v>
      </c>
      <c r="BA162">
        <f t="shared" si="161"/>
        <v>30.492718487852112</v>
      </c>
      <c r="BB162">
        <f t="shared" si="162"/>
        <v>929.80588077939797</v>
      </c>
      <c r="BC162">
        <f t="shared" si="163"/>
        <v>-974.70200338672976</v>
      </c>
      <c r="BD162">
        <f t="shared" si="164"/>
        <v>152.83174605506329</v>
      </c>
      <c r="BE162">
        <f t="shared" si="165"/>
        <v>-169.05150900000763</v>
      </c>
      <c r="BF162">
        <f t="shared" si="166"/>
        <v>-30.492718487852112</v>
      </c>
      <c r="BH162">
        <f t="shared" si="167"/>
        <v>1.509624817</v>
      </c>
      <c r="BI162">
        <f t="shared" si="168"/>
        <v>0</v>
      </c>
      <c r="BJ162">
        <f t="shared" si="169"/>
        <v>3.2730747990000002</v>
      </c>
      <c r="BK162">
        <f t="shared" si="170"/>
        <v>7.5759859999999998E-2</v>
      </c>
      <c r="BL162">
        <f t="shared" si="171"/>
        <v>-3526.2245813474233</v>
      </c>
      <c r="BM162">
        <f t="shared" si="172"/>
        <v>-112747.35591362863</v>
      </c>
      <c r="BN162">
        <f t="shared" si="173"/>
        <v>-109221.13133228121</v>
      </c>
    </row>
    <row r="163" spans="1:66" x14ac:dyDescent="0.2">
      <c r="A163" t="s">
        <v>223</v>
      </c>
      <c r="B163" t="str">
        <f>VLOOKUP(A163,ISO3_Country!$A$3:$B$248,2,FALSE)</f>
        <v>Ukraine</v>
      </c>
      <c r="C163" t="s">
        <v>665</v>
      </c>
      <c r="D163">
        <f>SUMIF(All_countries!F162:F406,Aggregation!A163,All_countries!G162:G406)</f>
        <v>89.003167904099996</v>
      </c>
      <c r="E163">
        <f>SUMIF(All_countries!$F$5:$F$249,Aggregation!A163,All_countries!$H$5:$H$249)</f>
        <v>5962.6278382399996</v>
      </c>
      <c r="F163">
        <f>SUMIF(All_countries!$F$5:$F$249,Aggregation!A163,All_countries!$I$5:$I$249)</f>
        <v>0</v>
      </c>
      <c r="G163">
        <f>SUMIF(All_countries!$F$5:$F$249,Aggregation!A163,All_countries!$J$5:$J$249)</f>
        <v>0</v>
      </c>
      <c r="H163">
        <f t="shared" si="139"/>
        <v>0.82284264167711996</v>
      </c>
      <c r="I163">
        <f t="shared" si="140"/>
        <v>0.22657985785311999</v>
      </c>
      <c r="J163">
        <f t="shared" si="128"/>
        <v>0</v>
      </c>
      <c r="K163">
        <f t="shared" si="141"/>
        <v>0</v>
      </c>
      <c r="L163">
        <f t="shared" si="129"/>
        <v>0</v>
      </c>
      <c r="M163">
        <f t="shared" si="142"/>
        <v>0</v>
      </c>
      <c r="N163">
        <f t="shared" si="130"/>
        <v>0.82284264167711996</v>
      </c>
      <c r="O163">
        <f t="shared" si="143"/>
        <v>0.22657985785311999</v>
      </c>
      <c r="P163">
        <f t="shared" si="131"/>
        <v>0</v>
      </c>
      <c r="Q163">
        <f>VLOOKUP(B163,CO2Emissions2019!$A$3:$B$219,2,FALSE)</f>
        <v>60.925052669999999</v>
      </c>
      <c r="R163">
        <f t="shared" si="144"/>
        <v>1.3505817485854952</v>
      </c>
      <c r="S163">
        <v>0.45228137000000002</v>
      </c>
      <c r="T163">
        <v>6.2665971000000001E-2</v>
      </c>
      <c r="U163">
        <f t="shared" si="145"/>
        <v>3.9270239213728408E-3</v>
      </c>
      <c r="V163">
        <v>0.34976405999999999</v>
      </c>
      <c r="W163">
        <v>0.55568953799999998</v>
      </c>
      <c r="X163">
        <v>2.4019725342287499</v>
      </c>
      <c r="Y163">
        <f t="shared" si="174"/>
        <v>5.7694720551892829</v>
      </c>
      <c r="Z163">
        <v>0.29812965899999999</v>
      </c>
      <c r="AA163">
        <v>0.17977606600000001</v>
      </c>
      <c r="AB163">
        <f t="shared" si="146"/>
        <v>3.2319433906436358E-2</v>
      </c>
      <c r="AC163">
        <v>7.0087359999999998E-3</v>
      </c>
      <c r="AD163">
        <v>0.59627206300000002</v>
      </c>
      <c r="AE163">
        <v>0.77271506463077499</v>
      </c>
      <c r="AF163">
        <f t="shared" si="147"/>
        <v>0.59708857110734281</v>
      </c>
      <c r="AG163" s="12">
        <f t="shared" si="132"/>
        <v>1931.8953020716676</v>
      </c>
      <c r="AH163" s="12">
        <f t="shared" si="148"/>
        <v>532.17921851752783</v>
      </c>
      <c r="AI163">
        <f t="shared" si="133"/>
        <v>1082.1581916093169</v>
      </c>
      <c r="AJ163">
        <f t="shared" si="149"/>
        <v>305.0062645797031</v>
      </c>
      <c r="AK163">
        <f t="shared" si="150"/>
        <v>1.3646975087969628</v>
      </c>
      <c r="AL163">
        <f t="shared" si="151"/>
        <v>0.42067666054512209</v>
      </c>
      <c r="AM163">
        <f t="shared" si="152"/>
        <v>0.17696885272739588</v>
      </c>
      <c r="AN163">
        <f t="shared" si="134"/>
        <v>0.89956569056954083</v>
      </c>
      <c r="AO163">
        <f t="shared" si="153"/>
        <v>0.59633071246858782</v>
      </c>
      <c r="AP163">
        <f t="shared" si="154"/>
        <v>0.35561031863329357</v>
      </c>
      <c r="AQ163">
        <f t="shared" si="135"/>
        <v>1930.5306045628704</v>
      </c>
      <c r="AR163">
        <f t="shared" si="155"/>
        <v>531.80335955046598</v>
      </c>
      <c r="AS163">
        <f t="shared" si="156"/>
        <v>282814.81322916219</v>
      </c>
      <c r="AT163">
        <f t="shared" si="136"/>
        <v>1081.2586259187474</v>
      </c>
      <c r="AU163">
        <f t="shared" si="157"/>
        <v>304.76474716058834</v>
      </c>
      <c r="AV163">
        <f t="shared" si="158"/>
        <v>92881.551111857334</v>
      </c>
      <c r="AW163">
        <f t="shared" si="137"/>
        <v>133.32197618658617</v>
      </c>
      <c r="AX163">
        <f t="shared" si="159"/>
        <v>27.691899404869577</v>
      </c>
      <c r="AY163">
        <f t="shared" si="160"/>
        <v>766.841292649416</v>
      </c>
      <c r="AZ163">
        <f t="shared" si="138"/>
        <v>87.88165494792112</v>
      </c>
      <c r="BA163">
        <f t="shared" si="161"/>
        <v>54.710781217581101</v>
      </c>
      <c r="BB163">
        <f t="shared" si="162"/>
        <v>2993.2695814380249</v>
      </c>
      <c r="BC163">
        <f t="shared" si="163"/>
        <v>1797.2086283762842</v>
      </c>
      <c r="BD163">
        <f t="shared" si="164"/>
        <v>532.52385347682934</v>
      </c>
      <c r="BE163">
        <f t="shared" si="165"/>
        <v>993.37697097082628</v>
      </c>
      <c r="BF163">
        <f t="shared" si="166"/>
        <v>250.05396594300726</v>
      </c>
      <c r="BH163">
        <f t="shared" si="167"/>
        <v>60.10221002832288</v>
      </c>
      <c r="BI163">
        <f t="shared" si="168"/>
        <v>0.22657985785311999</v>
      </c>
      <c r="BJ163">
        <f t="shared" si="169"/>
        <v>0.45228137000000002</v>
      </c>
      <c r="BK163">
        <f t="shared" si="170"/>
        <v>6.2665971000000001E-2</v>
      </c>
      <c r="BL163">
        <f t="shared" si="171"/>
        <v>-141010.13970915735</v>
      </c>
      <c r="BM163">
        <f t="shared" si="172"/>
        <v>-15482.524846214801</v>
      </c>
      <c r="BN163">
        <f t="shared" si="173"/>
        <v>125527.61486294254</v>
      </c>
    </row>
    <row r="164" spans="1:66" x14ac:dyDescent="0.2">
      <c r="A164" t="s">
        <v>225</v>
      </c>
      <c r="B164" t="str">
        <f>VLOOKUP(A164,ISO3_Country!$A$3:$B$248,2,FALSE)</f>
        <v>Uruguay</v>
      </c>
      <c r="C164" t="s">
        <v>668</v>
      </c>
      <c r="D164">
        <f>SUMIF(All_countries!F163:F407,Aggregation!A164,All_countries!G163:G407)</f>
        <v>30.047147326600001</v>
      </c>
      <c r="E164">
        <f>SUMIF(All_countries!$F$5:$F$249,Aggregation!A164,All_countries!$H$5:$H$249)</f>
        <v>0</v>
      </c>
      <c r="F164">
        <f>SUMIF(All_countries!$F$5:$F$249,Aggregation!A164,All_countries!$I$5:$I$249)</f>
        <v>24.875478949800002</v>
      </c>
      <c r="G164">
        <f>SUMIF(All_countries!$F$5:$F$249,Aggregation!A164,All_countries!$J$5:$J$249)</f>
        <v>0</v>
      </c>
      <c r="H164">
        <f t="shared" si="139"/>
        <v>0</v>
      </c>
      <c r="I164">
        <f t="shared" si="140"/>
        <v>0</v>
      </c>
      <c r="J164">
        <f t="shared" si="128"/>
        <v>6.0944923427010004E-3</v>
      </c>
      <c r="K164">
        <f t="shared" si="141"/>
        <v>6.4676245269479999E-4</v>
      </c>
      <c r="L164">
        <f t="shared" si="129"/>
        <v>0</v>
      </c>
      <c r="M164">
        <f t="shared" si="142"/>
        <v>0</v>
      </c>
      <c r="N164">
        <f t="shared" si="130"/>
        <v>6.0944923427010004E-3</v>
      </c>
      <c r="O164">
        <f t="shared" si="143"/>
        <v>6.4676245269479999E-4</v>
      </c>
      <c r="P164">
        <f t="shared" si="131"/>
        <v>0</v>
      </c>
      <c r="Q164">
        <f>VLOOKUP(B164,CO2Emissions2019!$A$3:$B$219,2,FALSE)</f>
        <v>1.7407519650000001</v>
      </c>
      <c r="R164">
        <f t="shared" si="144"/>
        <v>0.35010687709900129</v>
      </c>
      <c r="S164">
        <v>0.224705402</v>
      </c>
      <c r="T164">
        <v>4.87749E-3</v>
      </c>
      <c r="U164">
        <f t="shared" si="145"/>
        <v>2.3789908700100001E-5</v>
      </c>
      <c r="V164">
        <v>0.21667809299999999</v>
      </c>
      <c r="W164">
        <v>0.23265081100000001</v>
      </c>
      <c r="X164">
        <v>0.18483134105792101</v>
      </c>
      <c r="Y164">
        <f t="shared" si="174"/>
        <v>3.4162624637269517E-2</v>
      </c>
      <c r="Z164">
        <v>0.10955454100000001</v>
      </c>
      <c r="AA164">
        <v>1.4217364E-2</v>
      </c>
      <c r="AB164">
        <f t="shared" si="146"/>
        <v>2.0213343910849599E-4</v>
      </c>
      <c r="AC164">
        <v>8.6697969999999999E-2</v>
      </c>
      <c r="AD164">
        <v>0.13366275599999999</v>
      </c>
      <c r="AE164">
        <v>6.1219990560243902E-2</v>
      </c>
      <c r="AF164">
        <f t="shared" si="147"/>
        <v>3.7478872441963525E-3</v>
      </c>
      <c r="AG164" s="12">
        <f t="shared" si="132"/>
        <v>14.308836865063505</v>
      </c>
      <c r="AH164" s="12">
        <f t="shared" si="148"/>
        <v>1.5224827037647328</v>
      </c>
      <c r="AI164">
        <f t="shared" si="133"/>
        <v>8.0151470989784652</v>
      </c>
      <c r="AJ164">
        <f t="shared" si="149"/>
        <v>0.97761727720766134</v>
      </c>
      <c r="AK164">
        <f t="shared" si="150"/>
        <v>5.0218294452433008E-3</v>
      </c>
      <c r="AL164">
        <f t="shared" si="151"/>
        <v>5.4396245346237078E-4</v>
      </c>
      <c r="AM164">
        <f t="shared" si="152"/>
        <v>2.9589515077680188E-7</v>
      </c>
      <c r="AN164">
        <f t="shared" si="134"/>
        <v>2.4483800342900283E-3</v>
      </c>
      <c r="AO164">
        <f t="shared" si="153"/>
        <v>4.1044769830728204E-4</v>
      </c>
      <c r="AP164">
        <f t="shared" si="154"/>
        <v>1.6846731304574562E-7</v>
      </c>
      <c r="AQ164">
        <f t="shared" si="135"/>
        <v>14.303815035618262</v>
      </c>
      <c r="AR164">
        <f t="shared" si="155"/>
        <v>1.521948437880051</v>
      </c>
      <c r="AS164">
        <f t="shared" si="156"/>
        <v>2.3163270475655273</v>
      </c>
      <c r="AT164">
        <f t="shared" si="136"/>
        <v>8.0126987189441738</v>
      </c>
      <c r="AU164">
        <f t="shared" si="157"/>
        <v>0.97739127086279765</v>
      </c>
      <c r="AV164">
        <f t="shared" si="158"/>
        <v>0.95529369635879469</v>
      </c>
      <c r="AW164">
        <f t="shared" si="137"/>
        <v>66.910896367149704</v>
      </c>
      <c r="AX164">
        <f t="shared" si="159"/>
        <v>10.561841333459684</v>
      </c>
      <c r="AY164">
        <f t="shared" si="160"/>
        <v>111.55249235317744</v>
      </c>
      <c r="AZ164">
        <f t="shared" si="138"/>
        <v>32.622235487697147</v>
      </c>
      <c r="BA164">
        <f t="shared" si="161"/>
        <v>6.6285483572351049</v>
      </c>
      <c r="BB164">
        <f t="shared" si="162"/>
        <v>43.937653324204206</v>
      </c>
      <c r="BC164">
        <f t="shared" si="163"/>
        <v>-52.60708133153144</v>
      </c>
      <c r="BD164">
        <f t="shared" si="164"/>
        <v>10.670933389387404</v>
      </c>
      <c r="BE164">
        <f t="shared" si="165"/>
        <v>-24.609536768752974</v>
      </c>
      <c r="BF164">
        <f t="shared" si="166"/>
        <v>-5.6511570863723071</v>
      </c>
      <c r="BH164">
        <f t="shared" si="167"/>
        <v>1.734657472657299</v>
      </c>
      <c r="BI164">
        <f t="shared" si="168"/>
        <v>6.4676245269479999E-4</v>
      </c>
      <c r="BJ164">
        <f t="shared" si="169"/>
        <v>0.224705402</v>
      </c>
      <c r="BK164">
        <f t="shared" si="170"/>
        <v>4.87749E-3</v>
      </c>
      <c r="BL164">
        <f t="shared" si="171"/>
        <v>-4071.2529024274054</v>
      </c>
      <c r="BM164">
        <f t="shared" si="172"/>
        <v>-7740.2242779498074</v>
      </c>
      <c r="BN164">
        <f t="shared" si="173"/>
        <v>-3668.971375522402</v>
      </c>
    </row>
    <row r="165" spans="1:66" x14ac:dyDescent="0.2">
      <c r="A165" t="s">
        <v>227</v>
      </c>
      <c r="B165" t="str">
        <f>VLOOKUP(A165,ISO3_Country!$A$3:$B$248,2,FALSE)</f>
        <v>Uzbekistan</v>
      </c>
      <c r="C165" t="s">
        <v>666</v>
      </c>
      <c r="D165">
        <f>SUMIF(All_countries!F164:F408,Aggregation!A165,All_countries!G164:G408)</f>
        <v>48.369999322300004</v>
      </c>
      <c r="E165">
        <f>SUMIF(All_countries!$F$5:$F$249,Aggregation!A165,All_countries!$H$5:$H$249)</f>
        <v>0</v>
      </c>
      <c r="F165">
        <f>SUMIF(All_countries!$F$5:$F$249,Aggregation!A165,All_countries!$I$5:$I$249)</f>
        <v>0</v>
      </c>
      <c r="G165">
        <f>SUMIF(All_countries!$F$5:$F$249,Aggregation!A165,All_countries!$J$5:$J$249)</f>
        <v>0</v>
      </c>
      <c r="H165">
        <f t="shared" si="139"/>
        <v>0</v>
      </c>
      <c r="I165">
        <f t="shared" si="140"/>
        <v>0</v>
      </c>
      <c r="J165">
        <f t="shared" ref="J165:J175" si="175">F165*245/10^6</f>
        <v>0</v>
      </c>
      <c r="K165">
        <f t="shared" si="141"/>
        <v>0</v>
      </c>
      <c r="L165">
        <f t="shared" ref="L165:L175" si="176">G165*174/10^6</f>
        <v>0</v>
      </c>
      <c r="M165">
        <f t="shared" si="142"/>
        <v>0</v>
      </c>
      <c r="N165">
        <f t="shared" ref="N165:N175" si="177">H165+J165+L165</f>
        <v>0</v>
      </c>
      <c r="O165">
        <f t="shared" si="143"/>
        <v>0</v>
      </c>
      <c r="P165">
        <f t="shared" ref="P165:P175" si="178">IF(N165&gt;0,0,1)</f>
        <v>1</v>
      </c>
      <c r="Q165">
        <f>VLOOKUP(B165,CO2Emissions2019!$A$3:$B$219,2,FALSE)</f>
        <v>30.088970870000001</v>
      </c>
      <c r="R165">
        <f t="shared" si="144"/>
        <v>0</v>
      </c>
      <c r="S165">
        <v>0.93232959599999998</v>
      </c>
      <c r="T165">
        <v>2.1120893000000002E-2</v>
      </c>
      <c r="U165">
        <f t="shared" si="145"/>
        <v>4.4609212111744906E-4</v>
      </c>
      <c r="V165">
        <v>0.89771844499999998</v>
      </c>
      <c r="W165">
        <v>0.96725982399999999</v>
      </c>
      <c r="X165">
        <v>0.80732840022464702</v>
      </c>
      <c r="Y165">
        <f t="shared" si="174"/>
        <v>0.65177914580928786</v>
      </c>
      <c r="Z165">
        <v>0.32169280300000003</v>
      </c>
      <c r="AA165">
        <v>6.0369052999999999E-2</v>
      </c>
      <c r="AB165">
        <f t="shared" si="146"/>
        <v>3.6444225601168089E-3</v>
      </c>
      <c r="AC165">
        <v>0.225782121</v>
      </c>
      <c r="AD165">
        <v>0.42290502699999999</v>
      </c>
      <c r="AE165">
        <v>0.25663428572216201</v>
      </c>
      <c r="AF165">
        <f t="shared" si="147"/>
        <v>6.5861156608124291E-2</v>
      </c>
      <c r="AG165" s="12">
        <f t="shared" ref="AG165:AG175" si="179">(N165*10^6*3.667*$S$2)/10^6</f>
        <v>0</v>
      </c>
      <c r="AH165" s="12">
        <f t="shared" si="148"/>
        <v>0</v>
      </c>
      <c r="AI165">
        <f t="shared" ref="AI165:AI175" si="180">(N165*10^6*3.667*$Z$2)/10^6</f>
        <v>0</v>
      </c>
      <c r="AJ165">
        <f t="shared" si="149"/>
        <v>0</v>
      </c>
      <c r="AK165">
        <f t="shared" si="150"/>
        <v>0</v>
      </c>
      <c r="AL165">
        <f t="shared" si="151"/>
        <v>0</v>
      </c>
      <c r="AM165">
        <f t="shared" si="152"/>
        <v>0</v>
      </c>
      <c r="AN165">
        <f t="shared" ref="AN165:AN175" si="181">(N165*10^6*3.667)*Z165/10^6</f>
        <v>0</v>
      </c>
      <c r="AO165">
        <f t="shared" si="153"/>
        <v>0</v>
      </c>
      <c r="AP165">
        <f t="shared" si="154"/>
        <v>0</v>
      </c>
      <c r="AQ165">
        <f t="shared" ref="AQ165:AQ175" si="182">(N165*10^6*3.667)*($S$2-S165)/10^6</f>
        <v>0</v>
      </c>
      <c r="AR165">
        <f t="shared" si="155"/>
        <v>0</v>
      </c>
      <c r="AS165">
        <f t="shared" si="156"/>
        <v>0</v>
      </c>
      <c r="AT165">
        <f t="shared" ref="AT165:AT175" si="183">(N165*10^6*3.667)*($Z$2-Z165)/10^6</f>
        <v>0</v>
      </c>
      <c r="AU165">
        <f t="shared" si="157"/>
        <v>0</v>
      </c>
      <c r="AV165">
        <f t="shared" si="158"/>
        <v>0</v>
      </c>
      <c r="AW165">
        <f t="shared" ref="AW165:AW175" si="184">($N$2-N165)*10^6*3.667*S165/10^6</f>
        <v>277.64215022387589</v>
      </c>
      <c r="AX165">
        <f t="shared" si="159"/>
        <v>43.423622898043433</v>
      </c>
      <c r="AY165">
        <f t="shared" si="160"/>
        <v>1885.6110255914821</v>
      </c>
      <c r="AZ165">
        <f t="shared" ref="AZ165:AZ175" si="185">($N$2-N165)*10^6*3.667*Z165/10^6</f>
        <v>95.7981833030491</v>
      </c>
      <c r="BA165">
        <f t="shared" si="161"/>
        <v>23.301751442431893</v>
      </c>
      <c r="BB165">
        <f t="shared" si="162"/>
        <v>542.97162028487685</v>
      </c>
      <c r="BC165">
        <f t="shared" si="163"/>
        <v>-277.64215022387589</v>
      </c>
      <c r="BD165">
        <f t="shared" si="164"/>
        <v>43.423622898043433</v>
      </c>
      <c r="BE165">
        <f t="shared" si="165"/>
        <v>-95.7981833030491</v>
      </c>
      <c r="BF165">
        <f t="shared" si="166"/>
        <v>-23.301751442431893</v>
      </c>
      <c r="BH165">
        <f t="shared" si="167"/>
        <v>30.088970870000001</v>
      </c>
      <c r="BI165">
        <f t="shared" si="168"/>
        <v>0</v>
      </c>
      <c r="BJ165">
        <f t="shared" si="169"/>
        <v>0.93232959599999998</v>
      </c>
      <c r="BK165">
        <f t="shared" si="170"/>
        <v>2.1120893000000002E-2</v>
      </c>
      <c r="BL165">
        <f t="shared" si="171"/>
        <v>-70540.942952224359</v>
      </c>
      <c r="BM165">
        <f t="shared" si="172"/>
        <v>-32018.177328288617</v>
      </c>
      <c r="BN165">
        <f t="shared" si="173"/>
        <v>38522.765623935746</v>
      </c>
    </row>
    <row r="166" spans="1:66" x14ac:dyDescent="0.2">
      <c r="A166" t="s">
        <v>228</v>
      </c>
      <c r="B166" t="str">
        <f>VLOOKUP(A166,ISO3_Country!$A$3:$B$248,2,FALSE)</f>
        <v>Saint Vincent and the Grenadines</v>
      </c>
      <c r="C166" t="s">
        <v>669</v>
      </c>
      <c r="D166">
        <f>SUMIF(All_countries!F165:F409,Aggregation!A166,All_countries!G165:G409)</f>
        <v>3.0599477087600002</v>
      </c>
      <c r="E166">
        <f>SUMIF(All_countries!$F$5:$F$249,Aggregation!A166,All_countries!$H$5:$H$249)</f>
        <v>0</v>
      </c>
      <c r="F166">
        <f>SUMIF(All_countries!$F$5:$F$249,Aggregation!A166,All_countries!$I$5:$I$249)</f>
        <v>0</v>
      </c>
      <c r="G166">
        <f>SUMIF(All_countries!$F$5:$F$249,Aggregation!A166,All_countries!$J$5:$J$249)</f>
        <v>0.46740523953200003</v>
      </c>
      <c r="H166">
        <f t="shared" si="139"/>
        <v>0</v>
      </c>
      <c r="I166">
        <f t="shared" si="140"/>
        <v>0</v>
      </c>
      <c r="J166">
        <f t="shared" si="175"/>
        <v>0</v>
      </c>
      <c r="K166">
        <f t="shared" si="141"/>
        <v>0</v>
      </c>
      <c r="L166">
        <f t="shared" si="176"/>
        <v>8.132851167856801E-5</v>
      </c>
      <c r="M166">
        <f t="shared" si="142"/>
        <v>1.0750320509236002E-5</v>
      </c>
      <c r="N166">
        <f t="shared" si="177"/>
        <v>8.132851167856801E-5</v>
      </c>
      <c r="O166">
        <f t="shared" si="143"/>
        <v>1.0750320509236E-5</v>
      </c>
      <c r="P166">
        <f t="shared" si="178"/>
        <v>0</v>
      </c>
      <c r="Q166">
        <f>VLOOKUP(B166,CO2Emissions2019!$A$3:$B$219,2,FALSE)</f>
        <v>7.0194551999999993E-2</v>
      </c>
      <c r="R166">
        <f t="shared" ref="R166:R174" si="186">100*N166/Q166</f>
        <v>0.11586157238893414</v>
      </c>
      <c r="S166">
        <v>7.5891220000000002E-3</v>
      </c>
      <c r="T166">
        <v>2.1342E-4</v>
      </c>
      <c r="U166">
        <f t="shared" si="145"/>
        <v>4.5548096400000003E-8</v>
      </c>
      <c r="V166">
        <v>7.2410299999999999E-3</v>
      </c>
      <c r="W166">
        <v>7.9375230000000001E-3</v>
      </c>
      <c r="X166">
        <v>8.05219173420842E-3</v>
      </c>
      <c r="Y166">
        <f t="shared" si="174"/>
        <v>6.4837791724454405E-5</v>
      </c>
      <c r="Z166">
        <v>4.2942889999999997E-3</v>
      </c>
      <c r="AA166">
        <v>7.0768000000000003E-4</v>
      </c>
      <c r="AB166">
        <f t="shared" si="146"/>
        <v>5.0081098240000004E-7</v>
      </c>
      <c r="AC166">
        <v>3.149312E-3</v>
      </c>
      <c r="AD166">
        <v>5.4771630000000002E-3</v>
      </c>
      <c r="AE166">
        <v>3.05139155314548E-3</v>
      </c>
      <c r="AF166">
        <f t="shared" si="147"/>
        <v>9.3109904106075852E-6</v>
      </c>
      <c r="AG166" s="12">
        <f t="shared" si="179"/>
        <v>0.19094558507088016</v>
      </c>
      <c r="AH166" s="12">
        <f t="shared" si="148"/>
        <v>2.5282742460732154E-2</v>
      </c>
      <c r="AI166">
        <f t="shared" si="180"/>
        <v>0.10695886511784745</v>
      </c>
      <c r="AJ166">
        <f t="shared" si="149"/>
        <v>1.5532102994879213E-2</v>
      </c>
      <c r="AK166">
        <f t="shared" ref="AK166:AK175" si="187">(N166*10^6*3.667)*S166/10^6</f>
        <v>2.2633163937583529E-6</v>
      </c>
      <c r="AL166">
        <f t="shared" si="151"/>
        <v>3.0586962924421675E-7</v>
      </c>
      <c r="AM166">
        <f t="shared" si="152"/>
        <v>9.3556230093994611E-14</v>
      </c>
      <c r="AN166">
        <f t="shared" si="181"/>
        <v>1.2806929040323981E-6</v>
      </c>
      <c r="AO166">
        <f t="shared" si="153"/>
        <v>2.7055734278875671E-7</v>
      </c>
      <c r="AP166">
        <f t="shared" si="154"/>
        <v>7.3201275736912809E-14</v>
      </c>
      <c r="AQ166">
        <f t="shared" si="182"/>
        <v>0.19094332175448639</v>
      </c>
      <c r="AR166">
        <f t="shared" si="155"/>
        <v>2.5282442807899611E-2</v>
      </c>
      <c r="AS166">
        <f t="shared" si="156"/>
        <v>6.3920191433471476E-4</v>
      </c>
      <c r="AT166">
        <f t="shared" si="183"/>
        <v>0.10695758442494344</v>
      </c>
      <c r="AU166">
        <f t="shared" si="157"/>
        <v>1.5531948901415935E-2</v>
      </c>
      <c r="AV166">
        <f t="shared" si="158"/>
        <v>2.4124143667619567E-4</v>
      </c>
      <c r="AW166">
        <f t="shared" si="184"/>
        <v>2.2599926563250081</v>
      </c>
      <c r="AX166">
        <f t="shared" si="159"/>
        <v>0.35544047863021672</v>
      </c>
      <c r="AY166">
        <f t="shared" si="160"/>
        <v>0.12633793384887754</v>
      </c>
      <c r="AZ166">
        <f t="shared" si="185"/>
        <v>1.278812174074585</v>
      </c>
      <c r="BA166">
        <f t="shared" si="161"/>
        <v>0.28908567294224541</v>
      </c>
      <c r="BB166">
        <f t="shared" si="162"/>
        <v>8.3570526300470876E-2</v>
      </c>
      <c r="BC166">
        <f t="shared" si="163"/>
        <v>-2.0690493345705216</v>
      </c>
      <c r="BD166">
        <f t="shared" si="164"/>
        <v>0.35633851288236057</v>
      </c>
      <c r="BE166">
        <f t="shared" si="165"/>
        <v>-1.1718545896496415</v>
      </c>
      <c r="BF166">
        <f t="shared" ref="BF166:BF175" si="188">AU166-BA166</f>
        <v>-0.27355372404082945</v>
      </c>
      <c r="BH166">
        <f t="shared" si="167"/>
        <v>7.0113223488321427E-2</v>
      </c>
      <c r="BI166">
        <f t="shared" si="168"/>
        <v>1.0750320509236E-5</v>
      </c>
      <c r="BJ166">
        <f t="shared" si="169"/>
        <v>7.5891220000000002E-3</v>
      </c>
      <c r="BK166">
        <f t="shared" si="170"/>
        <v>2.1342E-4</v>
      </c>
      <c r="BL166">
        <f t="shared" si="171"/>
        <v>-164.6120347644667</v>
      </c>
      <c r="BM166">
        <f t="shared" si="172"/>
        <v>-261.46196257309714</v>
      </c>
      <c r="BN166">
        <f t="shared" si="173"/>
        <v>-96.84992780863044</v>
      </c>
    </row>
    <row r="167" spans="1:66" x14ac:dyDescent="0.2">
      <c r="A167" t="s">
        <v>229</v>
      </c>
      <c r="B167" t="str">
        <f>VLOOKUP(A167,ISO3_Country!$A$3:$B$248,2,FALSE)</f>
        <v>Venezuela</v>
      </c>
      <c r="C167" t="s">
        <v>668</v>
      </c>
      <c r="D167">
        <f>SUMIF(All_countries!F166:F410,Aggregation!A167,All_countries!G166:G410)</f>
        <v>114.097514971</v>
      </c>
      <c r="E167">
        <f>SUMIF(All_countries!$F$5:$F$249,Aggregation!A167,All_countries!$H$5:$H$249)</f>
        <v>1294.3129119800001</v>
      </c>
      <c r="F167">
        <f>SUMIF(All_countries!$F$5:$F$249,Aggregation!A167,All_countries!$I$5:$I$249)</f>
        <v>0</v>
      </c>
      <c r="G167">
        <f>SUMIF(All_countries!$F$5:$F$249,Aggregation!A167,All_countries!$J$5:$J$249)</f>
        <v>3357.6163356299999</v>
      </c>
      <c r="H167">
        <f t="shared" si="139"/>
        <v>0.17861518185324002</v>
      </c>
      <c r="I167">
        <f t="shared" si="140"/>
        <v>4.9183890655240002E-2</v>
      </c>
      <c r="J167">
        <f t="shared" si="175"/>
        <v>0</v>
      </c>
      <c r="K167">
        <f t="shared" si="141"/>
        <v>0</v>
      </c>
      <c r="L167">
        <f t="shared" si="176"/>
        <v>0.58422524239962004</v>
      </c>
      <c r="M167">
        <f t="shared" si="142"/>
        <v>7.7225175719490002E-2</v>
      </c>
      <c r="N167">
        <f t="shared" si="177"/>
        <v>0.76284042425286003</v>
      </c>
      <c r="O167">
        <f t="shared" si="143"/>
        <v>9.1557538547586081E-2</v>
      </c>
      <c r="P167">
        <f t="shared" si="178"/>
        <v>0</v>
      </c>
      <c r="Q167">
        <f>VLOOKUP(B167,CO2Emissions2019!$A$3:$B$219,2,FALSE)</f>
        <v>31.847102759999999</v>
      </c>
      <c r="R167">
        <f t="shared" si="186"/>
        <v>2.3953212636063981</v>
      </c>
      <c r="S167">
        <v>5.5078861129999996</v>
      </c>
      <c r="T167">
        <v>0.15272211099999999</v>
      </c>
      <c r="U167">
        <f t="shared" si="145"/>
        <v>2.3324043188296319E-2</v>
      </c>
      <c r="V167">
        <v>5.2649338300000004</v>
      </c>
      <c r="W167">
        <v>5.7617618420000003</v>
      </c>
      <c r="X167">
        <v>5.8172788855354201</v>
      </c>
      <c r="Y167">
        <f t="shared" si="174"/>
        <v>33.840733632096217</v>
      </c>
      <c r="Z167">
        <v>3.522548698</v>
      </c>
      <c r="AA167">
        <v>0.62011260199999996</v>
      </c>
      <c r="AB167">
        <f t="shared" si="146"/>
        <v>0.38453963915921036</v>
      </c>
      <c r="AC167">
        <v>2.5333187270000002</v>
      </c>
      <c r="AD167">
        <v>4.5773650339999996</v>
      </c>
      <c r="AE167">
        <v>2.6516287870606101</v>
      </c>
      <c r="AF167">
        <f t="shared" si="147"/>
        <v>7.0311352243685228</v>
      </c>
      <c r="AG167" s="12">
        <f t="shared" si="179"/>
        <v>1791.0202476146619</v>
      </c>
      <c r="AH167" s="12">
        <f t="shared" si="148"/>
        <v>215.40375358669127</v>
      </c>
      <c r="AI167">
        <f t="shared" si="180"/>
        <v>1003.2465166284945</v>
      </c>
      <c r="AJ167">
        <f t="shared" si="149"/>
        <v>134.67535494679797</v>
      </c>
      <c r="AK167">
        <f t="shared" si="187"/>
        <v>15.407407203043364</v>
      </c>
      <c r="AL167">
        <f t="shared" si="151"/>
        <v>1.897932864264422</v>
      </c>
      <c r="AM167">
        <f t="shared" si="152"/>
        <v>3.6021491572549529</v>
      </c>
      <c r="AN167">
        <f t="shared" si="181"/>
        <v>9.8537517060379027</v>
      </c>
      <c r="AO167">
        <f t="shared" si="153"/>
        <v>2.0994653450819358</v>
      </c>
      <c r="AP167">
        <f t="shared" si="154"/>
        <v>4.4077547352000117</v>
      </c>
      <c r="AQ167">
        <f t="shared" si="182"/>
        <v>1775.6128404116184</v>
      </c>
      <c r="AR167">
        <f t="shared" si="155"/>
        <v>213.5513532757829</v>
      </c>
      <c r="AS167">
        <f t="shared" si="156"/>
        <v>45604.18048591823</v>
      </c>
      <c r="AT167">
        <f t="shared" si="183"/>
        <v>993.39276492245665</v>
      </c>
      <c r="AU167">
        <f t="shared" si="157"/>
        <v>133.63025780168545</v>
      </c>
      <c r="AV167">
        <f t="shared" si="158"/>
        <v>17857.045800144915</v>
      </c>
      <c r="AW167">
        <f t="shared" si="184"/>
        <v>1624.8079738836529</v>
      </c>
      <c r="AX167">
        <f t="shared" si="159"/>
        <v>255.42834691665939</v>
      </c>
      <c r="AY167">
        <f t="shared" si="160"/>
        <v>65243.640408577303</v>
      </c>
      <c r="AZ167">
        <f t="shared" si="185"/>
        <v>1039.1400794208614</v>
      </c>
      <c r="BA167">
        <f t="shared" si="161"/>
        <v>243.55601226732003</v>
      </c>
      <c r="BB167">
        <f t="shared" si="162"/>
        <v>59319.531111558943</v>
      </c>
      <c r="BC167">
        <f t="shared" si="163"/>
        <v>150.80486652796549</v>
      </c>
      <c r="BD167">
        <f t="shared" si="164"/>
        <v>332.93816376993419</v>
      </c>
      <c r="BE167">
        <f t="shared" si="165"/>
        <v>-45.747314498404762</v>
      </c>
      <c r="BF167">
        <f t="shared" si="188"/>
        <v>-109.92575446563458</v>
      </c>
      <c r="BH167">
        <f t="shared" si="167"/>
        <v>31.084262335747137</v>
      </c>
      <c r="BI167">
        <f t="shared" si="168"/>
        <v>9.1557538547586081E-2</v>
      </c>
      <c r="BJ167">
        <f t="shared" si="169"/>
        <v>5.5078861129999996</v>
      </c>
      <c r="BK167">
        <f t="shared" si="170"/>
        <v>0.15272211099999999</v>
      </c>
      <c r="BL167">
        <f t="shared" si="171"/>
        <v>-72352.76682162394</v>
      </c>
      <c r="BM167">
        <f t="shared" si="172"/>
        <v>-189132.39807084497</v>
      </c>
      <c r="BN167">
        <f t="shared" si="173"/>
        <v>-116779.63124922103</v>
      </c>
    </row>
    <row r="168" spans="1:66" x14ac:dyDescent="0.2">
      <c r="A168" t="s">
        <v>231</v>
      </c>
      <c r="B168" s="10" t="s">
        <v>625</v>
      </c>
      <c r="C168" t="s">
        <v>666</v>
      </c>
      <c r="D168">
        <f>SUMIF(All_countries!F167:F411,Aggregation!A168,All_countries!G167:G411)</f>
        <v>81.16690331689999</v>
      </c>
      <c r="E168">
        <f>SUMIF(All_countries!$F$5:$F$249,Aggregation!A168,All_countries!$H$5:$H$249)</f>
        <v>26.6188256981</v>
      </c>
      <c r="F168">
        <f>SUMIF(All_countries!$F$5:$F$249,Aggregation!A168,All_countries!$I$5:$I$249)</f>
        <v>2.3918142009899999</v>
      </c>
      <c r="G168">
        <f>SUMIF(All_countries!$F$5:$F$249,Aggregation!A168,All_countries!$J$5:$J$249)</f>
        <v>2153.9142384199999</v>
      </c>
      <c r="H168">
        <f t="shared" si="139"/>
        <v>3.6733979463377999E-3</v>
      </c>
      <c r="I168">
        <f t="shared" si="140"/>
        <v>1.0115153765278E-3</v>
      </c>
      <c r="J168">
        <f t="shared" si="175"/>
        <v>5.8599447924254989E-4</v>
      </c>
      <c r="K168">
        <f t="shared" si="141"/>
        <v>6.2187169225739995E-5</v>
      </c>
      <c r="L168">
        <f t="shared" si="176"/>
        <v>0.37478107748507999</v>
      </c>
      <c r="M168">
        <f t="shared" si="142"/>
        <v>4.9540027483660001E-2</v>
      </c>
      <c r="N168">
        <f t="shared" si="177"/>
        <v>0.37904046991066032</v>
      </c>
      <c r="O168">
        <f t="shared" si="143"/>
        <v>4.955039206386521E-2</v>
      </c>
      <c r="P168">
        <f t="shared" si="178"/>
        <v>0</v>
      </c>
      <c r="Q168">
        <f>VLOOKUP(B168,CO2Emissions2019!$A$3:$B$219,2,FALSE)</f>
        <v>67.606143930000002</v>
      </c>
      <c r="R168">
        <f t="shared" si="186"/>
        <v>0.56065979787742692</v>
      </c>
      <c r="S168">
        <v>3.9578568540000001</v>
      </c>
      <c r="T168">
        <v>8.4265437999999998E-2</v>
      </c>
      <c r="U168">
        <f t="shared" si="145"/>
        <v>7.1006640413318438E-3</v>
      </c>
      <c r="V168">
        <v>3.8212568139999998</v>
      </c>
      <c r="W168">
        <v>4.096896407</v>
      </c>
      <c r="X168">
        <v>3.21242305985451</v>
      </c>
      <c r="Y168">
        <f t="shared" si="174"/>
        <v>10.319661915485012</v>
      </c>
      <c r="Z168">
        <v>1.489512744</v>
      </c>
      <c r="AA168">
        <v>0.21976604499999999</v>
      </c>
      <c r="AB168">
        <f t="shared" si="146"/>
        <v>4.8297114534942023E-2</v>
      </c>
      <c r="AC168">
        <v>1.1385684110000001</v>
      </c>
      <c r="AD168">
        <v>1.8631108569999999</v>
      </c>
      <c r="AE168">
        <v>0.95069096475367298</v>
      </c>
      <c r="AF168">
        <f t="shared" si="147"/>
        <v>0.90381331046426949</v>
      </c>
      <c r="AG168" s="12">
        <f t="shared" si="179"/>
        <v>889.92289172439382</v>
      </c>
      <c r="AH168" s="12">
        <f t="shared" si="148"/>
        <v>116.53767348570324</v>
      </c>
      <c r="AI168">
        <f t="shared" si="180"/>
        <v>498.49354990795359</v>
      </c>
      <c r="AJ168">
        <f t="shared" si="149"/>
        <v>71.72810416411609</v>
      </c>
      <c r="AK168">
        <f t="shared" si="187"/>
        <v>5.5011891091646472</v>
      </c>
      <c r="AL168">
        <f t="shared" si="151"/>
        <v>0.72862296964567252</v>
      </c>
      <c r="AM168">
        <f t="shared" si="152"/>
        <v>0.53089143189527865</v>
      </c>
      <c r="AN168">
        <f t="shared" si="181"/>
        <v>2.0703354334236233</v>
      </c>
      <c r="AO168">
        <f t="shared" si="153"/>
        <v>0.40811328398840024</v>
      </c>
      <c r="AP168">
        <f t="shared" si="154"/>
        <v>0.16655645256779664</v>
      </c>
      <c r="AQ168">
        <f t="shared" si="182"/>
        <v>884.42170261522915</v>
      </c>
      <c r="AR168">
        <f t="shared" si="155"/>
        <v>115.81738998081623</v>
      </c>
      <c r="AS168">
        <f t="shared" si="156"/>
        <v>13413.667821968471</v>
      </c>
      <c r="AT168">
        <f t="shared" si="183"/>
        <v>496.42321447452991</v>
      </c>
      <c r="AU168">
        <f t="shared" si="157"/>
        <v>71.482960204260522</v>
      </c>
      <c r="AV168">
        <f t="shared" si="158"/>
        <v>5109.8135995638931</v>
      </c>
      <c r="AW168">
        <f t="shared" si="184"/>
        <v>1173.1247945959205</v>
      </c>
      <c r="AX168">
        <f t="shared" si="159"/>
        <v>184.95034153573235</v>
      </c>
      <c r="AY168">
        <f t="shared" si="160"/>
        <v>34206.628834184041</v>
      </c>
      <c r="AZ168">
        <f t="shared" si="185"/>
        <v>441.49760749609112</v>
      </c>
      <c r="BA168">
        <f t="shared" si="161"/>
        <v>94.866404178980787</v>
      </c>
      <c r="BB168">
        <f t="shared" si="162"/>
        <v>8999.6346418497433</v>
      </c>
      <c r="BC168">
        <f t="shared" si="163"/>
        <v>-288.7030919806914</v>
      </c>
      <c r="BD168">
        <f t="shared" si="164"/>
        <v>218.22075212076533</v>
      </c>
      <c r="BE168">
        <f t="shared" si="165"/>
        <v>54.925606978438793</v>
      </c>
      <c r="BF168">
        <f t="shared" si="188"/>
        <v>-23.383443974720265</v>
      </c>
      <c r="BH168">
        <f t="shared" si="167"/>
        <v>67.227103460089339</v>
      </c>
      <c r="BI168">
        <f t="shared" si="168"/>
        <v>4.955039206386521E-2</v>
      </c>
      <c r="BJ168">
        <f t="shared" si="169"/>
        <v>3.9578568540000001</v>
      </c>
      <c r="BK168">
        <f t="shared" si="170"/>
        <v>8.4265437999999998E-2</v>
      </c>
      <c r="BL168">
        <f t="shared" si="171"/>
        <v>-156862.16650711835</v>
      </c>
      <c r="BM168">
        <f t="shared" si="172"/>
        <v>-135382.2026361691</v>
      </c>
      <c r="BN168">
        <f t="shared" si="173"/>
        <v>21479.963870949257</v>
      </c>
    </row>
    <row r="169" spans="1:66" x14ac:dyDescent="0.2">
      <c r="A169" t="s">
        <v>232</v>
      </c>
      <c r="B169" t="str">
        <f>VLOOKUP(A169,ISO3_Country!$A$3:$B$248,2,FALSE)</f>
        <v>Vanuatu</v>
      </c>
      <c r="C169" t="s">
        <v>670</v>
      </c>
      <c r="D169">
        <f>SUMIF(All_countries!F168:F412,Aggregation!A169,All_countries!G168:G412)</f>
        <v>53.482131436300001</v>
      </c>
      <c r="E169">
        <f>SUMIF(All_countries!$F$5:$F$249,Aggregation!A169,All_countries!$H$5:$H$249)</f>
        <v>1244.72753721</v>
      </c>
      <c r="F169">
        <f>SUMIF(All_countries!$F$5:$F$249,Aggregation!A169,All_countries!$I$5:$I$249)</f>
        <v>0</v>
      </c>
      <c r="G169">
        <f>SUMIF(All_countries!$F$5:$F$249,Aggregation!A169,All_countries!$J$5:$J$249)</f>
        <v>13.653021733899999</v>
      </c>
      <c r="H169">
        <f t="shared" si="139"/>
        <v>0.17177240013498002</v>
      </c>
      <c r="I169">
        <f t="shared" si="140"/>
        <v>4.7299646413980004E-2</v>
      </c>
      <c r="J169">
        <f t="shared" si="175"/>
        <v>0</v>
      </c>
      <c r="K169">
        <f t="shared" si="141"/>
        <v>0</v>
      </c>
      <c r="L169">
        <f t="shared" si="176"/>
        <v>2.3756257816986001E-3</v>
      </c>
      <c r="M169">
        <f t="shared" si="142"/>
        <v>3.1401949987969999E-4</v>
      </c>
      <c r="N169">
        <f t="shared" si="177"/>
        <v>0.17414802591667861</v>
      </c>
      <c r="O169">
        <f t="shared" si="143"/>
        <v>4.7300688780754933E-2</v>
      </c>
      <c r="P169">
        <f t="shared" si="178"/>
        <v>0</v>
      </c>
      <c r="Q169">
        <f>VLOOKUP(B169,CO2Emissions2019!$A$3:$B$219,2,FALSE)</f>
        <v>4.2281708000000001E-2</v>
      </c>
      <c r="R169">
        <f t="shared" si="186"/>
        <v>411.87557020326284</v>
      </c>
      <c r="S169">
        <v>1.4673350999999999E-2</v>
      </c>
      <c r="T169">
        <v>3.4851700000000001E-4</v>
      </c>
      <c r="U169">
        <f t="shared" si="145"/>
        <v>1.2146409928900002E-7</v>
      </c>
      <c r="V169">
        <v>1.4101013000000001E-2</v>
      </c>
      <c r="W169">
        <v>1.524786E-2</v>
      </c>
      <c r="X169">
        <v>1.3350673031760499E-2</v>
      </c>
      <c r="Y169">
        <f t="shared" si="174"/>
        <v>1.7824047040097707E-4</v>
      </c>
      <c r="Z169">
        <v>3.4626240000000001E-3</v>
      </c>
      <c r="AA169">
        <v>4.22557E-4</v>
      </c>
      <c r="AB169">
        <f t="shared" si="146"/>
        <v>1.7855441824900001E-7</v>
      </c>
      <c r="AC169">
        <v>2.7743170000000001E-3</v>
      </c>
      <c r="AD169">
        <v>4.1643030000000003E-3</v>
      </c>
      <c r="AE169">
        <v>1.81346069532571E-3</v>
      </c>
      <c r="AF169">
        <f t="shared" si="147"/>
        <v>3.2886396934912076E-6</v>
      </c>
      <c r="AG169" s="12">
        <f t="shared" si="179"/>
        <v>408.87009993522224</v>
      </c>
      <c r="AH169" s="12">
        <f t="shared" si="148"/>
        <v>111.09865373578518</v>
      </c>
      <c r="AI169">
        <f t="shared" si="180"/>
        <v>229.03007604736479</v>
      </c>
      <c r="AJ169">
        <f t="shared" si="149"/>
        <v>63.713214892549054</v>
      </c>
      <c r="AK169">
        <f t="shared" si="187"/>
        <v>9.3704138492226551E-3</v>
      </c>
      <c r="AL169">
        <f t="shared" si="151"/>
        <v>2.5548293158377503E-3</v>
      </c>
      <c r="AM169">
        <f t="shared" si="152"/>
        <v>6.5271528330639868E-6</v>
      </c>
      <c r="AN169">
        <f t="shared" si="181"/>
        <v>2.2112344947143123E-3</v>
      </c>
      <c r="AO169">
        <f t="shared" si="153"/>
        <v>6.5843308473299204E-4</v>
      </c>
      <c r="AP169">
        <f t="shared" si="154"/>
        <v>4.3353412707100347E-7</v>
      </c>
      <c r="AQ169">
        <f t="shared" si="182"/>
        <v>408.86072952137306</v>
      </c>
      <c r="AR169">
        <f t="shared" si="155"/>
        <v>111.09610764496854</v>
      </c>
      <c r="AS169">
        <f t="shared" si="156"/>
        <v>12342.345133862438</v>
      </c>
      <c r="AT169">
        <f t="shared" si="183"/>
        <v>229.02786481287009</v>
      </c>
      <c r="AU169">
        <f t="shared" si="157"/>
        <v>63.712628491018357</v>
      </c>
      <c r="AV169">
        <f t="shared" si="158"/>
        <v>4059.2990292345239</v>
      </c>
      <c r="AW169">
        <f t="shared" si="184"/>
        <v>4.3602653245293528</v>
      </c>
      <c r="AX169">
        <f t="shared" si="159"/>
        <v>0.6857440373816357</v>
      </c>
      <c r="AY169">
        <f t="shared" si="160"/>
        <v>0.47024488480446619</v>
      </c>
      <c r="AZ169">
        <f t="shared" si="185"/>
        <v>1.0289373817257643</v>
      </c>
      <c r="BA169">
        <f t="shared" si="161"/>
        <v>0.20336112467487874</v>
      </c>
      <c r="BB169">
        <f t="shared" si="162"/>
        <v>4.1355747029031574E-2</v>
      </c>
      <c r="BC169">
        <f t="shared" si="163"/>
        <v>404.50046419684372</v>
      </c>
      <c r="BD169">
        <f t="shared" si="164"/>
        <v>111.09822401257026</v>
      </c>
      <c r="BE169">
        <f t="shared" si="165"/>
        <v>227.99892743114432</v>
      </c>
      <c r="BF169">
        <f t="shared" si="188"/>
        <v>63.509267366343479</v>
      </c>
      <c r="BH169">
        <f t="shared" si="167"/>
        <v>-0.1318663179166786</v>
      </c>
      <c r="BI169">
        <f t="shared" si="168"/>
        <v>4.7300688780754933E-2</v>
      </c>
      <c r="BJ169">
        <f t="shared" si="169"/>
        <v>1.4673350999999999E-2</v>
      </c>
      <c r="BK169">
        <f t="shared" si="170"/>
        <v>3.4851700000000001E-4</v>
      </c>
      <c r="BL169">
        <f t="shared" si="171"/>
        <v>309.59270803624395</v>
      </c>
      <c r="BM169">
        <f t="shared" si="172"/>
        <v>-505.54011757565439</v>
      </c>
      <c r="BN169">
        <f t="shared" si="173"/>
        <v>-815.1328256118984</v>
      </c>
    </row>
    <row r="170" spans="1:66" x14ac:dyDescent="0.2">
      <c r="A170" t="s">
        <v>234</v>
      </c>
      <c r="B170" t="str">
        <f>VLOOKUP(A170,ISO3_Country!$A$3:$B$248,2,FALSE)</f>
        <v>Samoa</v>
      </c>
      <c r="C170" t="s">
        <v>670</v>
      </c>
      <c r="D170">
        <f>SUMIF(All_countries!F169:F413,Aggregation!A170,All_countries!G169:G413)</f>
        <v>11.2120272924</v>
      </c>
      <c r="E170">
        <f>SUMIF(All_countries!$F$5:$F$249,Aggregation!A170,All_countries!$H$5:$H$249)</f>
        <v>988.72944266599995</v>
      </c>
      <c r="F170">
        <f>SUMIF(All_countries!$F$5:$F$249,Aggregation!A170,All_countries!$I$5:$I$249)</f>
        <v>0</v>
      </c>
      <c r="G170">
        <f>SUMIF(All_countries!$F$5:$F$249,Aggregation!A170,All_countries!$J$5:$J$249)</f>
        <v>3.7693271179000001</v>
      </c>
      <c r="H170">
        <f t="shared" si="139"/>
        <v>0.13644466308790801</v>
      </c>
      <c r="I170">
        <f t="shared" si="140"/>
        <v>3.7571718821307998E-2</v>
      </c>
      <c r="J170">
        <f t="shared" si="175"/>
        <v>0</v>
      </c>
      <c r="K170">
        <f t="shared" si="141"/>
        <v>0</v>
      </c>
      <c r="L170">
        <f t="shared" si="176"/>
        <v>6.5586291851459999E-4</v>
      </c>
      <c r="M170">
        <f t="shared" si="142"/>
        <v>8.6694523711700004E-5</v>
      </c>
      <c r="N170">
        <f t="shared" si="177"/>
        <v>0.13710052600642261</v>
      </c>
      <c r="O170">
        <f t="shared" si="143"/>
        <v>3.7571818842423256E-2</v>
      </c>
      <c r="P170">
        <f t="shared" si="178"/>
        <v>0</v>
      </c>
      <c r="Q170">
        <f>VLOOKUP(B170,CO2Emissions2019!$A$3:$B$219,2,FALSE)</f>
        <v>7.7887357000000004E-2</v>
      </c>
      <c r="R170">
        <f t="shared" si="186"/>
        <v>176.02410877342083</v>
      </c>
      <c r="S170">
        <v>5.7985429999999998E-3</v>
      </c>
      <c r="T170">
        <v>1.71387E-4</v>
      </c>
      <c r="U170">
        <f t="shared" si="145"/>
        <v>2.9373503769E-8</v>
      </c>
      <c r="V170">
        <v>5.5173139999999997E-3</v>
      </c>
      <c r="W170">
        <v>6.0794239999999999E-3</v>
      </c>
      <c r="X170">
        <v>6.5524760108483697E-3</v>
      </c>
      <c r="Y170">
        <f t="shared" si="174"/>
        <v>4.2934941872743365E-5</v>
      </c>
      <c r="Z170">
        <v>2.1940610000000002E-3</v>
      </c>
      <c r="AA170">
        <v>3.4006800000000001E-4</v>
      </c>
      <c r="AB170">
        <f t="shared" si="146"/>
        <v>1.15646244624E-7</v>
      </c>
      <c r="AC170">
        <v>1.6374510000000001E-3</v>
      </c>
      <c r="AD170">
        <v>2.7650729999999998E-3</v>
      </c>
      <c r="AE170">
        <v>1.4637636452114601E-3</v>
      </c>
      <c r="AF170">
        <f t="shared" si="147"/>
        <v>2.1426040090427414E-6</v>
      </c>
      <c r="AG170" s="12">
        <f t="shared" si="179"/>
        <v>321.8888383853274</v>
      </c>
      <c r="AH170" s="12">
        <f t="shared" si="148"/>
        <v>88.247104796864889</v>
      </c>
      <c r="AI170">
        <f t="shared" si="180"/>
        <v>180.30720550578127</v>
      </c>
      <c r="AJ170">
        <f t="shared" si="149"/>
        <v>50.58768799366797</v>
      </c>
      <c r="AK170">
        <f t="shared" si="187"/>
        <v>2.9152037441249425E-3</v>
      </c>
      <c r="AL170">
        <f t="shared" si="151"/>
        <v>8.0353239619067394E-4</v>
      </c>
      <c r="AM170">
        <f t="shared" si="152"/>
        <v>6.4566431172792619E-7</v>
      </c>
      <c r="AN170">
        <f t="shared" si="181"/>
        <v>1.1030589653363814E-3</v>
      </c>
      <c r="AO170">
        <f t="shared" si="153"/>
        <v>3.472875024495409E-4</v>
      </c>
      <c r="AP170">
        <f t="shared" si="154"/>
        <v>1.2060860935763987E-7</v>
      </c>
      <c r="AQ170">
        <f t="shared" si="182"/>
        <v>321.88592318158328</v>
      </c>
      <c r="AR170">
        <f t="shared" si="155"/>
        <v>88.246305600853958</v>
      </c>
      <c r="AS170">
        <f t="shared" si="156"/>
        <v>7787.4104521993086</v>
      </c>
      <c r="AT170">
        <f t="shared" si="183"/>
        <v>180.30610244681594</v>
      </c>
      <c r="AU170">
        <f t="shared" si="157"/>
        <v>50.587392728177448</v>
      </c>
      <c r="AV170">
        <f t="shared" si="158"/>
        <v>2559.0843030348606</v>
      </c>
      <c r="AW170">
        <f t="shared" si="184"/>
        <v>1.7238560513921368</v>
      </c>
      <c r="AX170">
        <f t="shared" si="159"/>
        <v>0.27213777446146686</v>
      </c>
      <c r="AY170">
        <f t="shared" si="160"/>
        <v>7.4058968288840205E-2</v>
      </c>
      <c r="AZ170">
        <f t="shared" si="185"/>
        <v>0.65227512014198807</v>
      </c>
      <c r="BA170">
        <f t="shared" si="161"/>
        <v>0.14301250026527984</v>
      </c>
      <c r="BB170">
        <f t="shared" si="162"/>
        <v>2.0452575232126666E-2</v>
      </c>
      <c r="BC170">
        <f t="shared" si="163"/>
        <v>320.16206713019113</v>
      </c>
      <c r="BD170">
        <f t="shared" si="164"/>
        <v>88.246725214976664</v>
      </c>
      <c r="BE170">
        <f t="shared" si="165"/>
        <v>179.65382732667396</v>
      </c>
      <c r="BF170">
        <f t="shared" si="188"/>
        <v>50.44438022791217</v>
      </c>
      <c r="BH170">
        <f t="shared" si="167"/>
        <v>-5.9213169006422608E-2</v>
      </c>
      <c r="BI170">
        <f t="shared" si="168"/>
        <v>3.7571818842423256E-2</v>
      </c>
      <c r="BJ170">
        <f t="shared" si="169"/>
        <v>5.7985429999999998E-3</v>
      </c>
      <c r="BK170">
        <f t="shared" si="170"/>
        <v>1.71387E-4</v>
      </c>
      <c r="BL170">
        <f t="shared" si="171"/>
        <v>139.02124320986613</v>
      </c>
      <c r="BM170">
        <f t="shared" si="172"/>
        <v>-199.77532343974602</v>
      </c>
      <c r="BN170">
        <f t="shared" si="173"/>
        <v>-338.79656664961215</v>
      </c>
    </row>
    <row r="171" spans="1:66" x14ac:dyDescent="0.2">
      <c r="A171" t="s">
        <v>235</v>
      </c>
      <c r="B171" t="str">
        <f>VLOOKUP(A171,ISO3_Country!$A$3:$B$248,2,FALSE)</f>
        <v>Yemen</v>
      </c>
      <c r="C171" t="s">
        <v>666</v>
      </c>
      <c r="D171">
        <f>SUMIF(All_countries!F170:F414,Aggregation!A171,All_countries!G170:G414)</f>
        <v>83.695472024499992</v>
      </c>
      <c r="E171">
        <f>SUMIF(All_countries!$F$5:$F$249,Aggregation!A171,All_countries!$H$5:$H$249)</f>
        <v>5485.4190552099999</v>
      </c>
      <c r="F171">
        <f>SUMIF(All_countries!$F$5:$F$249,Aggregation!A171,All_countries!$I$5:$I$249)</f>
        <v>0</v>
      </c>
      <c r="G171">
        <f>SUMIF(All_countries!$F$5:$F$249,Aggregation!A171,All_countries!$J$5:$J$249)</f>
        <v>10.7070413676</v>
      </c>
      <c r="H171">
        <f t="shared" si="139"/>
        <v>0.75698782961897992</v>
      </c>
      <c r="I171">
        <f t="shared" si="140"/>
        <v>0.20844592409797999</v>
      </c>
      <c r="J171">
        <f t="shared" si="175"/>
        <v>0</v>
      </c>
      <c r="K171">
        <f t="shared" si="141"/>
        <v>0</v>
      </c>
      <c r="L171">
        <f t="shared" si="176"/>
        <v>1.8630251979624001E-3</v>
      </c>
      <c r="M171">
        <f t="shared" si="142"/>
        <v>2.4626195145479999E-4</v>
      </c>
      <c r="N171">
        <f t="shared" si="177"/>
        <v>0.75885085481694237</v>
      </c>
      <c r="O171">
        <f t="shared" si="143"/>
        <v>0.20844606956718942</v>
      </c>
      <c r="P171">
        <f t="shared" si="178"/>
        <v>0</v>
      </c>
      <c r="Q171">
        <f>VLOOKUP(B171,CO2Emissions2019!$A$3:$B$219,2,FALSE)</f>
        <v>2.7988667270000001</v>
      </c>
      <c r="R171">
        <f t="shared" si="186"/>
        <v>27.112789883722904</v>
      </c>
      <c r="S171">
        <v>1.8531287999999999</v>
      </c>
      <c r="T171">
        <v>4.7004796000000001E-2</v>
      </c>
      <c r="U171">
        <f t="shared" si="145"/>
        <v>2.2094508470016159E-3</v>
      </c>
      <c r="V171">
        <v>1.7773793980000001</v>
      </c>
      <c r="W171">
        <v>1.9312440790000001</v>
      </c>
      <c r="X171">
        <v>1.7900983355750499</v>
      </c>
      <c r="Y171">
        <f t="shared" si="174"/>
        <v>3.2044520510285639</v>
      </c>
      <c r="Z171">
        <v>0.58449688200000005</v>
      </c>
      <c r="AA171">
        <v>8.3261206000000004E-2</v>
      </c>
      <c r="AB171">
        <f t="shared" si="146"/>
        <v>6.9324284245744364E-3</v>
      </c>
      <c r="AC171">
        <v>0.44907563499999997</v>
      </c>
      <c r="AD171">
        <v>0.722462406</v>
      </c>
      <c r="AE171">
        <v>0.35621376969783702</v>
      </c>
      <c r="AF171">
        <f t="shared" si="147"/>
        <v>0.12688824972234367</v>
      </c>
      <c r="AG171" s="12">
        <f t="shared" si="179"/>
        <v>1781.6534135929969</v>
      </c>
      <c r="AH171" s="12">
        <f t="shared" si="148"/>
        <v>489.58844390210811</v>
      </c>
      <c r="AI171">
        <f t="shared" si="180"/>
        <v>997.99965042662518</v>
      </c>
      <c r="AJ171">
        <f t="shared" si="149"/>
        <v>280.62725607302252</v>
      </c>
      <c r="AK171">
        <f t="shared" si="187"/>
        <v>5.1567127873329355</v>
      </c>
      <c r="AL171">
        <f t="shared" si="151"/>
        <v>1.422505651870426</v>
      </c>
      <c r="AM171">
        <f t="shared" si="152"/>
        <v>2.0235223296033058</v>
      </c>
      <c r="AN171">
        <f t="shared" si="181"/>
        <v>1.626483029979152</v>
      </c>
      <c r="AO171">
        <f t="shared" si="153"/>
        <v>0.50327622262653049</v>
      </c>
      <c r="AP171">
        <f t="shared" si="154"/>
        <v>0.2532869562612291</v>
      </c>
      <c r="AQ171">
        <f t="shared" si="182"/>
        <v>1776.4967008056637</v>
      </c>
      <c r="AR171">
        <f t="shared" si="155"/>
        <v>488.17145350497253</v>
      </c>
      <c r="AS171">
        <f t="shared" si="156"/>
        <v>238311.36801715757</v>
      </c>
      <c r="AT171">
        <f t="shared" si="183"/>
        <v>996.37316739664607</v>
      </c>
      <c r="AU171">
        <f t="shared" si="157"/>
        <v>280.19092805715968</v>
      </c>
      <c r="AV171">
        <f t="shared" si="158"/>
        <v>78506.956165532436</v>
      </c>
      <c r="AW171">
        <f t="shared" si="184"/>
        <v>546.69390622250353</v>
      </c>
      <c r="AX171">
        <f t="shared" si="159"/>
        <v>85.866216231848313</v>
      </c>
      <c r="AY171">
        <f t="shared" si="160"/>
        <v>7373.0070899745306</v>
      </c>
      <c r="AZ171">
        <f t="shared" si="185"/>
        <v>172.43317550051231</v>
      </c>
      <c r="BA171">
        <f t="shared" si="161"/>
        <v>36.300232689154242</v>
      </c>
      <c r="BB171">
        <f t="shared" si="162"/>
        <v>1317.7068932867423</v>
      </c>
      <c r="BC171">
        <f t="shared" si="163"/>
        <v>1229.8027945831602</v>
      </c>
      <c r="BD171">
        <f t="shared" si="164"/>
        <v>495.66558797956924</v>
      </c>
      <c r="BE171">
        <f t="shared" si="165"/>
        <v>823.93999189613373</v>
      </c>
      <c r="BF171">
        <f t="shared" si="188"/>
        <v>243.89069536800542</v>
      </c>
      <c r="BH171">
        <f t="shared" si="167"/>
        <v>2.0400158721830577</v>
      </c>
      <c r="BI171">
        <f t="shared" si="168"/>
        <v>0.20844606956718942</v>
      </c>
      <c r="BJ171">
        <f t="shared" si="169"/>
        <v>1.8531287999999999</v>
      </c>
      <c r="BK171">
        <f t="shared" si="170"/>
        <v>4.7004796000000001E-2</v>
      </c>
      <c r="BL171">
        <f t="shared" si="171"/>
        <v>-4775.7493366712069</v>
      </c>
      <c r="BM171">
        <f t="shared" si="172"/>
        <v>-63830.981043008818</v>
      </c>
      <c r="BN171">
        <f t="shared" si="173"/>
        <v>-59055.23170633761</v>
      </c>
    </row>
    <row r="172" spans="1:66" x14ac:dyDescent="0.2">
      <c r="A172" t="s">
        <v>236</v>
      </c>
      <c r="B172" t="str">
        <f>VLOOKUP(A172,ISO3_Country!$A$3:$B$248,2,FALSE)</f>
        <v>South Africa</v>
      </c>
      <c r="C172" t="s">
        <v>667</v>
      </c>
      <c r="D172">
        <f>SUMIF(All_countries!F171:F415,Aggregation!A172,All_countries!G171:G415)</f>
        <v>272.58553713200001</v>
      </c>
      <c r="E172">
        <f>SUMIF(All_countries!$F$5:$F$249,Aggregation!A172,All_countries!$H$5:$H$249)</f>
        <v>415.888733086</v>
      </c>
      <c r="F172">
        <f>SUMIF(All_countries!$F$5:$F$249,Aggregation!A172,All_countries!$I$5:$I$249)</f>
        <v>61.4731794307</v>
      </c>
      <c r="G172">
        <f>SUMIF(All_countries!$F$5:$F$249,Aggregation!A172,All_countries!$J$5:$J$249)</f>
        <v>17.483421221299999</v>
      </c>
      <c r="H172">
        <f t="shared" si="139"/>
        <v>5.7392645165867999E-2</v>
      </c>
      <c r="I172">
        <f t="shared" si="140"/>
        <v>1.5803771857268001E-2</v>
      </c>
      <c r="J172">
        <f t="shared" si="175"/>
        <v>1.50609289605215E-2</v>
      </c>
      <c r="K172">
        <f t="shared" si="141"/>
        <v>1.5983026651981999E-3</v>
      </c>
      <c r="L172">
        <f t="shared" si="176"/>
        <v>3.0421152925061996E-3</v>
      </c>
      <c r="M172">
        <f t="shared" si="142"/>
        <v>4.0211868808989997E-4</v>
      </c>
      <c r="N172">
        <f t="shared" si="177"/>
        <v>7.5495689418895701E-2</v>
      </c>
      <c r="O172">
        <f t="shared" si="143"/>
        <v>1.5889476887722478E-2</v>
      </c>
      <c r="P172">
        <f t="shared" si="178"/>
        <v>0</v>
      </c>
      <c r="Q172">
        <f>VLOOKUP(B172,CO2Emissions2019!$A$3:$B$219,2,FALSE)</f>
        <v>130.6244816</v>
      </c>
      <c r="R172">
        <f t="shared" si="186"/>
        <v>5.779597246562064E-2</v>
      </c>
      <c r="S172">
        <v>5.0204929690000002</v>
      </c>
      <c r="T172">
        <v>0.104878623</v>
      </c>
      <c r="U172">
        <f t="shared" si="145"/>
        <v>1.099952556237613E-2</v>
      </c>
      <c r="V172">
        <v>4.8501940809999997</v>
      </c>
      <c r="W172">
        <v>5.1943464380000002</v>
      </c>
      <c r="X172">
        <v>4.0283562297532001</v>
      </c>
      <c r="Y172">
        <f t="shared" si="174"/>
        <v>16.227653913791418</v>
      </c>
      <c r="Z172">
        <v>2.6050509650000002</v>
      </c>
      <c r="AA172">
        <v>0.36103014900000002</v>
      </c>
      <c r="AB172">
        <f t="shared" si="146"/>
        <v>0.13034276848696222</v>
      </c>
      <c r="AC172">
        <v>2.0279942210000002</v>
      </c>
      <c r="AD172">
        <v>3.218590603</v>
      </c>
      <c r="AE172">
        <v>1.56412920665765</v>
      </c>
      <c r="AF172">
        <f t="shared" si="147"/>
        <v>2.4465001751194895</v>
      </c>
      <c r="AG172" s="12">
        <f t="shared" si="179"/>
        <v>177.2511052875856</v>
      </c>
      <c r="AH172" s="12">
        <f t="shared" si="148"/>
        <v>37.330773767550127</v>
      </c>
      <c r="AI172">
        <f t="shared" si="180"/>
        <v>99.287852376407173</v>
      </c>
      <c r="AJ172">
        <f t="shared" si="149"/>
        <v>21.732943588964652</v>
      </c>
      <c r="AK172">
        <f t="shared" si="187"/>
        <v>1.3898867942230086</v>
      </c>
      <c r="AL172">
        <f t="shared" si="151"/>
        <v>0.29396501626452509</v>
      </c>
      <c r="AM172">
        <f t="shared" si="152"/>
        <v>8.6415430787402506E-2</v>
      </c>
      <c r="AN172">
        <f t="shared" si="181"/>
        <v>0.72118932481098452</v>
      </c>
      <c r="AO172">
        <f t="shared" si="153"/>
        <v>0.18173947440383212</v>
      </c>
      <c r="AP172">
        <f t="shared" si="154"/>
        <v>3.3029236556581153E-2</v>
      </c>
      <c r="AQ172">
        <f t="shared" si="182"/>
        <v>175.8612184933626</v>
      </c>
      <c r="AR172">
        <f t="shared" si="155"/>
        <v>37.03806967120282</v>
      </c>
      <c r="AS172">
        <f t="shared" si="156"/>
        <v>1371.8186049688741</v>
      </c>
      <c r="AT172">
        <f t="shared" si="183"/>
        <v>98.566663051596194</v>
      </c>
      <c r="AU172">
        <f t="shared" si="157"/>
        <v>21.587266025950186</v>
      </c>
      <c r="AV172">
        <f t="shared" si="158"/>
        <v>466.01005447514314</v>
      </c>
      <c r="AW172">
        <f t="shared" si="184"/>
        <v>1493.6827453278302</v>
      </c>
      <c r="AX172">
        <f t="shared" si="159"/>
        <v>235.42242650025165</v>
      </c>
      <c r="AY172">
        <f t="shared" si="160"/>
        <v>55423.718899266387</v>
      </c>
      <c r="AZ172">
        <f t="shared" si="185"/>
        <v>775.047331237506</v>
      </c>
      <c r="BA172">
        <f t="shared" si="161"/>
        <v>161.85680018559819</v>
      </c>
      <c r="BB172">
        <f t="shared" si="162"/>
        <v>26197.623766320659</v>
      </c>
      <c r="BC172">
        <f t="shared" si="163"/>
        <v>-1317.8215268344675</v>
      </c>
      <c r="BD172">
        <f t="shared" si="164"/>
        <v>238.3181434642257</v>
      </c>
      <c r="BE172">
        <f t="shared" si="165"/>
        <v>-676.48066818590985</v>
      </c>
      <c r="BF172">
        <f t="shared" si="188"/>
        <v>-140.269534159648</v>
      </c>
      <c r="BH172">
        <f t="shared" si="167"/>
        <v>130.54898591058111</v>
      </c>
      <c r="BI172">
        <f t="shared" si="168"/>
        <v>1.5889476887722478E-2</v>
      </c>
      <c r="BJ172">
        <f t="shared" si="169"/>
        <v>5.0204929690000002</v>
      </c>
      <c r="BK172">
        <f t="shared" si="170"/>
        <v>0.104878623</v>
      </c>
      <c r="BL172">
        <f t="shared" si="171"/>
        <v>-304103.50461097155</v>
      </c>
      <c r="BM172">
        <f t="shared" si="172"/>
        <v>-170564.90154644745</v>
      </c>
      <c r="BN172">
        <f t="shared" si="173"/>
        <v>133538.6030645241</v>
      </c>
    </row>
    <row r="173" spans="1:66" x14ac:dyDescent="0.2">
      <c r="A173" t="s">
        <v>237</v>
      </c>
      <c r="B173" t="str">
        <f>VLOOKUP(A173,ISO3_Country!$A$3:$B$248,2,FALSE)</f>
        <v>Zambia</v>
      </c>
      <c r="C173" t="s">
        <v>667</v>
      </c>
      <c r="D173">
        <f>SUMIF(All_countries!F172:F416,Aggregation!A173,All_countries!G172:G416)</f>
        <v>62.814021958599987</v>
      </c>
      <c r="E173">
        <f>SUMIF(All_countries!$F$5:$F$249,Aggregation!A173,All_countries!$H$5:$H$249)</f>
        <v>0</v>
      </c>
      <c r="F173">
        <f>SUMIF(All_countries!$F$5:$F$249,Aggregation!A173,All_countries!$I$5:$I$249)</f>
        <v>0</v>
      </c>
      <c r="G173">
        <f>SUMIF(All_countries!$F$5:$F$249,Aggregation!A173,All_countries!$J$5:$J$249)</f>
        <v>0</v>
      </c>
      <c r="H173">
        <f t="shared" si="139"/>
        <v>0</v>
      </c>
      <c r="I173">
        <f t="shared" si="140"/>
        <v>0</v>
      </c>
      <c r="J173">
        <f t="shared" si="175"/>
        <v>0</v>
      </c>
      <c r="K173">
        <f t="shared" si="141"/>
        <v>0</v>
      </c>
      <c r="L173">
        <f t="shared" si="176"/>
        <v>0</v>
      </c>
      <c r="M173">
        <f t="shared" si="142"/>
        <v>0</v>
      </c>
      <c r="N173">
        <f t="shared" si="177"/>
        <v>0</v>
      </c>
      <c r="O173">
        <f t="shared" si="143"/>
        <v>0</v>
      </c>
      <c r="P173">
        <f t="shared" si="178"/>
        <v>1</v>
      </c>
      <c r="Q173">
        <f>VLOOKUP(B173,CO2Emissions2019!$A$3:$B$219,2,FALSE)</f>
        <v>1.834194796</v>
      </c>
      <c r="R173">
        <f t="shared" si="186"/>
        <v>0</v>
      </c>
      <c r="S173">
        <v>1.148671236</v>
      </c>
      <c r="T173">
        <v>2.6238042E-2</v>
      </c>
      <c r="U173">
        <f t="shared" si="145"/>
        <v>6.88434847993764E-4</v>
      </c>
      <c r="V173">
        <v>1.105730809</v>
      </c>
      <c r="W173">
        <v>1.193124015</v>
      </c>
      <c r="X173">
        <v>0.99767119886121403</v>
      </c>
      <c r="Y173">
        <f t="shared" si="174"/>
        <v>0.99534782103717201</v>
      </c>
      <c r="Z173">
        <v>0.23841669700000001</v>
      </c>
      <c r="AA173">
        <v>2.8628262000000002E-2</v>
      </c>
      <c r="AB173">
        <f t="shared" si="146"/>
        <v>8.1957738514064414E-4</v>
      </c>
      <c r="AC173">
        <v>0.19140732399999999</v>
      </c>
      <c r="AD173">
        <v>0.28603511599999998</v>
      </c>
      <c r="AE173">
        <v>0.123298238009827</v>
      </c>
      <c r="AF173">
        <f t="shared" si="147"/>
        <v>1.5202455496327949E-2</v>
      </c>
      <c r="AG173" s="12">
        <f t="shared" si="179"/>
        <v>0</v>
      </c>
      <c r="AH173" s="12">
        <f t="shared" si="148"/>
        <v>0</v>
      </c>
      <c r="AI173">
        <f t="shared" si="180"/>
        <v>0</v>
      </c>
      <c r="AJ173">
        <f t="shared" si="149"/>
        <v>0</v>
      </c>
      <c r="AK173">
        <f t="shared" si="187"/>
        <v>0</v>
      </c>
      <c r="AL173">
        <f t="shared" si="151"/>
        <v>0</v>
      </c>
      <c r="AM173">
        <f t="shared" si="152"/>
        <v>0</v>
      </c>
      <c r="AN173">
        <f t="shared" si="181"/>
        <v>0</v>
      </c>
      <c r="AO173">
        <f t="shared" si="153"/>
        <v>0</v>
      </c>
      <c r="AP173">
        <f t="shared" si="154"/>
        <v>0</v>
      </c>
      <c r="AQ173">
        <f t="shared" si="182"/>
        <v>0</v>
      </c>
      <c r="AR173">
        <f t="shared" si="155"/>
        <v>0</v>
      </c>
      <c r="AS173">
        <f t="shared" si="156"/>
        <v>0</v>
      </c>
      <c r="AT173">
        <f t="shared" si="183"/>
        <v>0</v>
      </c>
      <c r="AU173">
        <f t="shared" si="157"/>
        <v>0</v>
      </c>
      <c r="AV173">
        <f t="shared" si="158"/>
        <v>0</v>
      </c>
      <c r="AW173">
        <f t="shared" si="184"/>
        <v>342.06739036455212</v>
      </c>
      <c r="AX173">
        <f t="shared" si="159"/>
        <v>53.554020882815038</v>
      </c>
      <c r="AY173">
        <f t="shared" si="160"/>
        <v>2868.0331527169892</v>
      </c>
      <c r="AZ173">
        <f t="shared" si="185"/>
        <v>70.999059440299376</v>
      </c>
      <c r="BA173">
        <f t="shared" si="161"/>
        <v>13.914296485776481</v>
      </c>
      <c r="BB173">
        <f t="shared" si="162"/>
        <v>193.60764669409173</v>
      </c>
      <c r="BC173">
        <f t="shared" si="163"/>
        <v>-342.06739036455212</v>
      </c>
      <c r="BD173">
        <f t="shared" si="164"/>
        <v>53.554020882815038</v>
      </c>
      <c r="BE173">
        <f t="shared" si="165"/>
        <v>-70.999059440299376</v>
      </c>
      <c r="BF173">
        <f t="shared" si="188"/>
        <v>-13.914296485776481</v>
      </c>
      <c r="BH173">
        <f t="shared" si="167"/>
        <v>1.834194796</v>
      </c>
      <c r="BI173">
        <f t="shared" si="168"/>
        <v>0</v>
      </c>
      <c r="BJ173">
        <f t="shared" si="169"/>
        <v>1.148671236</v>
      </c>
      <c r="BK173">
        <f t="shared" si="170"/>
        <v>2.6238042E-2</v>
      </c>
      <c r="BL173">
        <f t="shared" si="171"/>
        <v>-4298.6530911234677</v>
      </c>
      <c r="BM173">
        <f t="shared" si="172"/>
        <v>-39566.822591522381</v>
      </c>
      <c r="BN173">
        <f t="shared" si="173"/>
        <v>-35268.169500398915</v>
      </c>
    </row>
    <row r="174" spans="1:66" x14ac:dyDescent="0.2">
      <c r="A174" t="s">
        <v>238</v>
      </c>
      <c r="B174" t="str">
        <f>VLOOKUP(A174,ISO3_Country!$A$3:$B$248,2,FALSE)</f>
        <v>Zimbabwe</v>
      </c>
      <c r="C174" t="s">
        <v>667</v>
      </c>
      <c r="D174">
        <f>SUMIF(All_countries!F173:F417,Aggregation!A174,All_countries!G173:G417)</f>
        <v>33.463129709100002</v>
      </c>
      <c r="E174">
        <f>SUMIF(All_countries!$F$5:$F$249,Aggregation!A174,All_countries!$H$5:$H$249)</f>
        <v>0</v>
      </c>
      <c r="F174">
        <f>SUMIF(All_countries!$F$5:$F$249,Aggregation!A174,All_countries!$I$5:$I$249)</f>
        <v>0</v>
      </c>
      <c r="G174">
        <f>SUMIF(All_countries!$F$5:$F$249,Aggregation!A174,All_countries!$J$5:$J$249)</f>
        <v>0</v>
      </c>
      <c r="H174">
        <f t="shared" si="139"/>
        <v>0</v>
      </c>
      <c r="I174">
        <f t="shared" si="140"/>
        <v>0</v>
      </c>
      <c r="J174">
        <f t="shared" si="175"/>
        <v>0</v>
      </c>
      <c r="K174">
        <f t="shared" si="141"/>
        <v>0</v>
      </c>
      <c r="L174">
        <f t="shared" si="176"/>
        <v>0</v>
      </c>
      <c r="M174">
        <f t="shared" si="142"/>
        <v>0</v>
      </c>
      <c r="N174">
        <f t="shared" si="177"/>
        <v>0</v>
      </c>
      <c r="O174">
        <f t="shared" si="143"/>
        <v>0</v>
      </c>
      <c r="P174">
        <f t="shared" si="178"/>
        <v>1</v>
      </c>
      <c r="Q174">
        <f>VLOOKUP(B174,CO2Emissions2019!$A$3:$B$219,2,FALSE)</f>
        <v>2.8314101850000002</v>
      </c>
      <c r="R174">
        <f t="shared" si="186"/>
        <v>0</v>
      </c>
      <c r="S174">
        <v>0.162899234</v>
      </c>
      <c r="T174">
        <v>3.9922480000000003E-3</v>
      </c>
      <c r="U174">
        <f t="shared" si="145"/>
        <v>1.5938044093504004E-5</v>
      </c>
      <c r="V174">
        <v>0.156441047</v>
      </c>
      <c r="W174">
        <v>0.16956744100000001</v>
      </c>
      <c r="X174">
        <v>0.15269614450038599</v>
      </c>
      <c r="Y174">
        <f t="shared" si="174"/>
        <v>2.331611254528276E-2</v>
      </c>
      <c r="Z174">
        <v>2.3745489000000002E-2</v>
      </c>
      <c r="AA174">
        <v>1.029018E-3</v>
      </c>
      <c r="AB174">
        <f t="shared" si="146"/>
        <v>1.058878044324E-6</v>
      </c>
      <c r="AC174">
        <v>2.2102822000000001E-2</v>
      </c>
      <c r="AD174">
        <v>2.5490282999999999E-2</v>
      </c>
      <c r="AE174">
        <v>4.49013320820021E-3</v>
      </c>
      <c r="AF174">
        <f t="shared" si="147"/>
        <v>2.016129622738231E-5</v>
      </c>
      <c r="AG174" s="12">
        <f t="shared" si="179"/>
        <v>0</v>
      </c>
      <c r="AH174" s="12">
        <f t="shared" si="148"/>
        <v>0</v>
      </c>
      <c r="AI174">
        <f t="shared" si="180"/>
        <v>0</v>
      </c>
      <c r="AJ174">
        <f t="shared" si="149"/>
        <v>0</v>
      </c>
      <c r="AK174">
        <f t="shared" si="187"/>
        <v>0</v>
      </c>
      <c r="AL174">
        <f t="shared" si="151"/>
        <v>0</v>
      </c>
      <c r="AM174">
        <f t="shared" si="152"/>
        <v>0</v>
      </c>
      <c r="AN174">
        <f t="shared" si="181"/>
        <v>0</v>
      </c>
      <c r="AO174">
        <f t="shared" si="153"/>
        <v>0</v>
      </c>
      <c r="AP174">
        <f t="shared" si="154"/>
        <v>0</v>
      </c>
      <c r="AQ174">
        <f t="shared" si="182"/>
        <v>0</v>
      </c>
      <c r="AR174">
        <f t="shared" si="155"/>
        <v>0</v>
      </c>
      <c r="AS174">
        <f t="shared" si="156"/>
        <v>0</v>
      </c>
      <c r="AT174">
        <f t="shared" si="183"/>
        <v>0</v>
      </c>
      <c r="AU174">
        <f t="shared" si="157"/>
        <v>0</v>
      </c>
      <c r="AV174">
        <f t="shared" si="158"/>
        <v>0</v>
      </c>
      <c r="AW174">
        <f t="shared" si="184"/>
        <v>48.510412832140005</v>
      </c>
      <c r="AX174">
        <f t="shared" si="159"/>
        <v>7.6000852042600693</v>
      </c>
      <c r="AY174">
        <f t="shared" si="160"/>
        <v>57.761295112012817</v>
      </c>
      <c r="AZ174">
        <f t="shared" si="185"/>
        <v>7.0712639096328678</v>
      </c>
      <c r="BA174">
        <f t="shared" si="161"/>
        <v>1.1363095480901739</v>
      </c>
      <c r="BB174">
        <f t="shared" si="162"/>
        <v>1.2911993890808953</v>
      </c>
      <c r="BC174">
        <f t="shared" si="163"/>
        <v>-48.510412832140005</v>
      </c>
      <c r="BD174">
        <f t="shared" si="164"/>
        <v>7.6000852042600693</v>
      </c>
      <c r="BE174">
        <f t="shared" si="165"/>
        <v>-7.0712639096328678</v>
      </c>
      <c r="BF174">
        <f t="shared" si="188"/>
        <v>-1.1363095480901739</v>
      </c>
      <c r="BH174">
        <f t="shared" si="167"/>
        <v>2.8314101850000002</v>
      </c>
      <c r="BI174">
        <f t="shared" si="168"/>
        <v>0</v>
      </c>
      <c r="BJ174">
        <f t="shared" si="169"/>
        <v>0.162899234</v>
      </c>
      <c r="BK174">
        <f t="shared" si="170"/>
        <v>3.9922480000000003E-3</v>
      </c>
      <c r="BL174">
        <f t="shared" si="171"/>
        <v>-6645.9807077826108</v>
      </c>
      <c r="BM174">
        <f t="shared" si="172"/>
        <v>-5610.5878167800802</v>
      </c>
      <c r="BN174">
        <f t="shared" si="173"/>
        <v>1035.3928910025306</v>
      </c>
    </row>
    <row r="175" spans="1:66" x14ac:dyDescent="0.2">
      <c r="A175" t="s">
        <v>254</v>
      </c>
      <c r="B175" t="s">
        <v>254</v>
      </c>
      <c r="C175" t="s">
        <v>254</v>
      </c>
      <c r="D175">
        <f>SUMIF(All_countries!F174:F418,Aggregation!A175,All_countries!G174:G418)</f>
        <v>406.04609738269005</v>
      </c>
      <c r="E175">
        <f>SUMIF(All_countries!$F$5:$F$249,Aggregation!A175,All_countries!$H$5:$H$249)</f>
        <v>11276.675162169215</v>
      </c>
      <c r="F175">
        <f>SUMIF(All_countries!$F$5:$F$249,Aggregation!A175,All_countries!$I$5:$I$249)</f>
        <v>46.255090901700001</v>
      </c>
      <c r="G175">
        <f>SUMIF(All_countries!$F$5:$F$249,Aggregation!A175,All_countries!$J$5:$J$249)</f>
        <v>279.6101731119478</v>
      </c>
      <c r="H175">
        <f t="shared" si="139"/>
        <v>1.5561811723793517</v>
      </c>
      <c r="I175">
        <f t="shared" si="140"/>
        <v>0.4285136561624302</v>
      </c>
      <c r="J175">
        <f t="shared" si="175"/>
        <v>1.13324972709165E-2</v>
      </c>
      <c r="K175">
        <f t="shared" si="141"/>
        <v>1.2026323634442E-3</v>
      </c>
      <c r="L175">
        <f t="shared" si="176"/>
        <v>4.8652170121478919E-2</v>
      </c>
      <c r="M175">
        <f t="shared" si="142"/>
        <v>6.4310339815747989E-3</v>
      </c>
      <c r="N175">
        <f t="shared" si="177"/>
        <v>1.6161658397717471</v>
      </c>
      <c r="O175">
        <f t="shared" si="143"/>
        <v>0.42856359859461607</v>
      </c>
      <c r="P175">
        <f t="shared" si="178"/>
        <v>0</v>
      </c>
      <c r="Q175">
        <v>0</v>
      </c>
      <c r="R175">
        <v>0</v>
      </c>
      <c r="S175">
        <v>0</v>
      </c>
      <c r="T175">
        <v>0</v>
      </c>
      <c r="U175">
        <f t="shared" si="145"/>
        <v>0</v>
      </c>
      <c r="V175">
        <v>0</v>
      </c>
      <c r="W175">
        <v>0</v>
      </c>
      <c r="X175">
        <v>0</v>
      </c>
      <c r="Y175">
        <f t="shared" si="174"/>
        <v>0</v>
      </c>
      <c r="Z175">
        <v>0</v>
      </c>
      <c r="AA175">
        <v>0</v>
      </c>
      <c r="AB175">
        <f t="shared" si="146"/>
        <v>0</v>
      </c>
      <c r="AC175">
        <v>0</v>
      </c>
      <c r="AD175">
        <v>0</v>
      </c>
      <c r="AE175">
        <v>0</v>
      </c>
      <c r="AF175">
        <f t="shared" si="147"/>
        <v>0</v>
      </c>
      <c r="AG175" s="12">
        <f t="shared" si="179"/>
        <v>3794.4839451440494</v>
      </c>
      <c r="AH175" s="12">
        <f t="shared" si="148"/>
        <v>1006.6191471077167</v>
      </c>
      <c r="AI175">
        <f t="shared" si="180"/>
        <v>2125.4940056867231</v>
      </c>
      <c r="AJ175">
        <f t="shared" si="149"/>
        <v>577.93015444114269</v>
      </c>
      <c r="AK175">
        <f t="shared" si="187"/>
        <v>0</v>
      </c>
      <c r="AL175">
        <f t="shared" si="151"/>
        <v>0</v>
      </c>
      <c r="AM175">
        <f t="shared" si="152"/>
        <v>0</v>
      </c>
      <c r="AN175">
        <f t="shared" si="181"/>
        <v>0</v>
      </c>
      <c r="AO175">
        <f t="shared" si="153"/>
        <v>0</v>
      </c>
      <c r="AP175">
        <f t="shared" si="154"/>
        <v>0</v>
      </c>
      <c r="AQ175">
        <f t="shared" si="182"/>
        <v>3794.4839451440494</v>
      </c>
      <c r="AR175">
        <f t="shared" si="155"/>
        <v>1006.6191471077167</v>
      </c>
      <c r="AS175">
        <f t="shared" si="156"/>
        <v>1013282.1073238669</v>
      </c>
      <c r="AT175">
        <f t="shared" si="183"/>
        <v>2125.4940056867231</v>
      </c>
      <c r="AU175">
        <f t="shared" si="157"/>
        <v>577.93015444114269</v>
      </c>
      <c r="AV175">
        <f t="shared" si="158"/>
        <v>334003.26341236307</v>
      </c>
      <c r="AW175">
        <f t="shared" si="184"/>
        <v>0</v>
      </c>
      <c r="AX175">
        <f t="shared" si="159"/>
        <v>0</v>
      </c>
      <c r="AY175">
        <f t="shared" si="160"/>
        <v>0</v>
      </c>
      <c r="AZ175">
        <f t="shared" si="185"/>
        <v>0</v>
      </c>
      <c r="BA175">
        <f t="shared" si="161"/>
        <v>0</v>
      </c>
      <c r="BB175">
        <f t="shared" si="162"/>
        <v>0</v>
      </c>
      <c r="BC175">
        <f t="shared" si="163"/>
        <v>3794.4839451440494</v>
      </c>
      <c r="BD175">
        <f t="shared" si="164"/>
        <v>1006.6191471077167</v>
      </c>
      <c r="BE175">
        <f t="shared" si="165"/>
        <v>2125.4940056867231</v>
      </c>
      <c r="BF175">
        <f t="shared" si="188"/>
        <v>577.93015444114269</v>
      </c>
      <c r="BH175">
        <f t="shared" si="167"/>
        <v>-1.6161658397717471</v>
      </c>
      <c r="BI175">
        <f t="shared" si="168"/>
        <v>0.42856359859461607</v>
      </c>
      <c r="BJ175">
        <f t="shared" si="169"/>
        <v>0</v>
      </c>
      <c r="BK175">
        <f t="shared" si="170"/>
        <v>0</v>
      </c>
      <c r="BL175">
        <f t="shared" si="171"/>
        <v>3794.4839451440489</v>
      </c>
      <c r="BM175">
        <f t="shared" si="172"/>
        <v>0</v>
      </c>
      <c r="BN175">
        <f t="shared" si="173"/>
        <v>-3794.4839451440489</v>
      </c>
    </row>
    <row r="178" spans="1:1" x14ac:dyDescent="0.2">
      <c r="A178">
        <v>169</v>
      </c>
    </row>
    <row r="179" spans="1:1" x14ac:dyDescent="0.2">
      <c r="A179">
        <v>31</v>
      </c>
    </row>
    <row r="180" spans="1:1" x14ac:dyDescent="0.2">
      <c r="A180">
        <v>45</v>
      </c>
    </row>
    <row r="181" spans="1:1" x14ac:dyDescent="0.2">
      <c r="A181">
        <f>SUM(A178:A180)</f>
        <v>245</v>
      </c>
    </row>
  </sheetData>
  <autoFilter ref="A4:P175" xr:uid="{32B0F943-06B1-4A86-A46A-0C6366A4E3C5}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EFC-AD28-4BEC-B9EC-0CAED2CEFE20}">
  <dimension ref="A1:E174"/>
  <sheetViews>
    <sheetView workbookViewId="0">
      <selection activeCell="E3" sqref="E3"/>
    </sheetView>
  </sheetViews>
  <sheetFormatPr baseColWidth="10" defaultRowHeight="15" x14ac:dyDescent="0.2"/>
  <sheetData>
    <row r="1" spans="1:5" x14ac:dyDescent="0.2">
      <c r="A1" t="s">
        <v>726</v>
      </c>
    </row>
    <row r="2" spans="1:5" x14ac:dyDescent="0.2">
      <c r="C2" t="s">
        <v>637</v>
      </c>
      <c r="D2" t="s">
        <v>637</v>
      </c>
      <c r="E2" t="s">
        <v>637</v>
      </c>
    </row>
    <row r="3" spans="1:5" x14ac:dyDescent="0.2">
      <c r="C3" t="s">
        <v>723</v>
      </c>
      <c r="D3" t="s">
        <v>724</v>
      </c>
      <c r="E3" t="s">
        <v>725</v>
      </c>
    </row>
    <row r="4" spans="1:5" x14ac:dyDescent="0.2">
      <c r="A4">
        <v>1</v>
      </c>
      <c r="B4" t="s">
        <v>435</v>
      </c>
      <c r="C4">
        <v>5898.5028485775583</v>
      </c>
      <c r="D4">
        <v>-2319.0599325059279</v>
      </c>
      <c r="E4">
        <f t="shared" ref="E4:E35" si="0">C4-D4</f>
        <v>8217.5627810834867</v>
      </c>
    </row>
    <row r="5" spans="1:5" x14ac:dyDescent="0.2">
      <c r="A5">
        <v>2</v>
      </c>
      <c r="B5" t="s">
        <v>254</v>
      </c>
      <c r="C5">
        <v>3794.4839451440489</v>
      </c>
      <c r="D5">
        <v>0</v>
      </c>
      <c r="E5">
        <f t="shared" si="0"/>
        <v>3794.4839451440489</v>
      </c>
    </row>
    <row r="6" spans="1:5" x14ac:dyDescent="0.2">
      <c r="A6">
        <v>3</v>
      </c>
      <c r="B6" t="s">
        <v>433</v>
      </c>
      <c r="C6">
        <v>3135.2379188702721</v>
      </c>
      <c r="D6">
        <v>-18160.849250197622</v>
      </c>
      <c r="E6">
        <f t="shared" si="0"/>
        <v>21296.087169067894</v>
      </c>
    </row>
    <row r="7" spans="1:5" x14ac:dyDescent="0.2">
      <c r="A7">
        <v>4</v>
      </c>
      <c r="B7" t="s">
        <v>382</v>
      </c>
      <c r="C7">
        <v>1423.8974981464564</v>
      </c>
      <c r="D7">
        <v>-1236.002144635265</v>
      </c>
      <c r="E7">
        <f t="shared" si="0"/>
        <v>2659.8996427817215</v>
      </c>
    </row>
    <row r="8" spans="1:5" x14ac:dyDescent="0.2">
      <c r="A8">
        <v>5</v>
      </c>
      <c r="B8" t="s">
        <v>615</v>
      </c>
      <c r="C8">
        <v>1358.7880101690614</v>
      </c>
      <c r="D8">
        <v>-9504.2977702660883</v>
      </c>
      <c r="E8">
        <f t="shared" si="0"/>
        <v>10863.085780435149</v>
      </c>
    </row>
    <row r="9" spans="1:5" x14ac:dyDescent="0.2">
      <c r="A9">
        <v>6</v>
      </c>
      <c r="B9" t="s">
        <v>580</v>
      </c>
      <c r="C9">
        <v>413.49030028355128</v>
      </c>
      <c r="D9">
        <v>-12471.399645383413</v>
      </c>
      <c r="E9">
        <f t="shared" si="0"/>
        <v>12884.889945666964</v>
      </c>
    </row>
    <row r="10" spans="1:5" x14ac:dyDescent="0.2">
      <c r="A10">
        <v>7</v>
      </c>
      <c r="B10" t="s">
        <v>616</v>
      </c>
      <c r="C10">
        <v>395.31839918741656</v>
      </c>
      <c r="D10">
        <v>-1095.1616954689309</v>
      </c>
      <c r="E10">
        <f t="shared" si="0"/>
        <v>1490.4800946563475</v>
      </c>
    </row>
    <row r="11" spans="1:5" x14ac:dyDescent="0.2">
      <c r="A11">
        <v>8</v>
      </c>
      <c r="B11" t="s">
        <v>570</v>
      </c>
      <c r="C11">
        <v>309.59270803624395</v>
      </c>
      <c r="D11">
        <v>-505.54011757565439</v>
      </c>
      <c r="E11">
        <f t="shared" si="0"/>
        <v>815.1328256118984</v>
      </c>
    </row>
    <row r="12" spans="1:5" x14ac:dyDescent="0.2">
      <c r="A12">
        <v>9</v>
      </c>
      <c r="B12" t="s">
        <v>487</v>
      </c>
      <c r="C12">
        <v>309.41746449391798</v>
      </c>
      <c r="D12">
        <v>-27924.531930080917</v>
      </c>
      <c r="E12">
        <f t="shared" si="0"/>
        <v>28233.949394574836</v>
      </c>
    </row>
    <row r="13" spans="1:5" x14ac:dyDescent="0.2">
      <c r="A13">
        <v>10</v>
      </c>
      <c r="B13" t="s">
        <v>345</v>
      </c>
      <c r="C13">
        <v>290.45295104566446</v>
      </c>
      <c r="D13">
        <v>0</v>
      </c>
      <c r="E13">
        <f t="shared" si="0"/>
        <v>290.45295104566446</v>
      </c>
    </row>
    <row r="14" spans="1:5" x14ac:dyDescent="0.2">
      <c r="A14">
        <v>11</v>
      </c>
      <c r="B14" t="s">
        <v>404</v>
      </c>
      <c r="C14">
        <v>250.66615646652812</v>
      </c>
      <c r="D14">
        <v>-821.36921835264172</v>
      </c>
      <c r="E14">
        <f t="shared" si="0"/>
        <v>1072.0353748191699</v>
      </c>
    </row>
    <row r="15" spans="1:5" x14ac:dyDescent="0.2">
      <c r="A15">
        <v>12</v>
      </c>
      <c r="B15" t="s">
        <v>360</v>
      </c>
      <c r="C15">
        <v>139.02124320986613</v>
      </c>
      <c r="D15">
        <v>-199.77532343974602</v>
      </c>
      <c r="E15">
        <f t="shared" si="0"/>
        <v>338.79656664961215</v>
      </c>
    </row>
    <row r="16" spans="1:5" x14ac:dyDescent="0.2">
      <c r="A16">
        <v>13</v>
      </c>
      <c r="B16" t="s">
        <v>614</v>
      </c>
      <c r="C16">
        <v>-82.748189274933551</v>
      </c>
      <c r="D16">
        <v>-371.56820305658795</v>
      </c>
      <c r="E16">
        <f t="shared" si="0"/>
        <v>288.82001378165438</v>
      </c>
    </row>
    <row r="17" spans="1:5" x14ac:dyDescent="0.2">
      <c r="A17">
        <v>14</v>
      </c>
      <c r="B17" t="s">
        <v>434</v>
      </c>
      <c r="C17">
        <v>-97.520568342834125</v>
      </c>
      <c r="D17">
        <v>-3339.8329884516661</v>
      </c>
      <c r="E17">
        <f t="shared" si="0"/>
        <v>3242.3124201088322</v>
      </c>
    </row>
    <row r="18" spans="1:5" x14ac:dyDescent="0.2">
      <c r="A18">
        <v>15</v>
      </c>
      <c r="B18" t="s">
        <v>327</v>
      </c>
      <c r="C18">
        <v>-164.6120347644667</v>
      </c>
      <c r="D18">
        <v>-261.46196257309714</v>
      </c>
      <c r="E18">
        <f t="shared" si="0"/>
        <v>96.84992780863044</v>
      </c>
    </row>
    <row r="19" spans="1:5" x14ac:dyDescent="0.2">
      <c r="A19">
        <v>16</v>
      </c>
      <c r="B19" t="s">
        <v>589</v>
      </c>
      <c r="C19">
        <v>-197.08837189127161</v>
      </c>
      <c r="D19">
        <v>-5633.0136790938213</v>
      </c>
      <c r="E19">
        <f t="shared" si="0"/>
        <v>5435.9253072025494</v>
      </c>
    </row>
    <row r="20" spans="1:5" x14ac:dyDescent="0.2">
      <c r="A20">
        <v>17</v>
      </c>
      <c r="B20" t="s">
        <v>376</v>
      </c>
      <c r="C20">
        <v>-202.9427397941582</v>
      </c>
      <c r="D20">
        <v>-3661.2900285082137</v>
      </c>
      <c r="E20">
        <f t="shared" si="0"/>
        <v>3458.3472887140556</v>
      </c>
    </row>
    <row r="21" spans="1:5" x14ac:dyDescent="0.2">
      <c r="A21">
        <v>18</v>
      </c>
      <c r="B21" t="s">
        <v>410</v>
      </c>
      <c r="C21">
        <v>-253.63540711677877</v>
      </c>
      <c r="D21">
        <v>-2021.5163290905484</v>
      </c>
      <c r="E21">
        <f t="shared" si="0"/>
        <v>1767.8809219737695</v>
      </c>
    </row>
    <row r="22" spans="1:5" x14ac:dyDescent="0.2">
      <c r="A22">
        <v>19</v>
      </c>
      <c r="B22" t="s">
        <v>371</v>
      </c>
      <c r="C22">
        <v>-371.34307425456677</v>
      </c>
      <c r="D22">
        <v>-10326.907901293982</v>
      </c>
      <c r="E22">
        <f t="shared" si="0"/>
        <v>9955.5648270394158</v>
      </c>
    </row>
    <row r="23" spans="1:5" x14ac:dyDescent="0.2">
      <c r="A23">
        <v>20</v>
      </c>
      <c r="B23" t="s">
        <v>588</v>
      </c>
      <c r="C23">
        <v>-406.17672224368283</v>
      </c>
      <c r="D23">
        <v>-532.33257279384759</v>
      </c>
      <c r="E23">
        <f t="shared" si="0"/>
        <v>126.15585055016476</v>
      </c>
    </row>
    <row r="24" spans="1:5" x14ac:dyDescent="0.2">
      <c r="A24">
        <v>21</v>
      </c>
      <c r="B24" t="s">
        <v>536</v>
      </c>
      <c r="C24">
        <v>-425.43745316494432</v>
      </c>
      <c r="D24">
        <v>-1031.3791655333252</v>
      </c>
      <c r="E24">
        <f t="shared" si="0"/>
        <v>605.94171236838088</v>
      </c>
    </row>
    <row r="25" spans="1:5" x14ac:dyDescent="0.2">
      <c r="A25">
        <v>22</v>
      </c>
      <c r="B25" t="s">
        <v>422</v>
      </c>
      <c r="C25">
        <v>-430.39116253706794</v>
      </c>
      <c r="D25">
        <v>-874.70299173438627</v>
      </c>
      <c r="E25">
        <f t="shared" si="0"/>
        <v>444.31182919731833</v>
      </c>
    </row>
    <row r="26" spans="1:5" x14ac:dyDescent="0.2">
      <c r="A26">
        <v>23</v>
      </c>
      <c r="B26" t="s">
        <v>415</v>
      </c>
      <c r="C26">
        <v>-439.36078571753728</v>
      </c>
      <c r="D26">
        <v>-5263.299883861785</v>
      </c>
      <c r="E26">
        <f t="shared" si="0"/>
        <v>4823.9390981442475</v>
      </c>
    </row>
    <row r="27" spans="1:5" x14ac:dyDescent="0.2">
      <c r="A27">
        <v>24</v>
      </c>
      <c r="B27" t="s">
        <v>542</v>
      </c>
      <c r="C27">
        <v>-623.96748986743523</v>
      </c>
      <c r="D27">
        <v>-2050.8798040875995</v>
      </c>
      <c r="E27">
        <f t="shared" si="0"/>
        <v>1426.9123142201643</v>
      </c>
    </row>
    <row r="28" spans="1:5" x14ac:dyDescent="0.2">
      <c r="A28">
        <v>25</v>
      </c>
      <c r="B28" t="s">
        <v>318</v>
      </c>
      <c r="C28">
        <v>-659.13341792391611</v>
      </c>
      <c r="D28">
        <v>-34926.30626690996</v>
      </c>
      <c r="E28">
        <f t="shared" si="0"/>
        <v>34267.172848986047</v>
      </c>
    </row>
    <row r="29" spans="1:5" x14ac:dyDescent="0.2">
      <c r="A29">
        <v>26</v>
      </c>
      <c r="B29" t="s">
        <v>526</v>
      </c>
      <c r="C29">
        <v>-711.15989469117596</v>
      </c>
      <c r="D29">
        <v>-21530.085268893788</v>
      </c>
      <c r="E29">
        <f t="shared" si="0"/>
        <v>20818.925374202612</v>
      </c>
    </row>
    <row r="30" spans="1:5" x14ac:dyDescent="0.2">
      <c r="A30">
        <v>27</v>
      </c>
      <c r="B30" t="s">
        <v>475</v>
      </c>
      <c r="C30">
        <v>-805.17125325377333</v>
      </c>
      <c r="D30">
        <v>-7922.1177549894455</v>
      </c>
      <c r="E30">
        <f t="shared" si="0"/>
        <v>7116.9465017356724</v>
      </c>
    </row>
    <row r="31" spans="1:5" x14ac:dyDescent="0.2">
      <c r="A31">
        <v>28</v>
      </c>
      <c r="B31" t="s">
        <v>502</v>
      </c>
      <c r="C31">
        <v>-937.82786270427118</v>
      </c>
      <c r="D31">
        <v>-41813.321305701873</v>
      </c>
      <c r="E31">
        <f t="shared" si="0"/>
        <v>40875.493442997598</v>
      </c>
    </row>
    <row r="32" spans="1:5" x14ac:dyDescent="0.2">
      <c r="A32">
        <v>29</v>
      </c>
      <c r="B32" t="s">
        <v>387</v>
      </c>
      <c r="C32">
        <v>-1093.5475338312926</v>
      </c>
      <c r="D32">
        <v>-3177.3902543674208</v>
      </c>
      <c r="E32">
        <f t="shared" si="0"/>
        <v>2083.8427205361281</v>
      </c>
    </row>
    <row r="33" spans="1:5" x14ac:dyDescent="0.2">
      <c r="A33">
        <v>30</v>
      </c>
      <c r="B33" t="s">
        <v>505</v>
      </c>
      <c r="C33">
        <v>-1363.6419705556589</v>
      </c>
      <c r="D33">
        <v>-74276.143197556899</v>
      </c>
      <c r="E33">
        <f t="shared" si="0"/>
        <v>72912.501227001238</v>
      </c>
    </row>
    <row r="34" spans="1:5" x14ac:dyDescent="0.2">
      <c r="A34">
        <v>31</v>
      </c>
      <c r="B34" t="s">
        <v>538</v>
      </c>
      <c r="C34">
        <v>-1364.2441568103566</v>
      </c>
      <c r="D34">
        <v>-2175.5322826550905</v>
      </c>
      <c r="E34">
        <f t="shared" si="0"/>
        <v>811.28812584473394</v>
      </c>
    </row>
    <row r="35" spans="1:5" x14ac:dyDescent="0.2">
      <c r="A35">
        <v>32</v>
      </c>
      <c r="B35" t="s">
        <v>477</v>
      </c>
      <c r="C35">
        <v>-1424.5305458995344</v>
      </c>
      <c r="D35">
        <v>-1223.0581963729712</v>
      </c>
      <c r="E35">
        <f t="shared" si="0"/>
        <v>-201.47234952656322</v>
      </c>
    </row>
    <row r="36" spans="1:5" x14ac:dyDescent="0.2">
      <c r="A36">
        <v>33</v>
      </c>
      <c r="B36" t="s">
        <v>440</v>
      </c>
      <c r="C36">
        <v>-1440.5877403160566</v>
      </c>
      <c r="D36">
        <v>-1085.3116950194624</v>
      </c>
      <c r="E36">
        <f t="shared" ref="E36:E67" si="1">C36-D36</f>
        <v>-355.27604529659425</v>
      </c>
    </row>
    <row r="37" spans="1:5" x14ac:dyDescent="0.2">
      <c r="A37">
        <v>34</v>
      </c>
      <c r="B37" t="s">
        <v>508</v>
      </c>
      <c r="C37">
        <v>-1449.2879412876234</v>
      </c>
      <c r="D37">
        <v>-8523.6202874211976</v>
      </c>
      <c r="E37">
        <f t="shared" si="1"/>
        <v>7074.332346133574</v>
      </c>
    </row>
    <row r="38" spans="1:5" x14ac:dyDescent="0.2">
      <c r="A38">
        <v>35</v>
      </c>
      <c r="B38" t="s">
        <v>494</v>
      </c>
      <c r="C38">
        <v>-1576.6209110009418</v>
      </c>
      <c r="D38">
        <v>-358.47963458605244</v>
      </c>
      <c r="E38">
        <f t="shared" si="1"/>
        <v>-1218.1412764148893</v>
      </c>
    </row>
    <row r="39" spans="1:5" x14ac:dyDescent="0.2">
      <c r="A39">
        <v>36</v>
      </c>
      <c r="B39" t="s">
        <v>446</v>
      </c>
      <c r="C39">
        <v>-1797.5042098086617</v>
      </c>
      <c r="D39">
        <v>-8729.3771015609855</v>
      </c>
      <c r="E39">
        <f t="shared" si="1"/>
        <v>6931.872891752324</v>
      </c>
    </row>
    <row r="40" spans="1:5" x14ac:dyDescent="0.2">
      <c r="A40">
        <v>37</v>
      </c>
      <c r="B40" t="s">
        <v>545</v>
      </c>
      <c r="C40">
        <v>-2025.4395883103432</v>
      </c>
      <c r="D40">
        <v>-9416.3726616997665</v>
      </c>
      <c r="E40">
        <f t="shared" si="1"/>
        <v>7390.933073389423</v>
      </c>
    </row>
    <row r="41" spans="1:5" x14ac:dyDescent="0.2">
      <c r="A41">
        <v>38</v>
      </c>
      <c r="B41" t="s">
        <v>460</v>
      </c>
      <c r="C41">
        <v>-2113.6658996729007</v>
      </c>
      <c r="D41">
        <v>2695.6773104983558</v>
      </c>
      <c r="E41">
        <f t="shared" si="1"/>
        <v>-4809.3432101712569</v>
      </c>
    </row>
    <row r="42" spans="1:5" x14ac:dyDescent="0.2">
      <c r="A42">
        <v>39</v>
      </c>
      <c r="B42" t="s">
        <v>402</v>
      </c>
      <c r="C42">
        <v>-2114.5479045807447</v>
      </c>
      <c r="D42">
        <v>-89469.018962782517</v>
      </c>
      <c r="E42">
        <f t="shared" si="1"/>
        <v>87354.471058201772</v>
      </c>
    </row>
    <row r="43" spans="1:5" x14ac:dyDescent="0.2">
      <c r="A43">
        <v>40</v>
      </c>
      <c r="B43" t="s">
        <v>492</v>
      </c>
      <c r="C43">
        <v>-2170.6035096128676</v>
      </c>
      <c r="D43">
        <v>-45425.118607360164</v>
      </c>
      <c r="E43">
        <f t="shared" si="1"/>
        <v>43254.515097747295</v>
      </c>
    </row>
    <row r="44" spans="1:5" x14ac:dyDescent="0.2">
      <c r="A44">
        <v>41</v>
      </c>
      <c r="B44" t="s">
        <v>402</v>
      </c>
      <c r="C44">
        <v>-2213.069872120529</v>
      </c>
      <c r="D44">
        <v>-20971.216365490818</v>
      </c>
      <c r="E44">
        <f t="shared" si="1"/>
        <v>18758.146493370288</v>
      </c>
    </row>
    <row r="45" spans="1:5" x14ac:dyDescent="0.2">
      <c r="A45">
        <v>42</v>
      </c>
      <c r="B45" t="s">
        <v>429</v>
      </c>
      <c r="C45">
        <v>-2364.2434607569126</v>
      </c>
      <c r="D45">
        <v>-12453.526679743363</v>
      </c>
      <c r="E45">
        <f t="shared" si="1"/>
        <v>10089.283218986451</v>
      </c>
    </row>
    <row r="46" spans="1:5" x14ac:dyDescent="0.2">
      <c r="A46">
        <v>43</v>
      </c>
      <c r="B46" t="s">
        <v>500</v>
      </c>
      <c r="C46">
        <v>-2620.8516085061478</v>
      </c>
      <c r="D46">
        <v>-11435.046336999292</v>
      </c>
      <c r="E46">
        <f t="shared" si="1"/>
        <v>8814.1947284931448</v>
      </c>
    </row>
    <row r="47" spans="1:5" x14ac:dyDescent="0.2">
      <c r="A47">
        <v>44</v>
      </c>
      <c r="B47" t="s">
        <v>504</v>
      </c>
      <c r="C47">
        <v>-2669.6347473729497</v>
      </c>
      <c r="D47">
        <v>-9547.2956112377833</v>
      </c>
      <c r="E47">
        <f t="shared" si="1"/>
        <v>6877.660863864834</v>
      </c>
    </row>
    <row r="48" spans="1:5" x14ac:dyDescent="0.2">
      <c r="A48">
        <v>45</v>
      </c>
      <c r="B48" t="s">
        <v>587</v>
      </c>
      <c r="C48">
        <v>-2747.8345937325626</v>
      </c>
      <c r="D48">
        <v>-66911.577497437655</v>
      </c>
      <c r="E48">
        <f t="shared" si="1"/>
        <v>64163.74290370509</v>
      </c>
    </row>
    <row r="49" spans="1:5" x14ac:dyDescent="0.2">
      <c r="A49">
        <v>46</v>
      </c>
      <c r="B49" t="s">
        <v>501</v>
      </c>
      <c r="C49">
        <v>-2974.0011885387053</v>
      </c>
      <c r="D49">
        <v>-5081.6237097527055</v>
      </c>
      <c r="E49">
        <f t="shared" si="1"/>
        <v>2107.6225212140002</v>
      </c>
    </row>
    <row r="50" spans="1:5" x14ac:dyDescent="0.2">
      <c r="A50">
        <v>47</v>
      </c>
      <c r="B50" t="s">
        <v>577</v>
      </c>
      <c r="C50">
        <v>-3517.837763035011</v>
      </c>
      <c r="D50">
        <v>-16182.8101728606</v>
      </c>
      <c r="E50">
        <f t="shared" si="1"/>
        <v>12664.972409825588</v>
      </c>
    </row>
    <row r="51" spans="1:5" x14ac:dyDescent="0.2">
      <c r="A51">
        <v>48</v>
      </c>
      <c r="B51" t="s">
        <v>552</v>
      </c>
      <c r="C51">
        <v>-3526.2245813474233</v>
      </c>
      <c r="D51">
        <v>-112747.35591362863</v>
      </c>
      <c r="E51">
        <f t="shared" si="1"/>
        <v>109221.13133228121</v>
      </c>
    </row>
    <row r="52" spans="1:5" x14ac:dyDescent="0.2">
      <c r="A52">
        <v>49</v>
      </c>
      <c r="B52" t="s">
        <v>351</v>
      </c>
      <c r="C52">
        <v>-3533.2344296663787</v>
      </c>
      <c r="D52">
        <v>-3826.0381733877484</v>
      </c>
      <c r="E52">
        <f t="shared" si="1"/>
        <v>292.80374372136976</v>
      </c>
    </row>
    <row r="53" spans="1:5" x14ac:dyDescent="0.2">
      <c r="A53">
        <v>50</v>
      </c>
      <c r="B53" t="s">
        <v>610</v>
      </c>
      <c r="C53">
        <v>-3817.54785763675</v>
      </c>
      <c r="D53">
        <v>-685.73597616944789</v>
      </c>
      <c r="E53">
        <f t="shared" si="1"/>
        <v>-3131.8118814673021</v>
      </c>
    </row>
    <row r="54" spans="1:5" x14ac:dyDescent="0.2">
      <c r="A54">
        <v>51</v>
      </c>
      <c r="B54" t="s">
        <v>597</v>
      </c>
      <c r="C54">
        <v>-3837.6211794866913</v>
      </c>
      <c r="D54">
        <v>-11518.523807864491</v>
      </c>
      <c r="E54">
        <f t="shared" si="1"/>
        <v>7680.9026283777994</v>
      </c>
    </row>
    <row r="55" spans="1:5" x14ac:dyDescent="0.2">
      <c r="A55">
        <v>52</v>
      </c>
      <c r="B55" t="s">
        <v>358</v>
      </c>
      <c r="C55">
        <v>-3848.370125145399</v>
      </c>
      <c r="D55">
        <v>-738.25214110776096</v>
      </c>
      <c r="E55">
        <f t="shared" si="1"/>
        <v>-3110.1179840376381</v>
      </c>
    </row>
    <row r="56" spans="1:5" x14ac:dyDescent="0.2">
      <c r="A56">
        <v>53</v>
      </c>
      <c r="B56" t="s">
        <v>399</v>
      </c>
      <c r="C56">
        <v>-3980.6688470388985</v>
      </c>
      <c r="D56">
        <v>-40383.006166075698</v>
      </c>
      <c r="E56">
        <f t="shared" si="1"/>
        <v>36402.3373190368</v>
      </c>
    </row>
    <row r="57" spans="1:5" x14ac:dyDescent="0.2">
      <c r="A57">
        <v>54</v>
      </c>
      <c r="B57" t="s">
        <v>390</v>
      </c>
      <c r="C57">
        <v>-4044.4312714585535</v>
      </c>
      <c r="D57">
        <v>-16381.579501808423</v>
      </c>
      <c r="E57">
        <f t="shared" si="1"/>
        <v>12337.148230349869</v>
      </c>
    </row>
    <row r="58" spans="1:5" x14ac:dyDescent="0.2">
      <c r="A58">
        <v>55</v>
      </c>
      <c r="B58" t="s">
        <v>556</v>
      </c>
      <c r="C58">
        <v>-4071.2529024274054</v>
      </c>
      <c r="D58">
        <v>-7740.2242779498074</v>
      </c>
      <c r="E58">
        <f t="shared" si="1"/>
        <v>3668.971375522402</v>
      </c>
    </row>
    <row r="59" spans="1:5" x14ac:dyDescent="0.2">
      <c r="A59">
        <v>56</v>
      </c>
      <c r="B59" t="s">
        <v>499</v>
      </c>
      <c r="C59">
        <v>-4140.8941509561291</v>
      </c>
      <c r="D59">
        <v>-42640.390239408356</v>
      </c>
      <c r="E59">
        <f t="shared" si="1"/>
        <v>38499.49608845223</v>
      </c>
    </row>
    <row r="60" spans="1:5" x14ac:dyDescent="0.2">
      <c r="A60">
        <v>57</v>
      </c>
      <c r="B60" t="s">
        <v>574</v>
      </c>
      <c r="C60">
        <v>-4298.6530911234677</v>
      </c>
      <c r="D60">
        <v>-39566.822591522381</v>
      </c>
      <c r="E60">
        <f t="shared" si="1"/>
        <v>35268.169500398915</v>
      </c>
    </row>
    <row r="61" spans="1:5" x14ac:dyDescent="0.2">
      <c r="A61">
        <v>58</v>
      </c>
      <c r="B61" t="s">
        <v>408</v>
      </c>
      <c r="C61">
        <v>-4652.652055970806</v>
      </c>
      <c r="D61">
        <v>-5559.3512993103177</v>
      </c>
      <c r="E61">
        <f t="shared" si="1"/>
        <v>906.69924333951167</v>
      </c>
    </row>
    <row r="62" spans="1:5" x14ac:dyDescent="0.2">
      <c r="A62">
        <v>59</v>
      </c>
      <c r="B62" t="s">
        <v>373</v>
      </c>
      <c r="C62">
        <v>-4661.7850117294165</v>
      </c>
      <c r="D62">
        <v>-21889.278068071759</v>
      </c>
      <c r="E62">
        <f t="shared" si="1"/>
        <v>17227.49305634234</v>
      </c>
    </row>
    <row r="63" spans="1:5" x14ac:dyDescent="0.2">
      <c r="A63">
        <v>60</v>
      </c>
      <c r="B63" t="s">
        <v>573</v>
      </c>
      <c r="C63">
        <v>-4775.7493366712069</v>
      </c>
      <c r="D63">
        <v>-63830.981043008818</v>
      </c>
      <c r="E63">
        <f t="shared" si="1"/>
        <v>59055.23170633761</v>
      </c>
    </row>
    <row r="64" spans="1:5" x14ac:dyDescent="0.2">
      <c r="A64">
        <v>61</v>
      </c>
      <c r="B64" t="s">
        <v>606</v>
      </c>
      <c r="C64">
        <v>-4835.7180240761618</v>
      </c>
      <c r="D64">
        <v>-1643.7202291026242</v>
      </c>
      <c r="E64">
        <f t="shared" si="1"/>
        <v>-3191.9977949735376</v>
      </c>
    </row>
    <row r="65" spans="1:5" x14ac:dyDescent="0.2">
      <c r="A65">
        <v>62</v>
      </c>
      <c r="B65" t="s">
        <v>463</v>
      </c>
      <c r="C65">
        <v>-4837.4187738226128</v>
      </c>
      <c r="D65">
        <v>-3751.3562721463336</v>
      </c>
      <c r="E65">
        <f t="shared" si="1"/>
        <v>-1086.0625016762792</v>
      </c>
    </row>
    <row r="66" spans="1:5" x14ac:dyDescent="0.2">
      <c r="A66">
        <v>63</v>
      </c>
      <c r="B66" t="s">
        <v>605</v>
      </c>
      <c r="C66">
        <v>-5152.2543781392687</v>
      </c>
      <c r="D66">
        <v>-2219.2631797656068</v>
      </c>
      <c r="E66">
        <f t="shared" si="1"/>
        <v>-2932.991198373662</v>
      </c>
    </row>
    <row r="67" spans="1:5" x14ac:dyDescent="0.2">
      <c r="A67">
        <v>64</v>
      </c>
      <c r="B67" t="s">
        <v>590</v>
      </c>
      <c r="C67">
        <v>-5286.5936692914129</v>
      </c>
      <c r="D67">
        <v>-22583.985690074947</v>
      </c>
      <c r="E67">
        <f t="shared" si="1"/>
        <v>17297.392020783533</v>
      </c>
    </row>
    <row r="68" spans="1:5" x14ac:dyDescent="0.2">
      <c r="A68">
        <v>65</v>
      </c>
      <c r="B68" t="s">
        <v>480</v>
      </c>
      <c r="C68">
        <v>-5293.9737077311565</v>
      </c>
      <c r="D68">
        <v>51.79824134336512</v>
      </c>
      <c r="E68">
        <f t="shared" ref="E68:E99" si="2">C68-D68</f>
        <v>-5345.7719490745212</v>
      </c>
    </row>
    <row r="69" spans="1:5" x14ac:dyDescent="0.2">
      <c r="A69">
        <v>66</v>
      </c>
      <c r="B69" t="s">
        <v>519</v>
      </c>
      <c r="C69">
        <v>-5295.4315151068768</v>
      </c>
      <c r="D69">
        <v>-22095.622174369655</v>
      </c>
      <c r="E69">
        <f t="shared" si="2"/>
        <v>16800.190659262778</v>
      </c>
    </row>
    <row r="70" spans="1:5" x14ac:dyDescent="0.2">
      <c r="A70">
        <v>67</v>
      </c>
      <c r="B70" t="s">
        <v>528</v>
      </c>
      <c r="C70">
        <v>-5301.4080880308893</v>
      </c>
      <c r="D70">
        <v>-29598.143014904788</v>
      </c>
      <c r="E70">
        <f t="shared" si="2"/>
        <v>24296.734926873898</v>
      </c>
    </row>
    <row r="71" spans="1:5" x14ac:dyDescent="0.2">
      <c r="A71">
        <v>68</v>
      </c>
      <c r="B71" t="s">
        <v>547</v>
      </c>
      <c r="C71">
        <v>-5752.9965249534216</v>
      </c>
      <c r="D71">
        <v>-4466.6919198691776</v>
      </c>
      <c r="E71">
        <f t="shared" si="2"/>
        <v>-1286.304605084244</v>
      </c>
    </row>
    <row r="72" spans="1:5" x14ac:dyDescent="0.2">
      <c r="A72">
        <v>69</v>
      </c>
      <c r="B72" t="s">
        <v>586</v>
      </c>
      <c r="C72">
        <v>-5776.6154666963012</v>
      </c>
      <c r="D72">
        <v>-9797.5224351518373</v>
      </c>
      <c r="E72">
        <f t="shared" si="2"/>
        <v>4020.9069684555361</v>
      </c>
    </row>
    <row r="73" spans="1:5" x14ac:dyDescent="0.2">
      <c r="A73">
        <v>70</v>
      </c>
      <c r="B73" t="s">
        <v>444</v>
      </c>
      <c r="C73">
        <v>-5831.9880482912422</v>
      </c>
      <c r="D73">
        <v>-20696.857794304698</v>
      </c>
      <c r="E73">
        <f t="shared" si="2"/>
        <v>14864.869746013457</v>
      </c>
    </row>
    <row r="74" spans="1:5" x14ac:dyDescent="0.2">
      <c r="A74">
        <v>71</v>
      </c>
      <c r="B74" t="s">
        <v>479</v>
      </c>
      <c r="C74">
        <v>-6268.6916128746843</v>
      </c>
      <c r="D74">
        <v>-4504.5970965126462</v>
      </c>
      <c r="E74">
        <f t="shared" si="2"/>
        <v>-1764.0945163620381</v>
      </c>
    </row>
    <row r="75" spans="1:5" x14ac:dyDescent="0.2">
      <c r="A75">
        <v>72</v>
      </c>
      <c r="B75" t="s">
        <v>430</v>
      </c>
      <c r="C75">
        <v>-6590.757200474517</v>
      </c>
      <c r="D75">
        <v>-2595.8692734536116</v>
      </c>
      <c r="E75">
        <f t="shared" si="2"/>
        <v>-3994.8879270209054</v>
      </c>
    </row>
    <row r="76" spans="1:5" x14ac:dyDescent="0.2">
      <c r="A76">
        <v>73</v>
      </c>
      <c r="B76" t="s">
        <v>575</v>
      </c>
      <c r="C76">
        <v>-6645.9807077826108</v>
      </c>
      <c r="D76">
        <v>-5610.5878167800802</v>
      </c>
      <c r="E76">
        <f t="shared" si="2"/>
        <v>-1035.3928910025306</v>
      </c>
    </row>
    <row r="77" spans="1:5" x14ac:dyDescent="0.2">
      <c r="A77">
        <v>74</v>
      </c>
      <c r="B77" t="s">
        <v>513</v>
      </c>
      <c r="C77">
        <v>-6790.4875233148769</v>
      </c>
      <c r="D77">
        <v>-29529.555832541013</v>
      </c>
      <c r="E77">
        <f t="shared" si="2"/>
        <v>22739.068309226135</v>
      </c>
    </row>
    <row r="78" spans="1:5" x14ac:dyDescent="0.2">
      <c r="A78">
        <v>75</v>
      </c>
      <c r="B78" t="s">
        <v>346</v>
      </c>
      <c r="C78">
        <v>-6850.8779674986099</v>
      </c>
      <c r="D78">
        <v>-59495.908771620387</v>
      </c>
      <c r="E78">
        <f t="shared" si="2"/>
        <v>52645.03080412178</v>
      </c>
    </row>
    <row r="79" spans="1:5" x14ac:dyDescent="0.2">
      <c r="A79">
        <v>76</v>
      </c>
      <c r="B79" t="s">
        <v>623</v>
      </c>
      <c r="C79">
        <v>-6998.7429534166567</v>
      </c>
      <c r="D79">
        <v>-104459.20203535157</v>
      </c>
      <c r="E79">
        <f t="shared" si="2"/>
        <v>97460.459081934911</v>
      </c>
    </row>
    <row r="80" spans="1:5" x14ac:dyDescent="0.2">
      <c r="A80">
        <v>77</v>
      </c>
      <c r="B80" t="s">
        <v>468</v>
      </c>
      <c r="C80">
        <v>-7357.9631287334068</v>
      </c>
      <c r="D80">
        <v>328.11385669929325</v>
      </c>
      <c r="E80">
        <f t="shared" si="2"/>
        <v>-7686.0769854327</v>
      </c>
    </row>
    <row r="81" spans="1:5" x14ac:dyDescent="0.2">
      <c r="A81">
        <v>78</v>
      </c>
      <c r="B81" t="s">
        <v>591</v>
      </c>
      <c r="C81">
        <v>-8262.8863317447212</v>
      </c>
      <c r="D81">
        <v>-40925.296877992769</v>
      </c>
      <c r="E81">
        <f t="shared" si="2"/>
        <v>32662.410546248047</v>
      </c>
    </row>
    <row r="82" spans="1:5" x14ac:dyDescent="0.2">
      <c r="A82">
        <v>79</v>
      </c>
      <c r="B82" t="s">
        <v>431</v>
      </c>
      <c r="C82">
        <v>-8630.2049397893388</v>
      </c>
      <c r="D82">
        <v>-60788.532571869742</v>
      </c>
      <c r="E82">
        <f t="shared" si="2"/>
        <v>52158.3276320804</v>
      </c>
    </row>
    <row r="83" spans="1:5" x14ac:dyDescent="0.2">
      <c r="A83">
        <v>80</v>
      </c>
      <c r="B83" t="s">
        <v>478</v>
      </c>
      <c r="C83">
        <v>-8639.6014644855386</v>
      </c>
      <c r="D83">
        <v>-885.65596592980728</v>
      </c>
      <c r="E83">
        <f t="shared" si="2"/>
        <v>-7753.9454985557313</v>
      </c>
    </row>
    <row r="84" spans="1:5" x14ac:dyDescent="0.2">
      <c r="A84">
        <v>81</v>
      </c>
      <c r="B84" t="s">
        <v>540</v>
      </c>
      <c r="C84">
        <v>-8773.8961595025085</v>
      </c>
      <c r="D84">
        <v>-3305.9616805765368</v>
      </c>
      <c r="E84">
        <f t="shared" si="2"/>
        <v>-5467.9344789259721</v>
      </c>
    </row>
    <row r="85" spans="1:5" x14ac:dyDescent="0.2">
      <c r="A85">
        <v>82</v>
      </c>
      <c r="B85" t="s">
        <v>510</v>
      </c>
      <c r="C85">
        <v>-8897.3058078385293</v>
      </c>
      <c r="D85">
        <v>-45134.765433683933</v>
      </c>
      <c r="E85">
        <f t="shared" si="2"/>
        <v>36237.459625845404</v>
      </c>
    </row>
    <row r="86" spans="1:5" x14ac:dyDescent="0.2">
      <c r="A86">
        <v>83</v>
      </c>
      <c r="B86" t="s">
        <v>419</v>
      </c>
      <c r="C86">
        <v>-8897.6824798560574</v>
      </c>
      <c r="D86">
        <v>1188.0736566013743</v>
      </c>
      <c r="E86">
        <f t="shared" si="2"/>
        <v>-10085.756136457432</v>
      </c>
    </row>
    <row r="87" spans="1:5" x14ac:dyDescent="0.2">
      <c r="A87">
        <v>84</v>
      </c>
      <c r="B87" t="s">
        <v>469</v>
      </c>
      <c r="C87">
        <v>-10065.484230578308</v>
      </c>
      <c r="D87">
        <v>-22173.032683281806</v>
      </c>
      <c r="E87">
        <f t="shared" si="2"/>
        <v>12107.548452703499</v>
      </c>
    </row>
    <row r="88" spans="1:5" x14ac:dyDescent="0.2">
      <c r="A88">
        <v>85</v>
      </c>
      <c r="B88" t="s">
        <v>420</v>
      </c>
      <c r="C88">
        <v>-10351.274780881964</v>
      </c>
      <c r="D88">
        <v>-137062.19575917957</v>
      </c>
      <c r="E88">
        <f t="shared" si="2"/>
        <v>126710.9209782976</v>
      </c>
    </row>
    <row r="89" spans="1:5" x14ac:dyDescent="0.2">
      <c r="A89">
        <v>86</v>
      </c>
      <c r="B89" t="s">
        <v>405</v>
      </c>
      <c r="C89">
        <v>-10377.21921646497</v>
      </c>
      <c r="D89">
        <v>-13969.448894803061</v>
      </c>
      <c r="E89">
        <f t="shared" si="2"/>
        <v>3592.2296783380916</v>
      </c>
    </row>
    <row r="90" spans="1:5" x14ac:dyDescent="0.2">
      <c r="A90">
        <v>87</v>
      </c>
      <c r="B90" t="s">
        <v>467</v>
      </c>
      <c r="C90">
        <v>-10860.996799854491</v>
      </c>
      <c r="D90">
        <v>-69528.42091995597</v>
      </c>
      <c r="E90">
        <f t="shared" si="2"/>
        <v>58667.424120101481</v>
      </c>
    </row>
    <row r="91" spans="1:5" x14ac:dyDescent="0.2">
      <c r="A91">
        <v>88</v>
      </c>
      <c r="B91" t="s">
        <v>445</v>
      </c>
      <c r="C91">
        <v>-11354.346838281757</v>
      </c>
      <c r="D91">
        <v>-7768.7095448787777</v>
      </c>
      <c r="E91">
        <f t="shared" si="2"/>
        <v>-3585.6372934029796</v>
      </c>
    </row>
    <row r="92" spans="1:5" x14ac:dyDescent="0.2">
      <c r="A92">
        <v>89</v>
      </c>
      <c r="B92" t="s">
        <v>437</v>
      </c>
      <c r="C92">
        <v>-12972.164653827072</v>
      </c>
      <c r="D92">
        <v>-50517.339344849133</v>
      </c>
      <c r="E92">
        <f t="shared" si="2"/>
        <v>37545.174691022061</v>
      </c>
    </row>
    <row r="93" spans="1:5" x14ac:dyDescent="0.2">
      <c r="A93">
        <v>90</v>
      </c>
      <c r="B93" t="s">
        <v>527</v>
      </c>
      <c r="C93">
        <v>-13162.723111365955</v>
      </c>
      <c r="D93">
        <v>-191897.53959429337</v>
      </c>
      <c r="E93">
        <f t="shared" si="2"/>
        <v>178734.81648292742</v>
      </c>
    </row>
    <row r="94" spans="1:5" x14ac:dyDescent="0.2">
      <c r="A94">
        <v>91</v>
      </c>
      <c r="B94" t="s">
        <v>493</v>
      </c>
      <c r="C94">
        <v>-13757.27570093193</v>
      </c>
      <c r="D94">
        <v>-37363.206499263339</v>
      </c>
      <c r="E94">
        <f t="shared" si="2"/>
        <v>23605.930798331407</v>
      </c>
    </row>
    <row r="95" spans="1:5" x14ac:dyDescent="0.2">
      <c r="A95">
        <v>92</v>
      </c>
      <c r="B95" t="s">
        <v>608</v>
      </c>
      <c r="C95">
        <v>-14447.076699745821</v>
      </c>
      <c r="D95">
        <v>-28216.033525427702</v>
      </c>
      <c r="E95">
        <f t="shared" si="2"/>
        <v>13768.95682568188</v>
      </c>
    </row>
    <row r="96" spans="1:5" x14ac:dyDescent="0.2">
      <c r="A96">
        <v>93</v>
      </c>
      <c r="B96" t="s">
        <v>617</v>
      </c>
      <c r="C96">
        <v>-14858.802402119427</v>
      </c>
      <c r="D96">
        <v>-52738.306319808638</v>
      </c>
      <c r="E96">
        <f t="shared" si="2"/>
        <v>37879.50391768921</v>
      </c>
    </row>
    <row r="97" spans="1:5" x14ac:dyDescent="0.2">
      <c r="A97">
        <v>94</v>
      </c>
      <c r="B97" t="s">
        <v>464</v>
      </c>
      <c r="C97">
        <v>-16685.47884127605</v>
      </c>
      <c r="D97">
        <v>-26806.778619151246</v>
      </c>
      <c r="E97">
        <f t="shared" si="2"/>
        <v>10121.299777875196</v>
      </c>
    </row>
    <row r="98" spans="1:5" x14ac:dyDescent="0.2">
      <c r="A98">
        <v>95</v>
      </c>
      <c r="B98" t="s">
        <v>584</v>
      </c>
      <c r="C98">
        <v>-17056.902486129089</v>
      </c>
      <c r="D98">
        <v>-1879.4598678431239</v>
      </c>
      <c r="E98">
        <f t="shared" si="2"/>
        <v>-15177.442618285964</v>
      </c>
    </row>
    <row r="99" spans="1:5" x14ac:dyDescent="0.2">
      <c r="A99">
        <v>96</v>
      </c>
      <c r="B99" t="s">
        <v>618</v>
      </c>
      <c r="C99">
        <v>-17221.258000799771</v>
      </c>
      <c r="D99">
        <v>-69793.983526860393</v>
      </c>
      <c r="E99">
        <f t="shared" si="2"/>
        <v>52572.725526060618</v>
      </c>
    </row>
    <row r="100" spans="1:5" x14ac:dyDescent="0.2">
      <c r="A100">
        <v>97</v>
      </c>
      <c r="B100" t="s">
        <v>596</v>
      </c>
      <c r="C100">
        <v>-17325.808393613166</v>
      </c>
      <c r="D100">
        <v>-40300.823503653563</v>
      </c>
      <c r="E100">
        <f t="shared" ref="E100:E131" si="3">C100-D100</f>
        <v>22975.015110040396</v>
      </c>
    </row>
    <row r="101" spans="1:5" x14ac:dyDescent="0.2">
      <c r="A101">
        <v>98</v>
      </c>
      <c r="B101" t="s">
        <v>474</v>
      </c>
      <c r="C101">
        <v>-18062.932352430082</v>
      </c>
      <c r="D101">
        <v>-10354.510361086599</v>
      </c>
      <c r="E101">
        <f t="shared" si="3"/>
        <v>-7708.4219913434827</v>
      </c>
    </row>
    <row r="102" spans="1:5" x14ac:dyDescent="0.2">
      <c r="A102">
        <v>99</v>
      </c>
      <c r="B102" t="s">
        <v>549</v>
      </c>
      <c r="C102">
        <v>-18224.66271253999</v>
      </c>
      <c r="D102">
        <v>-33449.684533148982</v>
      </c>
      <c r="E102">
        <f t="shared" si="3"/>
        <v>15225.021820608992</v>
      </c>
    </row>
    <row r="103" spans="1:5" x14ac:dyDescent="0.2">
      <c r="A103">
        <v>100</v>
      </c>
      <c r="B103" t="s">
        <v>411</v>
      </c>
      <c r="C103">
        <v>-19990.131066032805</v>
      </c>
      <c r="D103">
        <v>-7445.2890376438063</v>
      </c>
      <c r="E103">
        <f t="shared" si="3"/>
        <v>-12544.842028388999</v>
      </c>
    </row>
    <row r="104" spans="1:5" x14ac:dyDescent="0.2">
      <c r="A104">
        <v>101</v>
      </c>
      <c r="B104" t="s">
        <v>603</v>
      </c>
      <c r="C104">
        <v>-21014.583001000861</v>
      </c>
      <c r="D104">
        <v>-13194.56263377333</v>
      </c>
      <c r="E104">
        <f t="shared" si="3"/>
        <v>-7820.0203672275311</v>
      </c>
    </row>
    <row r="105" spans="1:5" x14ac:dyDescent="0.2">
      <c r="A105">
        <v>102</v>
      </c>
      <c r="B105" t="s">
        <v>539</v>
      </c>
      <c r="C105">
        <v>-21341.684845933047</v>
      </c>
      <c r="D105">
        <v>-6059.5181510503353</v>
      </c>
      <c r="E105">
        <f t="shared" si="3"/>
        <v>-15282.166694882711</v>
      </c>
    </row>
    <row r="106" spans="1:5" x14ac:dyDescent="0.2">
      <c r="A106">
        <v>103</v>
      </c>
      <c r="B106" t="s">
        <v>579</v>
      </c>
      <c r="C106">
        <v>-23176.023966046971</v>
      </c>
      <c r="D106">
        <v>-14153.641400850391</v>
      </c>
      <c r="E106">
        <f t="shared" si="3"/>
        <v>-9022.3825651965799</v>
      </c>
    </row>
    <row r="107" spans="1:5" x14ac:dyDescent="0.2">
      <c r="A107">
        <v>104</v>
      </c>
      <c r="B107" t="s">
        <v>457</v>
      </c>
      <c r="C107">
        <v>-23720.787027361384</v>
      </c>
      <c r="D107">
        <v>-6266.1752854390015</v>
      </c>
      <c r="E107">
        <f t="shared" si="3"/>
        <v>-17454.611741922381</v>
      </c>
    </row>
    <row r="108" spans="1:5" x14ac:dyDescent="0.2">
      <c r="A108">
        <v>105</v>
      </c>
      <c r="B108" t="s">
        <v>347</v>
      </c>
      <c r="C108">
        <v>-23918.914351859759</v>
      </c>
      <c r="D108">
        <v>-118878.26204254899</v>
      </c>
      <c r="E108">
        <f t="shared" si="3"/>
        <v>94959.347690689232</v>
      </c>
    </row>
    <row r="109" spans="1:5" x14ac:dyDescent="0.2">
      <c r="A109">
        <v>106</v>
      </c>
      <c r="B109" t="s">
        <v>396</v>
      </c>
      <c r="C109">
        <v>-24131.775038271586</v>
      </c>
      <c r="D109">
        <v>-12696.223937692761</v>
      </c>
      <c r="E109">
        <f t="shared" si="3"/>
        <v>-11435.551100578825</v>
      </c>
    </row>
    <row r="110" spans="1:5" x14ac:dyDescent="0.2">
      <c r="A110">
        <v>107</v>
      </c>
      <c r="B110" t="s">
        <v>620</v>
      </c>
      <c r="C110">
        <v>-24228.707654673774</v>
      </c>
      <c r="D110">
        <v>-6790.3162946692091</v>
      </c>
      <c r="E110">
        <f t="shared" si="3"/>
        <v>-17438.391360004563</v>
      </c>
    </row>
    <row r="111" spans="1:5" x14ac:dyDescent="0.2">
      <c r="A111">
        <v>108</v>
      </c>
      <c r="B111" t="s">
        <v>413</v>
      </c>
      <c r="C111">
        <v>-25361.920286044769</v>
      </c>
      <c r="D111">
        <v>-40095.575979789101</v>
      </c>
      <c r="E111">
        <f t="shared" si="3"/>
        <v>14733.655693744331</v>
      </c>
    </row>
    <row r="112" spans="1:5" x14ac:dyDescent="0.2">
      <c r="A112">
        <v>109</v>
      </c>
      <c r="B112" t="s">
        <v>370</v>
      </c>
      <c r="C112">
        <v>-25499.246794298637</v>
      </c>
      <c r="D112">
        <v>-14500.958244609459</v>
      </c>
      <c r="E112">
        <f t="shared" si="3"/>
        <v>-10998.288549689178</v>
      </c>
    </row>
    <row r="113" spans="1:5" x14ac:dyDescent="0.2">
      <c r="A113">
        <v>110</v>
      </c>
      <c r="B113" t="s">
        <v>421</v>
      </c>
      <c r="C113">
        <v>-26643.161637339075</v>
      </c>
      <c r="D113">
        <v>24191.133048848995</v>
      </c>
      <c r="E113">
        <f t="shared" si="3"/>
        <v>-50834.29468618807</v>
      </c>
    </row>
    <row r="114" spans="1:5" x14ac:dyDescent="0.2">
      <c r="A114">
        <v>111</v>
      </c>
      <c r="B114" t="s">
        <v>375</v>
      </c>
      <c r="C114">
        <v>-26906.426858923212</v>
      </c>
      <c r="D114">
        <v>-8551.1515402927762</v>
      </c>
      <c r="E114">
        <f t="shared" si="3"/>
        <v>-18355.275318630436</v>
      </c>
    </row>
    <row r="115" spans="1:5" x14ac:dyDescent="0.2">
      <c r="A115">
        <v>112</v>
      </c>
      <c r="B115" t="s">
        <v>509</v>
      </c>
      <c r="C115">
        <v>-27188.295121113431</v>
      </c>
      <c r="D115">
        <v>9316.0339180973351</v>
      </c>
      <c r="E115">
        <f t="shared" si="3"/>
        <v>-36504.329039210766</v>
      </c>
    </row>
    <row r="116" spans="1:5" x14ac:dyDescent="0.2">
      <c r="A116">
        <v>113</v>
      </c>
      <c r="B116" t="s">
        <v>541</v>
      </c>
      <c r="C116">
        <v>-27373.921131694267</v>
      </c>
      <c r="D116">
        <v>7543.0899951542069</v>
      </c>
      <c r="E116">
        <f t="shared" si="3"/>
        <v>-34917.011126848476</v>
      </c>
    </row>
    <row r="117" spans="1:5" x14ac:dyDescent="0.2">
      <c r="A117">
        <v>114</v>
      </c>
      <c r="B117" t="s">
        <v>604</v>
      </c>
      <c r="C117">
        <v>-29672.363691280971</v>
      </c>
      <c r="D117">
        <v>-54838.006619756663</v>
      </c>
      <c r="E117">
        <f t="shared" si="3"/>
        <v>25165.642928475692</v>
      </c>
    </row>
    <row r="118" spans="1:5" x14ac:dyDescent="0.2">
      <c r="A118">
        <v>115</v>
      </c>
      <c r="B118" t="s">
        <v>518</v>
      </c>
      <c r="C118">
        <v>-30980.389686013728</v>
      </c>
      <c r="D118">
        <v>-32716.23629200424</v>
      </c>
      <c r="E118">
        <f t="shared" si="3"/>
        <v>1735.8466059905113</v>
      </c>
    </row>
    <row r="119" spans="1:5" x14ac:dyDescent="0.2">
      <c r="A119">
        <v>116</v>
      </c>
      <c r="B119" t="s">
        <v>447</v>
      </c>
      <c r="C119">
        <v>-31441.999582668403</v>
      </c>
      <c r="D119">
        <v>-14783.424357246837</v>
      </c>
      <c r="E119">
        <f t="shared" si="3"/>
        <v>-16658.575225421566</v>
      </c>
    </row>
    <row r="120" spans="1:5" x14ac:dyDescent="0.2">
      <c r="A120">
        <v>117</v>
      </c>
      <c r="B120" t="s">
        <v>515</v>
      </c>
      <c r="C120">
        <v>-34646.151678209899</v>
      </c>
      <c r="D120">
        <v>-79365.598219135893</v>
      </c>
      <c r="E120">
        <f t="shared" si="3"/>
        <v>44719.446540925994</v>
      </c>
    </row>
    <row r="121" spans="1:5" x14ac:dyDescent="0.2">
      <c r="A121">
        <v>118</v>
      </c>
      <c r="B121" t="s">
        <v>537</v>
      </c>
      <c r="C121">
        <v>-35021.107702959082</v>
      </c>
      <c r="D121">
        <v>-5278.9997382324755</v>
      </c>
      <c r="E121">
        <f t="shared" si="3"/>
        <v>-29742.107964726605</v>
      </c>
    </row>
    <row r="122" spans="1:5" x14ac:dyDescent="0.2">
      <c r="A122">
        <v>119</v>
      </c>
      <c r="B122" t="s">
        <v>381</v>
      </c>
      <c r="C122">
        <v>-40037.578695206263</v>
      </c>
      <c r="D122">
        <v>-582.90425728030539</v>
      </c>
      <c r="E122">
        <f t="shared" si="3"/>
        <v>-39454.674437925954</v>
      </c>
    </row>
    <row r="123" spans="1:5" x14ac:dyDescent="0.2">
      <c r="A123">
        <v>120</v>
      </c>
      <c r="B123" t="s">
        <v>461</v>
      </c>
      <c r="C123">
        <v>-40828.741406307563</v>
      </c>
      <c r="D123">
        <v>-153177.9098838869</v>
      </c>
      <c r="E123">
        <f t="shared" si="3"/>
        <v>112349.16847757934</v>
      </c>
    </row>
    <row r="124" spans="1:5" x14ac:dyDescent="0.2">
      <c r="A124">
        <v>121</v>
      </c>
      <c r="B124" t="s">
        <v>495</v>
      </c>
      <c r="C124">
        <v>-42023.971001161248</v>
      </c>
      <c r="D124">
        <v>23009.246967346626</v>
      </c>
      <c r="E124">
        <f t="shared" si="3"/>
        <v>-65033.217968507874</v>
      </c>
    </row>
    <row r="125" spans="1:5" x14ac:dyDescent="0.2">
      <c r="A125">
        <v>122</v>
      </c>
      <c r="B125" t="s">
        <v>436</v>
      </c>
      <c r="C125">
        <v>-42831.413638511338</v>
      </c>
      <c r="D125">
        <v>-43653.207768352084</v>
      </c>
      <c r="E125">
        <f t="shared" si="3"/>
        <v>821.79412984074588</v>
      </c>
    </row>
    <row r="126" spans="1:5" x14ac:dyDescent="0.2">
      <c r="A126">
        <v>123</v>
      </c>
      <c r="B126" t="s">
        <v>369</v>
      </c>
      <c r="C126">
        <v>-43860.124586415332</v>
      </c>
      <c r="D126">
        <v>-15265.200819057567</v>
      </c>
      <c r="E126">
        <f t="shared" si="3"/>
        <v>-28594.923767357766</v>
      </c>
    </row>
    <row r="127" spans="1:5" x14ac:dyDescent="0.2">
      <c r="A127">
        <v>124</v>
      </c>
      <c r="B127" t="s">
        <v>511</v>
      </c>
      <c r="C127">
        <v>-45799.188321298287</v>
      </c>
      <c r="D127">
        <v>-64307.799762257775</v>
      </c>
      <c r="E127">
        <f t="shared" si="3"/>
        <v>18508.611440959488</v>
      </c>
    </row>
    <row r="128" spans="1:5" x14ac:dyDescent="0.2">
      <c r="A128">
        <v>125</v>
      </c>
      <c r="B128" t="s">
        <v>486</v>
      </c>
      <c r="C128">
        <v>-45973.946482954227</v>
      </c>
      <c r="D128">
        <v>-53838.456209470183</v>
      </c>
      <c r="E128">
        <f t="shared" si="3"/>
        <v>7864.5097265159566</v>
      </c>
    </row>
    <row r="129" spans="1:5" x14ac:dyDescent="0.2">
      <c r="A129">
        <v>126</v>
      </c>
      <c r="B129" t="s">
        <v>525</v>
      </c>
      <c r="C129">
        <v>-48046.257771192621</v>
      </c>
      <c r="D129">
        <v>-15968.784333724449</v>
      </c>
      <c r="E129">
        <f t="shared" si="3"/>
        <v>-32077.473437468172</v>
      </c>
    </row>
    <row r="130" spans="1:5" x14ac:dyDescent="0.2">
      <c r="A130">
        <v>127</v>
      </c>
      <c r="B130" t="s">
        <v>397</v>
      </c>
      <c r="C130">
        <v>-53941.276733587707</v>
      </c>
      <c r="D130">
        <v>-20405.685816449277</v>
      </c>
      <c r="E130">
        <f t="shared" si="3"/>
        <v>-33535.590917138426</v>
      </c>
    </row>
    <row r="131" spans="1:5" x14ac:dyDescent="0.2">
      <c r="A131">
        <v>128</v>
      </c>
      <c r="B131" t="s">
        <v>548</v>
      </c>
      <c r="C131">
        <v>-54833.372373407561</v>
      </c>
      <c r="D131">
        <v>-19043.238292260281</v>
      </c>
      <c r="E131">
        <f t="shared" si="3"/>
        <v>-35790.134081147276</v>
      </c>
    </row>
    <row r="132" spans="1:5" x14ac:dyDescent="0.2">
      <c r="A132">
        <v>129</v>
      </c>
      <c r="B132" t="s">
        <v>374</v>
      </c>
      <c r="C132">
        <v>-63210.358622718661</v>
      </c>
      <c r="D132">
        <v>-154926.83238181303</v>
      </c>
      <c r="E132">
        <f t="shared" ref="E132:E163" si="4">C132-D132</f>
        <v>91716.47375909437</v>
      </c>
    </row>
    <row r="133" spans="1:5" x14ac:dyDescent="0.2">
      <c r="A133">
        <v>130</v>
      </c>
      <c r="B133" t="s">
        <v>372</v>
      </c>
      <c r="C133">
        <v>-63794.521875630031</v>
      </c>
      <c r="D133">
        <v>-32762.77493619782</v>
      </c>
      <c r="E133">
        <f t="shared" si="4"/>
        <v>-31031.746939432211</v>
      </c>
    </row>
    <row r="134" spans="1:5" x14ac:dyDescent="0.2">
      <c r="A134">
        <v>131</v>
      </c>
      <c r="B134" t="s">
        <v>403</v>
      </c>
      <c r="C134">
        <v>-63942.127504518437</v>
      </c>
      <c r="D134">
        <v>-182490.52415577689</v>
      </c>
      <c r="E134">
        <f t="shared" si="4"/>
        <v>118548.39665125846</v>
      </c>
    </row>
    <row r="135" spans="1:5" x14ac:dyDescent="0.2">
      <c r="A135">
        <v>132</v>
      </c>
      <c r="B135" t="s">
        <v>593</v>
      </c>
      <c r="C135">
        <v>-64693.519653185191</v>
      </c>
      <c r="D135">
        <v>-10830.464415401215</v>
      </c>
      <c r="E135">
        <f t="shared" si="4"/>
        <v>-53863.055237783978</v>
      </c>
    </row>
    <row r="136" spans="1:5" x14ac:dyDescent="0.2">
      <c r="A136">
        <v>133</v>
      </c>
      <c r="B136" t="s">
        <v>472</v>
      </c>
      <c r="C136">
        <v>-67828.164986309232</v>
      </c>
      <c r="D136">
        <v>-180534.18922591925</v>
      </c>
      <c r="E136">
        <f t="shared" si="4"/>
        <v>112706.02423961002</v>
      </c>
    </row>
    <row r="137" spans="1:5" x14ac:dyDescent="0.2">
      <c r="A137">
        <v>134</v>
      </c>
      <c r="B137" t="s">
        <v>524</v>
      </c>
      <c r="C137">
        <v>-69035.353590496117</v>
      </c>
      <c r="D137">
        <v>-207039.5382493638</v>
      </c>
      <c r="E137">
        <f t="shared" si="4"/>
        <v>138004.18465886769</v>
      </c>
    </row>
    <row r="138" spans="1:5" x14ac:dyDescent="0.2">
      <c r="A138">
        <v>135</v>
      </c>
      <c r="B138" t="s">
        <v>557</v>
      </c>
      <c r="C138">
        <v>-70540.942952224359</v>
      </c>
      <c r="D138">
        <v>-32018.177328288617</v>
      </c>
      <c r="E138">
        <f t="shared" si="4"/>
        <v>-38522.765623935746</v>
      </c>
    </row>
    <row r="139" spans="1:5" x14ac:dyDescent="0.2">
      <c r="A139">
        <v>136</v>
      </c>
      <c r="B139" t="s">
        <v>624</v>
      </c>
      <c r="C139">
        <v>-72352.76682162394</v>
      </c>
      <c r="D139">
        <v>-189132.39807084497</v>
      </c>
      <c r="E139">
        <f t="shared" si="4"/>
        <v>116779.63124922103</v>
      </c>
    </row>
    <row r="140" spans="1:5" x14ac:dyDescent="0.2">
      <c r="A140">
        <v>137</v>
      </c>
      <c r="B140" t="s">
        <v>507</v>
      </c>
      <c r="C140">
        <v>-81433.803019283339</v>
      </c>
      <c r="D140">
        <v>-743513.51575263741</v>
      </c>
      <c r="E140">
        <f t="shared" si="4"/>
        <v>662079.71273335407</v>
      </c>
    </row>
    <row r="141" spans="1:5" x14ac:dyDescent="0.2">
      <c r="A141">
        <v>138</v>
      </c>
      <c r="B141" t="s">
        <v>516</v>
      </c>
      <c r="C141">
        <v>-85572.626396011401</v>
      </c>
      <c r="D141">
        <v>-238261.37291823659</v>
      </c>
      <c r="E141">
        <f t="shared" si="4"/>
        <v>152688.74652222521</v>
      </c>
    </row>
    <row r="142" spans="1:5" x14ac:dyDescent="0.2">
      <c r="A142">
        <v>139</v>
      </c>
      <c r="B142" t="s">
        <v>352</v>
      </c>
      <c r="C142">
        <v>-98931.533503897081</v>
      </c>
      <c r="D142">
        <v>-37322.393280738244</v>
      </c>
      <c r="E142">
        <f t="shared" si="4"/>
        <v>-61609.140223158836</v>
      </c>
    </row>
    <row r="143" spans="1:5" x14ac:dyDescent="0.2">
      <c r="A143">
        <v>140</v>
      </c>
      <c r="B143" t="s">
        <v>412</v>
      </c>
      <c r="C143">
        <v>-109508.90523641798</v>
      </c>
      <c r="D143">
        <v>-100749.69991327138</v>
      </c>
      <c r="E143">
        <f t="shared" si="4"/>
        <v>-8759.2053231465979</v>
      </c>
    </row>
    <row r="144" spans="1:5" x14ac:dyDescent="0.2">
      <c r="A144">
        <v>141</v>
      </c>
      <c r="B144" t="s">
        <v>357</v>
      </c>
      <c r="C144">
        <v>-113205.19169215849</v>
      </c>
      <c r="D144">
        <v>-148743.23842079434</v>
      </c>
      <c r="E144">
        <f t="shared" si="4"/>
        <v>35538.046728635847</v>
      </c>
    </row>
    <row r="145" spans="1:5" x14ac:dyDescent="0.2">
      <c r="A145">
        <v>142</v>
      </c>
      <c r="B145" t="s">
        <v>622</v>
      </c>
      <c r="C145">
        <v>-118461.23235342791</v>
      </c>
      <c r="D145">
        <v>-393942.11728004215</v>
      </c>
      <c r="E145">
        <f t="shared" si="4"/>
        <v>275480.88492661424</v>
      </c>
    </row>
    <row r="146" spans="1:5" x14ac:dyDescent="0.2">
      <c r="A146">
        <v>143</v>
      </c>
      <c r="B146" t="s">
        <v>459</v>
      </c>
      <c r="C146">
        <v>-140237.50851467703</v>
      </c>
      <c r="D146">
        <v>-246828.2078161884</v>
      </c>
      <c r="E146">
        <f t="shared" si="4"/>
        <v>106590.69930151137</v>
      </c>
    </row>
    <row r="147" spans="1:5" x14ac:dyDescent="0.2">
      <c r="A147">
        <v>144</v>
      </c>
      <c r="B147" t="s">
        <v>553</v>
      </c>
      <c r="C147">
        <v>-141010.13970915735</v>
      </c>
      <c r="D147">
        <v>-15482.524846214801</v>
      </c>
      <c r="E147">
        <f t="shared" si="4"/>
        <v>-125527.61486294254</v>
      </c>
    </row>
    <row r="148" spans="1:5" x14ac:dyDescent="0.2">
      <c r="A148">
        <v>145</v>
      </c>
      <c r="B148" t="s">
        <v>414</v>
      </c>
      <c r="C148">
        <v>-155165.62785624419</v>
      </c>
      <c r="D148">
        <v>-290241.33423344744</v>
      </c>
      <c r="E148">
        <f t="shared" si="4"/>
        <v>135075.70637720326</v>
      </c>
    </row>
    <row r="149" spans="1:5" x14ac:dyDescent="0.2">
      <c r="A149">
        <v>146</v>
      </c>
      <c r="B149" t="s">
        <v>512</v>
      </c>
      <c r="C149">
        <v>-155962.17625213362</v>
      </c>
      <c r="D149">
        <v>-451812.51032166264</v>
      </c>
      <c r="E149">
        <f t="shared" si="4"/>
        <v>295850.33406952902</v>
      </c>
    </row>
    <row r="150" spans="1:5" x14ac:dyDescent="0.2">
      <c r="A150">
        <v>147</v>
      </c>
      <c r="B150" t="s">
        <v>503</v>
      </c>
      <c r="C150">
        <v>-156133.75760152444</v>
      </c>
      <c r="D150">
        <v>-230882.22140538791</v>
      </c>
      <c r="E150">
        <f t="shared" si="4"/>
        <v>74748.463803863473</v>
      </c>
    </row>
    <row r="151" spans="1:5" x14ac:dyDescent="0.2">
      <c r="A151">
        <v>148</v>
      </c>
      <c r="B151" t="s">
        <v>625</v>
      </c>
      <c r="C151">
        <v>-156862.16650711835</v>
      </c>
      <c r="D151">
        <v>-135382.2026361691</v>
      </c>
      <c r="E151">
        <f t="shared" si="4"/>
        <v>-21479.963870949257</v>
      </c>
    </row>
    <row r="152" spans="1:5" x14ac:dyDescent="0.2">
      <c r="A152">
        <v>149</v>
      </c>
      <c r="B152" t="s">
        <v>418</v>
      </c>
      <c r="C152">
        <v>-158467.43183132878</v>
      </c>
      <c r="D152">
        <v>-225948.35635976068</v>
      </c>
      <c r="E152">
        <f t="shared" si="4"/>
        <v>67480.924528431904</v>
      </c>
    </row>
    <row r="153" spans="1:5" x14ac:dyDescent="0.2">
      <c r="A153">
        <v>150</v>
      </c>
      <c r="B153" t="s">
        <v>546</v>
      </c>
      <c r="C153">
        <v>-181002.9294616004</v>
      </c>
      <c r="D153">
        <v>-253907.03315923497</v>
      </c>
      <c r="E153">
        <f t="shared" si="4"/>
        <v>72904.103697634564</v>
      </c>
    </row>
    <row r="154" spans="1:5" x14ac:dyDescent="0.2">
      <c r="A154">
        <v>151</v>
      </c>
      <c r="B154" t="s">
        <v>466</v>
      </c>
      <c r="C154">
        <v>-201054.29367517916</v>
      </c>
      <c r="D154">
        <v>-2412.6258479471121</v>
      </c>
      <c r="E154">
        <f t="shared" si="4"/>
        <v>-198641.66782723204</v>
      </c>
    </row>
    <row r="155" spans="1:5" x14ac:dyDescent="0.2">
      <c r="A155">
        <v>152</v>
      </c>
      <c r="B155" t="s">
        <v>425</v>
      </c>
      <c r="C155">
        <v>-202643.35066181587</v>
      </c>
      <c r="D155">
        <v>-248232.09265040688</v>
      </c>
      <c r="E155">
        <f t="shared" si="4"/>
        <v>45588.741988591006</v>
      </c>
    </row>
    <row r="156" spans="1:5" x14ac:dyDescent="0.2">
      <c r="A156">
        <v>153</v>
      </c>
      <c r="B156" t="s">
        <v>517</v>
      </c>
      <c r="C156">
        <v>-206438.32208992465</v>
      </c>
      <c r="D156">
        <v>-31134.799447436013</v>
      </c>
      <c r="E156">
        <f t="shared" si="4"/>
        <v>-175303.52264248865</v>
      </c>
    </row>
    <row r="157" spans="1:5" x14ac:dyDescent="0.2">
      <c r="A157">
        <v>154</v>
      </c>
      <c r="B157" t="s">
        <v>462</v>
      </c>
      <c r="C157">
        <v>-211038.04430232241</v>
      </c>
      <c r="D157">
        <v>-217323.39160051546</v>
      </c>
      <c r="E157">
        <f t="shared" si="4"/>
        <v>6285.3472981930536</v>
      </c>
    </row>
    <row r="158" spans="1:5" x14ac:dyDescent="0.2">
      <c r="A158">
        <v>155</v>
      </c>
      <c r="B158" t="s">
        <v>576</v>
      </c>
      <c r="C158">
        <v>-234810.33524585562</v>
      </c>
      <c r="D158">
        <v>-145023.7794409442</v>
      </c>
      <c r="E158">
        <f t="shared" si="4"/>
        <v>-89786.555804911419</v>
      </c>
    </row>
    <row r="159" spans="1:5" x14ac:dyDescent="0.2">
      <c r="A159">
        <v>156</v>
      </c>
      <c r="B159" t="s">
        <v>368</v>
      </c>
      <c r="C159">
        <v>-235612.80348866121</v>
      </c>
      <c r="D159">
        <v>-254487.71139008657</v>
      </c>
      <c r="E159">
        <f t="shared" si="4"/>
        <v>18874.907901425351</v>
      </c>
    </row>
    <row r="160" spans="1:5" x14ac:dyDescent="0.2">
      <c r="A160">
        <v>157</v>
      </c>
      <c r="B160" t="s">
        <v>550</v>
      </c>
      <c r="C160">
        <v>-256797.29618463758</v>
      </c>
      <c r="D160">
        <v>-222938.78550998325</v>
      </c>
      <c r="E160">
        <f t="shared" si="4"/>
        <v>-33858.510674654332</v>
      </c>
    </row>
    <row r="161" spans="1:5" x14ac:dyDescent="0.2">
      <c r="A161">
        <v>158</v>
      </c>
      <c r="B161" t="s">
        <v>488</v>
      </c>
      <c r="C161">
        <v>-266611.4833226573</v>
      </c>
      <c r="D161">
        <v>-529944.85800630588</v>
      </c>
      <c r="E161">
        <f t="shared" si="4"/>
        <v>263333.37468364858</v>
      </c>
    </row>
    <row r="162" spans="1:5" x14ac:dyDescent="0.2">
      <c r="A162">
        <v>159</v>
      </c>
      <c r="B162" t="s">
        <v>386</v>
      </c>
      <c r="C162">
        <v>-283784.4400264463</v>
      </c>
      <c r="D162">
        <v>-750832.22703788988</v>
      </c>
      <c r="E162">
        <f t="shared" si="4"/>
        <v>467047.78701144358</v>
      </c>
    </row>
    <row r="163" spans="1:5" x14ac:dyDescent="0.2">
      <c r="A163">
        <v>160</v>
      </c>
      <c r="B163" t="s">
        <v>582</v>
      </c>
      <c r="C163">
        <v>-304103.50461097155</v>
      </c>
      <c r="D163">
        <v>-170564.90154644745</v>
      </c>
      <c r="E163">
        <f t="shared" si="4"/>
        <v>-133538.6030645241</v>
      </c>
    </row>
    <row r="164" spans="1:5" x14ac:dyDescent="0.2">
      <c r="A164">
        <v>161</v>
      </c>
      <c r="B164" t="s">
        <v>581</v>
      </c>
      <c r="C164">
        <v>-350449.17813207727</v>
      </c>
      <c r="D164">
        <v>-931308.65791779233</v>
      </c>
      <c r="E164">
        <f t="shared" ref="E164:E195" si="5">C164-D164</f>
        <v>580859.479785715</v>
      </c>
    </row>
    <row r="165" spans="1:5" x14ac:dyDescent="0.2">
      <c r="A165">
        <v>162</v>
      </c>
      <c r="B165" t="s">
        <v>393</v>
      </c>
      <c r="C165">
        <v>-368558.41081902391</v>
      </c>
      <c r="D165">
        <v>-11816.129195547746</v>
      </c>
      <c r="E165">
        <f t="shared" si="5"/>
        <v>-356742.28162347618</v>
      </c>
    </row>
    <row r="166" spans="1:5" x14ac:dyDescent="0.2">
      <c r="A166">
        <v>163</v>
      </c>
      <c r="B166" t="s">
        <v>448</v>
      </c>
      <c r="C166">
        <v>-369971.2738124305</v>
      </c>
      <c r="D166">
        <v>-510452.18188646971</v>
      </c>
      <c r="E166">
        <f t="shared" si="5"/>
        <v>140480.90807403921</v>
      </c>
    </row>
    <row r="167" spans="1:5" x14ac:dyDescent="0.2">
      <c r="A167">
        <v>164</v>
      </c>
      <c r="B167" t="s">
        <v>609</v>
      </c>
      <c r="C167">
        <v>-389322.31510104868</v>
      </c>
      <c r="D167">
        <v>-130828.07438983308</v>
      </c>
      <c r="E167">
        <f t="shared" si="5"/>
        <v>-258494.24071121559</v>
      </c>
    </row>
    <row r="168" spans="1:5" x14ac:dyDescent="0.2">
      <c r="A168">
        <v>165</v>
      </c>
      <c r="B168" t="s">
        <v>409</v>
      </c>
      <c r="C168">
        <v>-446408.47905176698</v>
      </c>
      <c r="D168">
        <v>-152546.02525857775</v>
      </c>
      <c r="E168">
        <f t="shared" si="5"/>
        <v>-293862.45379318926</v>
      </c>
    </row>
    <row r="169" spans="1:5" x14ac:dyDescent="0.2">
      <c r="A169">
        <v>166</v>
      </c>
      <c r="B169" t="s">
        <v>601</v>
      </c>
      <c r="C169">
        <v>-493527.22580821963</v>
      </c>
      <c r="D169">
        <v>-218447.34456391877</v>
      </c>
      <c r="E169">
        <f t="shared" si="5"/>
        <v>-275079.88124430086</v>
      </c>
    </row>
    <row r="170" spans="1:5" x14ac:dyDescent="0.2">
      <c r="A170">
        <v>167</v>
      </c>
      <c r="B170" t="s">
        <v>465</v>
      </c>
      <c r="C170">
        <v>-695078.19608335244</v>
      </c>
      <c r="D170">
        <v>-418462.36613446794</v>
      </c>
      <c r="E170">
        <f t="shared" si="5"/>
        <v>-276615.82994888449</v>
      </c>
    </row>
    <row r="171" spans="1:5" x14ac:dyDescent="0.2">
      <c r="A171">
        <v>168</v>
      </c>
      <c r="B171" t="s">
        <v>611</v>
      </c>
      <c r="C171">
        <v>-1081609.6057319108</v>
      </c>
      <c r="D171">
        <v>203577.37462622891</v>
      </c>
      <c r="E171">
        <f t="shared" si="5"/>
        <v>-1285186.9803581396</v>
      </c>
    </row>
    <row r="172" spans="1:5" x14ac:dyDescent="0.2">
      <c r="A172">
        <v>169</v>
      </c>
      <c r="B172" t="s">
        <v>452</v>
      </c>
      <c r="C172">
        <v>-1415409.447480873</v>
      </c>
      <c r="D172">
        <v>-3140768.1152615016</v>
      </c>
      <c r="E172">
        <f t="shared" si="5"/>
        <v>1725358.6677806287</v>
      </c>
    </row>
    <row r="173" spans="1:5" x14ac:dyDescent="0.2">
      <c r="A173">
        <v>170</v>
      </c>
      <c r="B173" t="s">
        <v>226</v>
      </c>
      <c r="C173">
        <v>-2796708.9384849779</v>
      </c>
      <c r="D173">
        <v>-3173508.996664511</v>
      </c>
      <c r="E173">
        <f t="shared" si="5"/>
        <v>376800.05817953311</v>
      </c>
    </row>
    <row r="174" spans="1:5" x14ac:dyDescent="0.2">
      <c r="A174">
        <v>171</v>
      </c>
      <c r="B174" t="s">
        <v>398</v>
      </c>
      <c r="C174">
        <v>-5751752.479795712</v>
      </c>
      <c r="D174">
        <v>-1819152.0753411194</v>
      </c>
      <c r="E174">
        <f t="shared" si="5"/>
        <v>-3932600.4044545926</v>
      </c>
    </row>
  </sheetData>
  <autoFilter ref="B3:E3" xr:uid="{B70A0200-C188-455F-90A3-732C36789F74}">
    <sortState xmlns:xlrd2="http://schemas.microsoft.com/office/spreadsheetml/2017/richdata2" ref="B4:E174">
      <sortCondition descending="1" ref="C3"/>
    </sortState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64D8-FC3B-40B6-BE28-FFB7550A2D4D}">
  <dimension ref="A1:B219"/>
  <sheetViews>
    <sheetView workbookViewId="0">
      <selection activeCell="A210" sqref="A210"/>
    </sheetView>
  </sheetViews>
  <sheetFormatPr baseColWidth="10" defaultRowHeight="15" x14ac:dyDescent="0.2"/>
  <sheetData>
    <row r="1" spans="1:2" x14ac:dyDescent="0.2">
      <c r="B1" t="s">
        <v>628</v>
      </c>
    </row>
    <row r="2" spans="1:2" x14ac:dyDescent="0.2">
      <c r="A2" t="s">
        <v>627</v>
      </c>
      <c r="B2" t="s">
        <v>629</v>
      </c>
    </row>
    <row r="3" spans="1:2" x14ac:dyDescent="0.2">
      <c r="A3" s="10" t="s">
        <v>346</v>
      </c>
      <c r="B3" s="11">
        <v>2.925854712</v>
      </c>
    </row>
    <row r="4" spans="1:2" x14ac:dyDescent="0.2">
      <c r="A4" s="10" t="s">
        <v>351</v>
      </c>
      <c r="B4" s="11">
        <v>1.5226568359999999</v>
      </c>
    </row>
    <row r="5" spans="1:2" x14ac:dyDescent="0.2">
      <c r="A5" s="10" t="s">
        <v>412</v>
      </c>
      <c r="B5" s="11">
        <v>46.863275430000002</v>
      </c>
    </row>
    <row r="6" spans="1:2" x14ac:dyDescent="0.2">
      <c r="A6" s="10" t="s">
        <v>252</v>
      </c>
      <c r="B6" s="11">
        <v>0.12841017199999999</v>
      </c>
    </row>
    <row r="7" spans="1:2" x14ac:dyDescent="0.2">
      <c r="A7" s="10" t="s">
        <v>347</v>
      </c>
      <c r="B7" s="11">
        <v>10.37671853</v>
      </c>
    </row>
    <row r="8" spans="1:2" x14ac:dyDescent="0.2">
      <c r="A8" s="10" t="s">
        <v>251</v>
      </c>
      <c r="B8" s="11">
        <v>3.9108392999999998E-2</v>
      </c>
    </row>
    <row r="9" spans="1:2" x14ac:dyDescent="0.2">
      <c r="A9" s="10" t="s">
        <v>261</v>
      </c>
      <c r="B9" s="11">
        <v>0.13437242799999999</v>
      </c>
    </row>
    <row r="10" spans="1:2" x14ac:dyDescent="0.2">
      <c r="A10" s="10" t="s">
        <v>357</v>
      </c>
      <c r="B10" s="11">
        <v>48.837212389999998</v>
      </c>
    </row>
    <row r="11" spans="1:2" x14ac:dyDescent="0.2">
      <c r="A11" s="10" t="s">
        <v>358</v>
      </c>
      <c r="B11" s="11">
        <v>1.639172184</v>
      </c>
    </row>
    <row r="12" spans="1:2" x14ac:dyDescent="0.2">
      <c r="A12" s="10" t="s">
        <v>250</v>
      </c>
      <c r="B12" s="11">
        <v>0.25069482799999998</v>
      </c>
    </row>
    <row r="13" spans="1:2" x14ac:dyDescent="0.2">
      <c r="A13" s="10" t="s">
        <v>368</v>
      </c>
      <c r="B13" s="11">
        <v>112.176765</v>
      </c>
    </row>
    <row r="14" spans="1:2" x14ac:dyDescent="0.2">
      <c r="A14" s="10" t="s">
        <v>369</v>
      </c>
      <c r="B14" s="11">
        <v>18.694089340000001</v>
      </c>
    </row>
    <row r="15" spans="1:2" x14ac:dyDescent="0.2">
      <c r="A15" s="10" t="s">
        <v>370</v>
      </c>
      <c r="B15" s="11">
        <v>10.867921170000001</v>
      </c>
    </row>
    <row r="16" spans="1:2" x14ac:dyDescent="0.2">
      <c r="A16" s="10" t="s">
        <v>376</v>
      </c>
      <c r="B16" s="11">
        <v>0.54016065800000002</v>
      </c>
    </row>
    <row r="17" spans="1:2" x14ac:dyDescent="0.2">
      <c r="A17" s="10" t="s">
        <v>263</v>
      </c>
      <c r="B17" s="11">
        <v>9.3761811539999993</v>
      </c>
    </row>
    <row r="18" spans="1:2" x14ac:dyDescent="0.2">
      <c r="A18" s="10" t="s">
        <v>374</v>
      </c>
      <c r="B18" s="11">
        <v>27.88255341</v>
      </c>
    </row>
    <row r="19" spans="1:2" x14ac:dyDescent="0.2">
      <c r="A19" s="10" t="s">
        <v>265</v>
      </c>
      <c r="B19" s="11">
        <v>0.32385434000000002</v>
      </c>
    </row>
    <row r="20" spans="1:2" x14ac:dyDescent="0.2">
      <c r="A20" s="10" t="s">
        <v>381</v>
      </c>
      <c r="B20" s="11">
        <v>17.053459969999999</v>
      </c>
    </row>
    <row r="21" spans="1:2" x14ac:dyDescent="0.2">
      <c r="A21" s="10" t="s">
        <v>372</v>
      </c>
      <c r="B21" s="11">
        <v>27.213121820000001</v>
      </c>
    </row>
    <row r="22" spans="1:2" x14ac:dyDescent="0.2">
      <c r="A22" s="10" t="s">
        <v>382</v>
      </c>
      <c r="B22" s="11">
        <v>0.172706528</v>
      </c>
    </row>
    <row r="23" spans="1:2" x14ac:dyDescent="0.2">
      <c r="A23" s="10" t="s">
        <v>373</v>
      </c>
      <c r="B23" s="11">
        <v>2.1828998390000001</v>
      </c>
    </row>
    <row r="24" spans="1:2" x14ac:dyDescent="0.2">
      <c r="A24" s="10" t="s">
        <v>264</v>
      </c>
      <c r="B24" s="11">
        <v>0.172478042</v>
      </c>
    </row>
    <row r="25" spans="1:2" x14ac:dyDescent="0.2">
      <c r="A25" s="10" t="s">
        <v>387</v>
      </c>
      <c r="B25" s="11">
        <v>0.46583641399999998</v>
      </c>
    </row>
    <row r="26" spans="1:2" x14ac:dyDescent="0.2">
      <c r="A26" s="10" t="s">
        <v>583</v>
      </c>
      <c r="B26" s="11">
        <v>9.1252917000000003E-2</v>
      </c>
    </row>
    <row r="27" spans="1:2" x14ac:dyDescent="0.2">
      <c r="A27" s="10" t="s">
        <v>584</v>
      </c>
      <c r="B27" s="11">
        <v>7.2655819160000004</v>
      </c>
    </row>
    <row r="28" spans="1:2" x14ac:dyDescent="0.2">
      <c r="A28" s="10" t="s">
        <v>390</v>
      </c>
      <c r="B28" s="11">
        <v>1.7239051519999999</v>
      </c>
    </row>
    <row r="29" spans="1:2" x14ac:dyDescent="0.2">
      <c r="A29" s="10" t="s">
        <v>386</v>
      </c>
      <c r="B29" s="11">
        <v>127.1058324</v>
      </c>
    </row>
    <row r="30" spans="1:2" x14ac:dyDescent="0.2">
      <c r="A30" s="10" t="s">
        <v>585</v>
      </c>
      <c r="B30" s="11">
        <v>4.6127847999999999E-2</v>
      </c>
    </row>
    <row r="31" spans="1:2" x14ac:dyDescent="0.2">
      <c r="A31" s="10" t="s">
        <v>586</v>
      </c>
      <c r="B31" s="11">
        <v>2.480537102</v>
      </c>
    </row>
    <row r="32" spans="1:2" x14ac:dyDescent="0.2">
      <c r="A32" s="10" t="s">
        <v>375</v>
      </c>
      <c r="B32" s="11">
        <v>11.46464885</v>
      </c>
    </row>
    <row r="33" spans="1:2" x14ac:dyDescent="0.2">
      <c r="A33" s="10" t="s">
        <v>587</v>
      </c>
      <c r="B33" s="11">
        <v>1.173933058</v>
      </c>
    </row>
    <row r="34" spans="1:2" x14ac:dyDescent="0.2">
      <c r="A34" s="10" t="s">
        <v>371</v>
      </c>
      <c r="B34" s="11">
        <v>0.158238407</v>
      </c>
    </row>
    <row r="35" spans="1:2" x14ac:dyDescent="0.2">
      <c r="A35" s="10" t="s">
        <v>469</v>
      </c>
      <c r="B35" s="11">
        <v>4.3741736189999996</v>
      </c>
    </row>
    <row r="36" spans="1:2" x14ac:dyDescent="0.2">
      <c r="A36" s="10" t="s">
        <v>393</v>
      </c>
      <c r="B36" s="11">
        <v>157.3827814</v>
      </c>
    </row>
    <row r="37" spans="1:2" x14ac:dyDescent="0.2">
      <c r="A37" s="10" t="s">
        <v>588</v>
      </c>
      <c r="B37" s="11">
        <v>0.17300502400000001</v>
      </c>
    </row>
    <row r="38" spans="1:2" x14ac:dyDescent="0.2">
      <c r="A38" s="10" t="s">
        <v>589</v>
      </c>
      <c r="B38" s="11">
        <v>8.3966320999999997E-2</v>
      </c>
    </row>
    <row r="39" spans="1:2" x14ac:dyDescent="0.2">
      <c r="A39" s="10" t="s">
        <v>318</v>
      </c>
      <c r="B39" s="11">
        <v>0.281186677</v>
      </c>
    </row>
    <row r="40" spans="1:2" x14ac:dyDescent="0.2">
      <c r="A40" s="10" t="s">
        <v>397</v>
      </c>
      <c r="B40" s="11">
        <v>22.99853208</v>
      </c>
    </row>
    <row r="41" spans="1:2" x14ac:dyDescent="0.2">
      <c r="A41" s="10" t="s">
        <v>398</v>
      </c>
      <c r="B41" s="11">
        <v>2776.9326150000002</v>
      </c>
    </row>
    <row r="42" spans="1:2" x14ac:dyDescent="0.2">
      <c r="A42" s="10" t="s">
        <v>403</v>
      </c>
      <c r="B42" s="11">
        <v>27.89368026</v>
      </c>
    </row>
    <row r="43" spans="1:2" x14ac:dyDescent="0.2">
      <c r="A43" s="10" t="s">
        <v>404</v>
      </c>
      <c r="B43" s="11">
        <v>6.9081364000000006E-2</v>
      </c>
    </row>
    <row r="44" spans="1:2" x14ac:dyDescent="0.2">
      <c r="A44" s="10" t="s">
        <v>402</v>
      </c>
      <c r="B44" s="11">
        <v>0.94349902299999999</v>
      </c>
    </row>
    <row r="45" spans="1:2" x14ac:dyDescent="0.2">
      <c r="A45" s="10" t="s">
        <v>268</v>
      </c>
      <c r="B45" s="11">
        <v>2.1140854000000001E-2</v>
      </c>
    </row>
    <row r="46" spans="1:2" x14ac:dyDescent="0.2">
      <c r="A46" s="10" t="s">
        <v>590</v>
      </c>
      <c r="B46" s="11">
        <v>2.3219215819999999</v>
      </c>
    </row>
    <row r="47" spans="1:2" x14ac:dyDescent="0.2">
      <c r="A47" s="10" t="s">
        <v>591</v>
      </c>
      <c r="B47" s="11">
        <v>3.5334211770000001</v>
      </c>
    </row>
    <row r="48" spans="1:2" x14ac:dyDescent="0.2">
      <c r="A48" s="10" t="s">
        <v>445</v>
      </c>
      <c r="B48" s="11">
        <v>4.8805050239999996</v>
      </c>
    </row>
    <row r="49" spans="1:2" x14ac:dyDescent="0.2">
      <c r="A49" s="10" t="s">
        <v>405</v>
      </c>
      <c r="B49" s="11">
        <v>7.0929176739999997</v>
      </c>
    </row>
    <row r="50" spans="1:2" x14ac:dyDescent="0.2">
      <c r="A50" s="10" t="s">
        <v>592</v>
      </c>
      <c r="B50" s="11">
        <v>1.4180687649999999</v>
      </c>
    </row>
    <row r="51" spans="1:2" x14ac:dyDescent="0.2">
      <c r="A51" s="10" t="s">
        <v>408</v>
      </c>
      <c r="B51" s="11">
        <v>1.9966516030000001</v>
      </c>
    </row>
    <row r="52" spans="1:2" x14ac:dyDescent="0.2">
      <c r="A52" s="10" t="s">
        <v>593</v>
      </c>
      <c r="B52" s="11">
        <v>27.56816736</v>
      </c>
    </row>
    <row r="53" spans="1:2" x14ac:dyDescent="0.2">
      <c r="A53" s="10" t="s">
        <v>594</v>
      </c>
      <c r="B53" s="11">
        <v>10.579192949999999</v>
      </c>
    </row>
    <row r="54" spans="1:2" x14ac:dyDescent="0.2">
      <c r="A54" s="10" t="s">
        <v>595</v>
      </c>
      <c r="B54" s="11">
        <v>0.62301265100000003</v>
      </c>
    </row>
    <row r="55" spans="1:2" x14ac:dyDescent="0.2">
      <c r="A55" s="10" t="s">
        <v>411</v>
      </c>
      <c r="B55" s="11">
        <v>8.7542286970000003</v>
      </c>
    </row>
    <row r="56" spans="1:2" x14ac:dyDescent="0.2">
      <c r="A56" s="10" t="s">
        <v>410</v>
      </c>
      <c r="B56" s="11">
        <v>0.108999162</v>
      </c>
    </row>
    <row r="57" spans="1:2" x14ac:dyDescent="0.2">
      <c r="A57" s="10" t="s">
        <v>274</v>
      </c>
      <c r="B57" s="11">
        <v>4.4122290000000002E-2</v>
      </c>
    </row>
    <row r="58" spans="1:2" x14ac:dyDescent="0.2">
      <c r="A58" s="10" t="s">
        <v>596</v>
      </c>
      <c r="B58" s="11">
        <v>7.4723804679999999</v>
      </c>
    </row>
    <row r="59" spans="1:2" x14ac:dyDescent="0.2">
      <c r="A59" s="10" t="s">
        <v>413</v>
      </c>
      <c r="B59" s="11">
        <v>11.064487379999999</v>
      </c>
    </row>
    <row r="60" spans="1:2" x14ac:dyDescent="0.2">
      <c r="A60" s="10" t="s">
        <v>414</v>
      </c>
      <c r="B60" s="11">
        <v>67.315206739999994</v>
      </c>
    </row>
    <row r="61" spans="1:2" x14ac:dyDescent="0.2">
      <c r="A61" s="10" t="s">
        <v>597</v>
      </c>
      <c r="B61" s="11">
        <v>1.69413094</v>
      </c>
    </row>
    <row r="62" spans="1:2" x14ac:dyDescent="0.2">
      <c r="A62" s="10" t="s">
        <v>577</v>
      </c>
      <c r="B62" s="11">
        <v>1.537603195</v>
      </c>
    </row>
    <row r="63" spans="1:2" x14ac:dyDescent="0.2">
      <c r="A63" s="10" t="s">
        <v>415</v>
      </c>
      <c r="B63" s="11">
        <v>0.19848070900000001</v>
      </c>
    </row>
    <row r="64" spans="1:2" x14ac:dyDescent="0.2">
      <c r="A64" s="10" t="s">
        <v>419</v>
      </c>
      <c r="B64" s="11">
        <v>3.7904947089999999</v>
      </c>
    </row>
    <row r="65" spans="1:2" x14ac:dyDescent="0.2">
      <c r="A65" s="10" t="s">
        <v>420</v>
      </c>
      <c r="B65" s="11">
        <v>4.436446654</v>
      </c>
    </row>
    <row r="66" spans="1:2" x14ac:dyDescent="0.2">
      <c r="A66" s="10" t="s">
        <v>598</v>
      </c>
      <c r="B66" s="11">
        <v>0.195143017</v>
      </c>
    </row>
    <row r="67" spans="1:2" x14ac:dyDescent="0.2">
      <c r="A67" s="10" t="s">
        <v>599</v>
      </c>
      <c r="B67" s="11">
        <v>4.3394384000000001E-2</v>
      </c>
    </row>
    <row r="68" spans="1:2" x14ac:dyDescent="0.2">
      <c r="A68" s="10" t="s">
        <v>422</v>
      </c>
      <c r="B68" s="11">
        <v>0.61603005600000005</v>
      </c>
    </row>
    <row r="69" spans="1:2" x14ac:dyDescent="0.2">
      <c r="A69" s="10" t="s">
        <v>421</v>
      </c>
      <c r="B69" s="11">
        <v>11.3680685</v>
      </c>
    </row>
    <row r="70" spans="1:2" x14ac:dyDescent="0.2">
      <c r="A70" s="10" t="s">
        <v>425</v>
      </c>
      <c r="B70" s="11">
        <v>88.309025489999996</v>
      </c>
    </row>
    <row r="71" spans="1:2" x14ac:dyDescent="0.2">
      <c r="A71" s="10" t="s">
        <v>284</v>
      </c>
      <c r="B71" s="11">
        <v>7.9127739999999992E-3</v>
      </c>
    </row>
    <row r="72" spans="1:2" x14ac:dyDescent="0.2">
      <c r="A72" s="10" t="s">
        <v>307</v>
      </c>
      <c r="B72" s="11">
        <v>0.22698601099999999</v>
      </c>
    </row>
    <row r="73" spans="1:2" x14ac:dyDescent="0.2">
      <c r="A73" s="10" t="s">
        <v>429</v>
      </c>
      <c r="B73" s="11">
        <v>1.284097898</v>
      </c>
    </row>
    <row r="74" spans="1:2" x14ac:dyDescent="0.2">
      <c r="A74" s="10" t="s">
        <v>434</v>
      </c>
      <c r="B74" s="11">
        <v>0.15985606299999999</v>
      </c>
    </row>
    <row r="75" spans="1:2" x14ac:dyDescent="0.2">
      <c r="A75" s="10" t="s">
        <v>430</v>
      </c>
      <c r="B75" s="11">
        <v>2.80749921</v>
      </c>
    </row>
    <row r="76" spans="1:2" x14ac:dyDescent="0.2">
      <c r="A76" s="10" t="s">
        <v>409</v>
      </c>
      <c r="B76" s="11">
        <v>191.58163440000001</v>
      </c>
    </row>
    <row r="77" spans="1:2" x14ac:dyDescent="0.2">
      <c r="A77" s="10" t="s">
        <v>431</v>
      </c>
      <c r="B77" s="11">
        <v>4.0829455130000003</v>
      </c>
    </row>
    <row r="78" spans="1:2" x14ac:dyDescent="0.2">
      <c r="A78" s="10" t="s">
        <v>436</v>
      </c>
      <c r="B78" s="11">
        <v>18.33623665</v>
      </c>
    </row>
    <row r="79" spans="1:2" x14ac:dyDescent="0.2">
      <c r="A79" s="10" t="s">
        <v>283</v>
      </c>
      <c r="B79" s="11">
        <v>0.14155451999999999</v>
      </c>
    </row>
    <row r="80" spans="1:2" x14ac:dyDescent="0.2">
      <c r="A80" s="10" t="s">
        <v>282</v>
      </c>
      <c r="B80" s="11">
        <v>7.8589131000000007E-2</v>
      </c>
    </row>
    <row r="81" spans="1:2" x14ac:dyDescent="0.2">
      <c r="A81" s="10" t="s">
        <v>437</v>
      </c>
      <c r="B81" s="11">
        <v>5.5986461179999996</v>
      </c>
    </row>
    <row r="82" spans="1:2" x14ac:dyDescent="0.2">
      <c r="A82" s="10" t="s">
        <v>433</v>
      </c>
      <c r="B82" s="11">
        <v>0.86064524499999995</v>
      </c>
    </row>
    <row r="83" spans="1:2" x14ac:dyDescent="0.2">
      <c r="A83" s="10" t="s">
        <v>435</v>
      </c>
      <c r="B83" s="11">
        <v>8.7597480000000005E-2</v>
      </c>
    </row>
    <row r="84" spans="1:2" x14ac:dyDescent="0.2">
      <c r="A84" s="10" t="s">
        <v>440</v>
      </c>
      <c r="B84" s="11">
        <v>0.65240128200000003</v>
      </c>
    </row>
    <row r="85" spans="1:2" x14ac:dyDescent="0.2">
      <c r="A85" s="10" t="s">
        <v>446</v>
      </c>
      <c r="B85" s="11">
        <v>0.89542861600000001</v>
      </c>
    </row>
    <row r="86" spans="1:2" x14ac:dyDescent="0.2">
      <c r="A86" s="10" t="s">
        <v>444</v>
      </c>
      <c r="B86" s="11">
        <v>2.9826452429999999</v>
      </c>
    </row>
    <row r="87" spans="1:2" x14ac:dyDescent="0.2">
      <c r="A87" s="10" t="s">
        <v>600</v>
      </c>
      <c r="B87" s="11">
        <v>11.336340659999999</v>
      </c>
    </row>
    <row r="88" spans="1:2" x14ac:dyDescent="0.2">
      <c r="A88" s="10" t="s">
        <v>447</v>
      </c>
      <c r="B88" s="11">
        <v>13.40092989</v>
      </c>
    </row>
    <row r="89" spans="1:2" x14ac:dyDescent="0.2">
      <c r="A89" s="10" t="s">
        <v>460</v>
      </c>
      <c r="B89" s="11">
        <v>0.906565858</v>
      </c>
    </row>
    <row r="90" spans="1:2" x14ac:dyDescent="0.2">
      <c r="A90" s="10" t="s">
        <v>452</v>
      </c>
      <c r="B90" s="11">
        <v>713.9249575</v>
      </c>
    </row>
    <row r="91" spans="1:2" x14ac:dyDescent="0.2">
      <c r="A91" s="10" t="s">
        <v>448</v>
      </c>
      <c r="B91" s="11">
        <v>168.53511140000001</v>
      </c>
    </row>
    <row r="92" spans="1:2" x14ac:dyDescent="0.2">
      <c r="A92" s="10" t="s">
        <v>459</v>
      </c>
      <c r="B92" s="11">
        <v>60.42138344</v>
      </c>
    </row>
    <row r="93" spans="1:2" x14ac:dyDescent="0.2">
      <c r="A93" s="10" t="s">
        <v>457</v>
      </c>
      <c r="B93" s="11">
        <v>10.13037334</v>
      </c>
    </row>
    <row r="94" spans="1:2" x14ac:dyDescent="0.2">
      <c r="A94" s="10" t="s">
        <v>601</v>
      </c>
      <c r="B94" s="11">
        <v>212.7528748</v>
      </c>
    </row>
    <row r="95" spans="1:2" x14ac:dyDescent="0.2">
      <c r="A95" s="10" t="s">
        <v>461</v>
      </c>
      <c r="B95" s="11">
        <v>17.51422474</v>
      </c>
    </row>
    <row r="96" spans="1:2" x14ac:dyDescent="0.2">
      <c r="A96" s="10" t="s">
        <v>462</v>
      </c>
      <c r="B96" s="11">
        <v>91.99951222</v>
      </c>
    </row>
    <row r="97" spans="1:2" x14ac:dyDescent="0.2">
      <c r="A97" s="10" t="s">
        <v>463</v>
      </c>
      <c r="B97" s="11">
        <v>2.1872795489999999</v>
      </c>
    </row>
    <row r="98" spans="1:2" x14ac:dyDescent="0.2">
      <c r="A98" s="10" t="s">
        <v>465</v>
      </c>
      <c r="B98" s="11">
        <v>302.0372342</v>
      </c>
    </row>
    <row r="99" spans="1:2" x14ac:dyDescent="0.2">
      <c r="A99" s="10" t="s">
        <v>464</v>
      </c>
      <c r="B99" s="11">
        <v>7.1156065929999999</v>
      </c>
    </row>
    <row r="100" spans="1:2" x14ac:dyDescent="0.2">
      <c r="A100" s="10" t="s">
        <v>466</v>
      </c>
      <c r="B100" s="11">
        <v>85.643517439999997</v>
      </c>
    </row>
    <row r="101" spans="1:2" x14ac:dyDescent="0.2">
      <c r="A101" s="10" t="s">
        <v>467</v>
      </c>
      <c r="B101" s="11">
        <v>4.725782079</v>
      </c>
    </row>
    <row r="102" spans="1:2" x14ac:dyDescent="0.2">
      <c r="A102" s="10" t="s">
        <v>288</v>
      </c>
      <c r="B102" s="11">
        <v>2.0028177000000001E-2</v>
      </c>
    </row>
    <row r="103" spans="1:2" x14ac:dyDescent="0.2">
      <c r="A103" s="10" t="s">
        <v>602</v>
      </c>
      <c r="B103" s="11">
        <v>2.658689088</v>
      </c>
    </row>
    <row r="104" spans="1:2" x14ac:dyDescent="0.2">
      <c r="A104" s="10" t="s">
        <v>472</v>
      </c>
      <c r="B104" s="11">
        <v>29.348266020000001</v>
      </c>
    </row>
    <row r="105" spans="1:2" x14ac:dyDescent="0.2">
      <c r="A105" s="10" t="s">
        <v>468</v>
      </c>
      <c r="B105" s="11">
        <v>3.1338943289999999</v>
      </c>
    </row>
    <row r="106" spans="1:2" x14ac:dyDescent="0.2">
      <c r="A106" s="10" t="s">
        <v>603</v>
      </c>
      <c r="B106" s="11">
        <v>8.9559999860000001</v>
      </c>
    </row>
    <row r="107" spans="1:2" x14ac:dyDescent="0.2">
      <c r="A107" s="10" t="s">
        <v>480</v>
      </c>
      <c r="B107" s="11">
        <v>2.2550050019999999</v>
      </c>
    </row>
    <row r="108" spans="1:2" x14ac:dyDescent="0.2">
      <c r="A108" s="10" t="s">
        <v>474</v>
      </c>
      <c r="B108" s="11">
        <v>7.6970717799999999</v>
      </c>
    </row>
    <row r="109" spans="1:2" x14ac:dyDescent="0.2">
      <c r="A109" s="10" t="s">
        <v>477</v>
      </c>
      <c r="B109" s="11">
        <v>0.606776918</v>
      </c>
    </row>
    <row r="110" spans="1:2" x14ac:dyDescent="0.2">
      <c r="A110" s="10" t="s">
        <v>475</v>
      </c>
      <c r="B110" s="11">
        <v>0.36072060500000003</v>
      </c>
    </row>
    <row r="111" spans="1:2" x14ac:dyDescent="0.2">
      <c r="A111" s="10" t="s">
        <v>604</v>
      </c>
      <c r="B111" s="11">
        <v>12.67133716</v>
      </c>
    </row>
    <row r="112" spans="1:2" x14ac:dyDescent="0.2">
      <c r="A112" s="10" t="s">
        <v>342</v>
      </c>
      <c r="B112" s="11">
        <v>3.9793255999999999E-2</v>
      </c>
    </row>
    <row r="113" spans="1:2" x14ac:dyDescent="0.2">
      <c r="A113" s="10" t="s">
        <v>478</v>
      </c>
      <c r="B113" s="11">
        <v>3.6799706680000002</v>
      </c>
    </row>
    <row r="114" spans="1:2" x14ac:dyDescent="0.2">
      <c r="A114" s="10" t="s">
        <v>479</v>
      </c>
      <c r="B114" s="11">
        <v>2.670538423</v>
      </c>
    </row>
    <row r="115" spans="1:2" x14ac:dyDescent="0.2">
      <c r="A115" s="10" t="s">
        <v>482</v>
      </c>
      <c r="B115" s="11">
        <v>0.56349944299999999</v>
      </c>
    </row>
    <row r="116" spans="1:2" x14ac:dyDescent="0.2">
      <c r="A116" s="10" t="s">
        <v>605</v>
      </c>
      <c r="B116" s="11">
        <v>2.1946951619999999</v>
      </c>
    </row>
    <row r="117" spans="1:2" x14ac:dyDescent="0.2">
      <c r="A117" s="10" t="s">
        <v>487</v>
      </c>
      <c r="B117" s="11">
        <v>1.095750738</v>
      </c>
    </row>
    <row r="118" spans="1:2" x14ac:dyDescent="0.2">
      <c r="A118" s="10" t="s">
        <v>502</v>
      </c>
      <c r="B118" s="11">
        <v>0.40020304099999998</v>
      </c>
    </row>
    <row r="119" spans="1:2" x14ac:dyDescent="0.2">
      <c r="A119" s="10" t="s">
        <v>503</v>
      </c>
      <c r="B119" s="11">
        <v>68.257283749999999</v>
      </c>
    </row>
    <row r="120" spans="1:2" x14ac:dyDescent="0.2">
      <c r="A120" s="10" t="s">
        <v>293</v>
      </c>
      <c r="B120" s="11">
        <v>0.45508469800000001</v>
      </c>
    </row>
    <row r="121" spans="1:2" x14ac:dyDescent="0.2">
      <c r="A121" s="10" t="s">
        <v>492</v>
      </c>
      <c r="B121" s="11">
        <v>0.92642242299999999</v>
      </c>
    </row>
    <row r="122" spans="1:2" x14ac:dyDescent="0.2">
      <c r="A122" s="10" t="s">
        <v>295</v>
      </c>
      <c r="B122" s="11">
        <v>0.42406550999999998</v>
      </c>
    </row>
    <row r="123" spans="1:2" x14ac:dyDescent="0.2">
      <c r="A123" s="10" t="s">
        <v>294</v>
      </c>
      <c r="B123" s="11">
        <v>4.4507061000000001E-2</v>
      </c>
    </row>
    <row r="124" spans="1:2" x14ac:dyDescent="0.2">
      <c r="A124" s="10" t="s">
        <v>298</v>
      </c>
      <c r="B124" s="11">
        <v>1.5559300999999999E-2</v>
      </c>
    </row>
    <row r="125" spans="1:2" x14ac:dyDescent="0.2">
      <c r="A125" s="10" t="s">
        <v>500</v>
      </c>
      <c r="B125" s="11">
        <v>1.1168678759999999</v>
      </c>
    </row>
    <row r="126" spans="1:2" x14ac:dyDescent="0.2">
      <c r="A126" s="10" t="s">
        <v>501</v>
      </c>
      <c r="B126" s="11">
        <v>1.2791513160000001</v>
      </c>
    </row>
    <row r="127" spans="1:2" x14ac:dyDescent="0.2">
      <c r="A127" s="10" t="s">
        <v>488</v>
      </c>
      <c r="B127" s="11">
        <v>119.6772988</v>
      </c>
    </row>
    <row r="128" spans="1:2" x14ac:dyDescent="0.2">
      <c r="A128" s="10" t="s">
        <v>495</v>
      </c>
      <c r="B128" s="11">
        <v>17.88037619</v>
      </c>
    </row>
    <row r="129" spans="1:2" x14ac:dyDescent="0.2">
      <c r="A129" s="10" t="s">
        <v>494</v>
      </c>
      <c r="B129" s="11">
        <v>0.67179076000000004</v>
      </c>
    </row>
    <row r="130" spans="1:2" x14ac:dyDescent="0.2">
      <c r="A130" s="10" t="s">
        <v>297</v>
      </c>
      <c r="B130" s="11">
        <v>8.0222339999999996E-3</v>
      </c>
    </row>
    <row r="131" spans="1:2" x14ac:dyDescent="0.2">
      <c r="A131" s="10" t="s">
        <v>486</v>
      </c>
      <c r="B131" s="11">
        <v>19.631256629999999</v>
      </c>
    </row>
    <row r="132" spans="1:2" x14ac:dyDescent="0.2">
      <c r="A132" s="10" t="s">
        <v>499</v>
      </c>
      <c r="B132" s="11">
        <v>2.3760389910000002</v>
      </c>
    </row>
    <row r="133" spans="1:2" x14ac:dyDescent="0.2">
      <c r="A133" s="10" t="s">
        <v>493</v>
      </c>
      <c r="B133" s="11">
        <v>7.1592727219999999</v>
      </c>
    </row>
    <row r="134" spans="1:2" x14ac:dyDescent="0.2">
      <c r="A134" s="10" t="s">
        <v>504</v>
      </c>
      <c r="B134" s="11">
        <v>1.1375567799999999</v>
      </c>
    </row>
    <row r="135" spans="1:2" x14ac:dyDescent="0.2">
      <c r="A135" s="10" t="s">
        <v>302</v>
      </c>
      <c r="B135" s="11">
        <v>1.4464795000000001E-2</v>
      </c>
    </row>
    <row r="136" spans="1:2" x14ac:dyDescent="0.2">
      <c r="A136" s="10" t="s">
        <v>510</v>
      </c>
      <c r="B136" s="11">
        <v>3.7973586629999998</v>
      </c>
    </row>
    <row r="137" spans="1:2" x14ac:dyDescent="0.2">
      <c r="A137" s="10" t="s">
        <v>352</v>
      </c>
      <c r="B137" s="11">
        <v>42.256166589999999</v>
      </c>
    </row>
    <row r="138" spans="1:2" x14ac:dyDescent="0.2">
      <c r="A138" s="10" t="s">
        <v>606</v>
      </c>
      <c r="B138" s="11">
        <v>2.3066599920000002</v>
      </c>
    </row>
    <row r="139" spans="1:2" x14ac:dyDescent="0.2">
      <c r="A139" s="10" t="s">
        <v>579</v>
      </c>
      <c r="B139" s="11">
        <v>9.9729703740000009</v>
      </c>
    </row>
    <row r="140" spans="1:2" x14ac:dyDescent="0.2">
      <c r="A140" s="10" t="s">
        <v>508</v>
      </c>
      <c r="B140" s="11">
        <v>1.5143627200000001</v>
      </c>
    </row>
    <row r="141" spans="1:2" x14ac:dyDescent="0.2">
      <c r="A141" s="10" t="s">
        <v>505</v>
      </c>
      <c r="B141" s="11">
        <v>0.58277175199999998</v>
      </c>
    </row>
    <row r="142" spans="1:2" x14ac:dyDescent="0.2">
      <c r="A142" s="10" t="s">
        <v>507</v>
      </c>
      <c r="B142" s="11">
        <v>38.216829410000003</v>
      </c>
    </row>
    <row r="143" spans="1:2" x14ac:dyDescent="0.2">
      <c r="A143" s="10" t="s">
        <v>301</v>
      </c>
      <c r="B143" s="11">
        <v>2.2253529999999998E-3</v>
      </c>
    </row>
    <row r="144" spans="1:2" x14ac:dyDescent="0.2">
      <c r="A144" s="10" t="s">
        <v>509</v>
      </c>
      <c r="B144" s="11">
        <v>11.583187430000001</v>
      </c>
    </row>
    <row r="145" spans="1:2" x14ac:dyDescent="0.2">
      <c r="A145" s="10" t="s">
        <v>607</v>
      </c>
      <c r="B145" s="11">
        <v>0.90153373299999995</v>
      </c>
    </row>
    <row r="146" spans="1:2" x14ac:dyDescent="0.2">
      <c r="A146" s="10" t="s">
        <v>511</v>
      </c>
      <c r="B146" s="11">
        <v>19.56457597</v>
      </c>
    </row>
    <row r="147" spans="1:2" x14ac:dyDescent="0.2">
      <c r="A147" s="10" t="s">
        <v>512</v>
      </c>
      <c r="B147" s="11">
        <v>67.915921969999999</v>
      </c>
    </row>
    <row r="148" spans="1:2" x14ac:dyDescent="0.2">
      <c r="A148" s="10" t="s">
        <v>303</v>
      </c>
      <c r="B148" s="11">
        <v>7.0098621E-2</v>
      </c>
    </row>
    <row r="149" spans="1:2" x14ac:dyDescent="0.2">
      <c r="A149" s="10" t="s">
        <v>513</v>
      </c>
      <c r="B149" s="11">
        <v>3.4124189999999999</v>
      </c>
    </row>
    <row r="150" spans="1:2" x14ac:dyDescent="0.2">
      <c r="A150" s="10" t="s">
        <v>580</v>
      </c>
      <c r="B150" s="11">
        <v>1.934184696</v>
      </c>
    </row>
    <row r="151" spans="1:2" x14ac:dyDescent="0.2">
      <c r="A151" s="10" t="s">
        <v>519</v>
      </c>
      <c r="B151" s="11">
        <v>2.2577191000000001</v>
      </c>
    </row>
    <row r="152" spans="1:2" x14ac:dyDescent="0.2">
      <c r="A152" s="10" t="s">
        <v>515</v>
      </c>
      <c r="B152" s="11">
        <v>14.88350851</v>
      </c>
    </row>
    <row r="153" spans="1:2" x14ac:dyDescent="0.2">
      <c r="A153" s="10" t="s">
        <v>516</v>
      </c>
      <c r="B153" s="11">
        <v>39.373030720000003</v>
      </c>
    </row>
    <row r="154" spans="1:2" x14ac:dyDescent="0.2">
      <c r="A154" s="10" t="s">
        <v>608</v>
      </c>
      <c r="B154" s="11">
        <v>6.1612584699999999</v>
      </c>
    </row>
    <row r="155" spans="1:2" x14ac:dyDescent="0.2">
      <c r="A155" s="10" t="s">
        <v>517</v>
      </c>
      <c r="B155" s="11">
        <v>88.053082059999994</v>
      </c>
    </row>
    <row r="156" spans="1:2" x14ac:dyDescent="0.2">
      <c r="A156" s="10" t="s">
        <v>518</v>
      </c>
      <c r="B156" s="11">
        <v>13.26360114</v>
      </c>
    </row>
    <row r="157" spans="1:2" x14ac:dyDescent="0.2">
      <c r="A157" s="10" t="s">
        <v>524</v>
      </c>
      <c r="B157" s="11">
        <v>29.842988439999999</v>
      </c>
    </row>
    <row r="158" spans="1:2" x14ac:dyDescent="0.2">
      <c r="A158" s="10" t="s">
        <v>399</v>
      </c>
      <c r="B158" s="11">
        <v>2.072257037</v>
      </c>
    </row>
    <row r="159" spans="1:2" x14ac:dyDescent="0.2">
      <c r="A159" s="10" t="s">
        <v>609</v>
      </c>
      <c r="B159" s="11">
        <v>166.82948010000001</v>
      </c>
    </row>
    <row r="160" spans="1:2" x14ac:dyDescent="0.2">
      <c r="A160" s="10" t="s">
        <v>610</v>
      </c>
      <c r="B160" s="11">
        <v>1.626039896</v>
      </c>
    </row>
    <row r="161" spans="1:2" x14ac:dyDescent="0.2">
      <c r="A161" s="10" t="s">
        <v>315</v>
      </c>
      <c r="B161" s="11">
        <v>0.43255561599999998</v>
      </c>
    </row>
    <row r="162" spans="1:2" x14ac:dyDescent="0.2">
      <c r="A162" s="10" t="s">
        <v>527</v>
      </c>
      <c r="B162" s="11">
        <v>6.2720321080000003</v>
      </c>
    </row>
    <row r="163" spans="1:2" x14ac:dyDescent="0.2">
      <c r="A163" s="10" t="s">
        <v>308</v>
      </c>
      <c r="B163" s="11">
        <v>2.6437825000000002E-2</v>
      </c>
    </row>
    <row r="164" spans="1:2" x14ac:dyDescent="0.2">
      <c r="A164" s="10" t="s">
        <v>525</v>
      </c>
      <c r="B164" s="11">
        <v>20.49237183</v>
      </c>
    </row>
    <row r="165" spans="1:2" x14ac:dyDescent="0.2">
      <c r="A165" s="10" t="s">
        <v>611</v>
      </c>
      <c r="B165" s="11">
        <v>458.06953909999999</v>
      </c>
    </row>
    <row r="166" spans="1:2" x14ac:dyDescent="0.2">
      <c r="A166" s="10" t="s">
        <v>526</v>
      </c>
      <c r="B166" s="11">
        <v>0.30319677099999998</v>
      </c>
    </row>
    <row r="167" spans="1:2" x14ac:dyDescent="0.2">
      <c r="A167" s="10" t="s">
        <v>612</v>
      </c>
      <c r="B167" s="11">
        <v>3.0083380000000002E-3</v>
      </c>
    </row>
    <row r="168" spans="1:2" x14ac:dyDescent="0.2">
      <c r="A168" s="10" t="s">
        <v>290</v>
      </c>
      <c r="B168" s="11">
        <v>9.6266814000000006E-2</v>
      </c>
    </row>
    <row r="169" spans="1:2" x14ac:dyDescent="0.2">
      <c r="A169" s="10" t="s">
        <v>613</v>
      </c>
      <c r="B169" s="11">
        <v>0.20556975899999999</v>
      </c>
    </row>
    <row r="170" spans="1:2" x14ac:dyDescent="0.2">
      <c r="A170" s="10" t="s">
        <v>360</v>
      </c>
      <c r="B170" s="11">
        <v>7.7887357000000004E-2</v>
      </c>
    </row>
    <row r="171" spans="1:2" x14ac:dyDescent="0.2">
      <c r="A171" s="10" t="s">
        <v>614</v>
      </c>
      <c r="B171" s="11">
        <v>3.5245121999999997E-2</v>
      </c>
    </row>
    <row r="172" spans="1:2" x14ac:dyDescent="0.2">
      <c r="A172" s="10" t="s">
        <v>581</v>
      </c>
      <c r="B172" s="11">
        <v>158.88362430000001</v>
      </c>
    </row>
    <row r="173" spans="1:2" x14ac:dyDescent="0.2">
      <c r="A173" s="10" t="s">
        <v>528</v>
      </c>
      <c r="B173" s="11">
        <v>2.6808747660000001</v>
      </c>
    </row>
    <row r="174" spans="1:2" x14ac:dyDescent="0.2">
      <c r="A174" s="10" t="s">
        <v>537</v>
      </c>
      <c r="B174" s="11">
        <v>14.919944040000001</v>
      </c>
    </row>
    <row r="175" spans="1:2" x14ac:dyDescent="0.2">
      <c r="A175" s="10" t="s">
        <v>317</v>
      </c>
      <c r="B175" s="11">
        <v>0.170046434</v>
      </c>
    </row>
    <row r="176" spans="1:2" x14ac:dyDescent="0.2">
      <c r="A176" s="10" t="s">
        <v>615</v>
      </c>
      <c r="B176" s="11">
        <v>0.28031193700000001</v>
      </c>
    </row>
    <row r="177" spans="1:2" x14ac:dyDescent="0.2">
      <c r="A177" s="10" t="s">
        <v>309</v>
      </c>
      <c r="B177" s="11">
        <v>10.629039710000001</v>
      </c>
    </row>
    <row r="178" spans="1:2" x14ac:dyDescent="0.2">
      <c r="A178" s="10" t="s">
        <v>539</v>
      </c>
      <c r="B178" s="11">
        <v>9.0924587480000003</v>
      </c>
    </row>
    <row r="179" spans="1:2" x14ac:dyDescent="0.2">
      <c r="A179" s="10" t="s">
        <v>540</v>
      </c>
      <c r="B179" s="11">
        <v>3.7381079439999998</v>
      </c>
    </row>
    <row r="180" spans="1:2" x14ac:dyDescent="0.2">
      <c r="A180" s="10" t="s">
        <v>616</v>
      </c>
      <c r="B180" s="11">
        <v>8.6788769000000002E-2</v>
      </c>
    </row>
    <row r="181" spans="1:2" x14ac:dyDescent="0.2">
      <c r="A181" s="10" t="s">
        <v>536</v>
      </c>
      <c r="B181" s="11">
        <v>0.18492549699999999</v>
      </c>
    </row>
    <row r="182" spans="1:2" x14ac:dyDescent="0.2">
      <c r="A182" s="10" t="s">
        <v>582</v>
      </c>
      <c r="B182" s="11">
        <v>130.6244816</v>
      </c>
    </row>
    <row r="183" spans="1:2" x14ac:dyDescent="0.2">
      <c r="A183" s="10" t="s">
        <v>418</v>
      </c>
      <c r="B183" s="11">
        <v>68.963760010000001</v>
      </c>
    </row>
    <row r="184" spans="1:2" x14ac:dyDescent="0.2">
      <c r="A184" s="10" t="s">
        <v>617</v>
      </c>
      <c r="B184" s="11">
        <v>6.7797903149999996</v>
      </c>
    </row>
    <row r="185" spans="1:2" x14ac:dyDescent="0.2">
      <c r="A185" s="10" t="s">
        <v>289</v>
      </c>
      <c r="B185" s="11">
        <v>6.6183434999999999E-2</v>
      </c>
    </row>
    <row r="186" spans="1:2" x14ac:dyDescent="0.2">
      <c r="A186" s="10" t="s">
        <v>314</v>
      </c>
      <c r="B186" s="11">
        <v>2.1058365999999999E-2</v>
      </c>
    </row>
    <row r="187" spans="1:2" x14ac:dyDescent="0.2">
      <c r="A187" s="10" t="s">
        <v>327</v>
      </c>
      <c r="B187" s="11">
        <v>7.0194551999999993E-2</v>
      </c>
    </row>
    <row r="188" spans="1:2" x14ac:dyDescent="0.2">
      <c r="A188" s="10" t="s">
        <v>538</v>
      </c>
      <c r="B188" s="11">
        <v>0.71125408199999995</v>
      </c>
    </row>
    <row r="189" spans="1:2" x14ac:dyDescent="0.2">
      <c r="A189" s="10" t="s">
        <v>542</v>
      </c>
      <c r="B189" s="11">
        <v>0.26578810899999999</v>
      </c>
    </row>
    <row r="190" spans="1:2" x14ac:dyDescent="0.2">
      <c r="A190" s="10" t="s">
        <v>541</v>
      </c>
      <c r="B190" s="11">
        <v>11.672111989999999</v>
      </c>
    </row>
    <row r="191" spans="1:2" x14ac:dyDescent="0.2">
      <c r="A191" s="10" t="s">
        <v>396</v>
      </c>
      <c r="B191" s="11">
        <v>10.284253769999999</v>
      </c>
    </row>
    <row r="192" spans="1:2" x14ac:dyDescent="0.2">
      <c r="A192" s="10" t="s">
        <v>618</v>
      </c>
      <c r="B192" s="11">
        <v>7.358265609</v>
      </c>
    </row>
    <row r="193" spans="1:2" x14ac:dyDescent="0.2">
      <c r="A193" s="10" t="s">
        <v>619</v>
      </c>
      <c r="B193" s="11">
        <v>71.681045179999998</v>
      </c>
    </row>
    <row r="194" spans="1:2" x14ac:dyDescent="0.2">
      <c r="A194" s="10" t="s">
        <v>547</v>
      </c>
      <c r="B194" s="11">
        <v>2.4508418550000002</v>
      </c>
    </row>
    <row r="195" spans="1:2" x14ac:dyDescent="0.2">
      <c r="A195" s="10" t="s">
        <v>546</v>
      </c>
      <c r="B195" s="11">
        <v>78.678970250000006</v>
      </c>
    </row>
    <row r="196" spans="1:2" x14ac:dyDescent="0.2">
      <c r="A196" s="10" t="s">
        <v>320</v>
      </c>
      <c r="B196" s="11">
        <v>0.15132400700000001</v>
      </c>
    </row>
    <row r="197" spans="1:2" x14ac:dyDescent="0.2">
      <c r="A197" s="10" t="s">
        <v>545</v>
      </c>
      <c r="B197" s="11">
        <v>0.89012947799999997</v>
      </c>
    </row>
    <row r="198" spans="1:2" x14ac:dyDescent="0.2">
      <c r="A198" s="10" t="s">
        <v>321</v>
      </c>
      <c r="B198" s="11">
        <v>4.784509E-2</v>
      </c>
    </row>
    <row r="199" spans="1:2" x14ac:dyDescent="0.2">
      <c r="A199" s="10" t="s">
        <v>620</v>
      </c>
      <c r="B199" s="11">
        <v>10.334030670000001</v>
      </c>
    </row>
    <row r="200" spans="1:2" x14ac:dyDescent="0.2">
      <c r="A200" s="10" t="s">
        <v>549</v>
      </c>
      <c r="B200" s="11">
        <v>8.4642250800000003</v>
      </c>
    </row>
    <row r="201" spans="1:2" x14ac:dyDescent="0.2">
      <c r="A201" s="10" t="s">
        <v>550</v>
      </c>
      <c r="B201" s="11">
        <v>110.56942290000001</v>
      </c>
    </row>
    <row r="202" spans="1:2" x14ac:dyDescent="0.2">
      <c r="A202" s="10" t="s">
        <v>548</v>
      </c>
      <c r="B202" s="11">
        <v>23.375138190000001</v>
      </c>
    </row>
    <row r="203" spans="1:2" x14ac:dyDescent="0.2">
      <c r="A203" s="10" t="s">
        <v>621</v>
      </c>
      <c r="B203" s="11">
        <v>6.3175097E-2</v>
      </c>
    </row>
    <row r="204" spans="1:2" x14ac:dyDescent="0.2">
      <c r="A204" s="10" t="s">
        <v>322</v>
      </c>
      <c r="B204" s="11">
        <v>3.3380300000000001E-3</v>
      </c>
    </row>
    <row r="205" spans="1:2" x14ac:dyDescent="0.2">
      <c r="A205" s="10" t="s">
        <v>552</v>
      </c>
      <c r="B205" s="11">
        <v>1.509624817</v>
      </c>
    </row>
    <row r="206" spans="1:2" x14ac:dyDescent="0.2">
      <c r="A206" s="10" t="s">
        <v>553</v>
      </c>
      <c r="B206" s="11">
        <v>60.925052669999999</v>
      </c>
    </row>
    <row r="207" spans="1:2" x14ac:dyDescent="0.2">
      <c r="A207" s="10" t="s">
        <v>622</v>
      </c>
      <c r="B207" s="11">
        <v>52.042319990000003</v>
      </c>
    </row>
    <row r="208" spans="1:2" x14ac:dyDescent="0.2">
      <c r="A208" s="10" t="s">
        <v>576</v>
      </c>
      <c r="B208" s="11">
        <v>100.9493439</v>
      </c>
    </row>
    <row r="209" spans="1:2" x14ac:dyDescent="0.2">
      <c r="A209" s="10" t="s">
        <v>623</v>
      </c>
      <c r="B209" s="11">
        <v>3.1731184670000001</v>
      </c>
    </row>
    <row r="210" spans="1:2" x14ac:dyDescent="0.2">
      <c r="A210" s="10" t="s">
        <v>226</v>
      </c>
      <c r="B210" s="11">
        <v>1442.329874</v>
      </c>
    </row>
    <row r="211" spans="1:2" x14ac:dyDescent="0.2">
      <c r="A211" s="10" t="s">
        <v>556</v>
      </c>
      <c r="B211" s="11">
        <v>1.7407519650000001</v>
      </c>
    </row>
    <row r="212" spans="1:2" x14ac:dyDescent="0.2">
      <c r="A212" s="10" t="s">
        <v>557</v>
      </c>
      <c r="B212" s="11">
        <v>30.088970870000001</v>
      </c>
    </row>
    <row r="213" spans="1:2" x14ac:dyDescent="0.2">
      <c r="A213" s="10" t="s">
        <v>570</v>
      </c>
      <c r="B213" s="11">
        <v>4.2281708000000001E-2</v>
      </c>
    </row>
    <row r="214" spans="1:2" x14ac:dyDescent="0.2">
      <c r="A214" s="10" t="s">
        <v>624</v>
      </c>
      <c r="B214" s="11">
        <v>31.847102759999999</v>
      </c>
    </row>
    <row r="215" spans="1:2" x14ac:dyDescent="0.2">
      <c r="A215" s="10" t="s">
        <v>625</v>
      </c>
      <c r="B215" s="11">
        <v>67.606143930000002</v>
      </c>
    </row>
    <row r="216" spans="1:2" x14ac:dyDescent="0.2">
      <c r="A216" s="10" t="s">
        <v>626</v>
      </c>
      <c r="B216" s="11">
        <v>7.7887360000000001E-3</v>
      </c>
    </row>
    <row r="217" spans="1:2" x14ac:dyDescent="0.2">
      <c r="A217" s="10" t="s">
        <v>573</v>
      </c>
      <c r="B217" s="11">
        <v>2.7988667270000001</v>
      </c>
    </row>
    <row r="218" spans="1:2" x14ac:dyDescent="0.2">
      <c r="A218" s="10" t="s">
        <v>574</v>
      </c>
      <c r="B218" s="11">
        <v>1.834194796</v>
      </c>
    </row>
    <row r="219" spans="1:2" x14ac:dyDescent="0.2">
      <c r="A219" s="10" t="s">
        <v>575</v>
      </c>
      <c r="B219" s="11">
        <v>2.8314101850000002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All_countries</vt:lpstr>
      <vt:lpstr>ConflictedAreas</vt:lpstr>
      <vt:lpstr>Countries_without_BCE</vt:lpstr>
      <vt:lpstr>Countries_with_at_least_one_BCE</vt:lpstr>
      <vt:lpstr>Oversea_Territories</vt:lpstr>
      <vt:lpstr>Aggregation</vt:lpstr>
      <vt:lpstr>NetWealth_Redistribution</vt:lpstr>
      <vt:lpstr>CO2Emissions2019</vt:lpstr>
      <vt:lpstr>ISO3_Country</vt:lpstr>
      <vt:lpstr>Transfer_Region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2021-03-29T17:57:08Z</dcterms:created>
  <dcterms:modified xsi:type="dcterms:W3CDTF">2023-08-17T19:21:29Z</dcterms:modified>
</cp:coreProperties>
</file>