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4bbdcc5cc82ff2c/Área de Trabalho/Excel_Santander/"/>
    </mc:Choice>
  </mc:AlternateContent>
  <xr:revisionPtr revIDLastSave="1" documentId="8_{3157D687-0163-4937-B263-6CBD38027FEB}" xr6:coauthVersionLast="47" xr6:coauthVersionMax="47" xr10:uidLastSave="{CA6D0409-E675-4F1D-9C8F-EEE9B6BD5537}"/>
  <bookViews>
    <workbookView xWindow="-120" yWindow="-120" windowWidth="20640" windowHeight="11160" tabRatio="345" xr2:uid="{D63472A4-8300-4934-9C87-0EC792DCF89D}"/>
  </bookViews>
  <sheets>
    <sheet name="APP" sheetId="1" r:id="rId1"/>
    <sheet name="Base_Perfil" sheetId="2" r:id="rId2"/>
  </sheets>
  <definedNames>
    <definedName name="aporte">APP!$D$17</definedName>
    <definedName name="_xlnm.Print_Area" localSheetId="0">APP!$A$1:$E$56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21" i="1" s="1"/>
  <c r="D14" i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<sst xmlns="http://schemas.openxmlformats.org/spreadsheetml/2006/main" count="71" uniqueCount="34">
  <si>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</si>
  <si>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</si>
  <si>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</si>
  <si>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</si>
  <si>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</si>
  <si>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</si>
  <si>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</si>
  <si>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</si>
  <si>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</si>
  <si>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</si>
  <si>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</si>
  <si>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</si>
  <si>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</si>
  <si>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</si>
  <si>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</si>
  <si>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</si>
  <si>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</si>
  <si>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</si>
  <si>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</si>
  <si>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</si>
  <si>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</si>
  <si>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</si>
  <si>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</si>
  <si>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</si>
  <si>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</si>
  <si>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</si>
  <si>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</si>
  <si>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</si>
  <si>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</si>
  <si>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</si>
  <si>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</si>
  <si>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</si>
  <si>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</si>
  <si>
    <r>
      <t xml:space="preserve"> </t>
    </r>
    <r>
      <rPr>
        <b/>
        <sz val="18"/>
        <color theme="0"/>
        <rFont val="Segoe UI Semibold"/>
        <family val="2"/>
      </rPr>
      <t>CENÁRIOS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</si>
</sst>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1"/>
      <color theme="6" tint="-0.499984740745262"/>
      <name val="Aptos Narrow"/>
      <family val="2"/>
      <scheme val="minor"/>
    </font>
    <font>
      <b/>
      <sz val="11"/>
      <color theme="6" tint="-0.249977111117893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0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indent="3"/>
    </xf>
    <xf numFmtId="0" fontId="14" fillId="5" borderId="0" xfId="3" applyFont="1" applyFill="1"/>
    <xf numFmtId="0" fontId="13" fillId="5" borderId="0" xfId="3" applyFont="1" applyFill="1" applyAlignment="1">
      <alignment horizontal="center"/>
    </xf>
    <xf numFmtId="0" fontId="2" fillId="5" borderId="0" xfId="3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DDD2C7"/>
      <color rgb="FF27A117"/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72-4B38-A7EF-48B27000935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72-4B38-A7EF-48B27000935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72-4B38-A7EF-48B27000935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72-4B38-A7EF-48B27000935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72-4B38-A7EF-48B27000935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72-4B38-A7EF-48B2700093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28</xdr:row>
      <xdr:rowOff>0</xdr:rowOff>
    </xdr:from>
    <xdr:to>
      <xdr:col>8</xdr:col>
      <xdr:colOff>0</xdr:colOff>
      <xdr:row>33</xdr:row>
      <xdr:rowOff>105998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232114B-BEB9-4084-DF75-719047AAB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9295" y="6243205"/>
          <a:ext cx="484910" cy="1058498"/>
        </a:xfrm>
        <a:prstGeom prst="rect">
          <a:avLst/>
        </a:prstGeom>
      </xdr:spPr>
    </xdr:pic>
    <xdr:clientData/>
  </xdr:twoCellAnchor>
  <xdr:twoCellAnchor>
    <xdr:from>
      <xdr:col>0</xdr:col>
      <xdr:colOff>355023</xdr:colOff>
      <xdr:row>0</xdr:row>
      <xdr:rowOff>178797</xdr:rowOff>
    </xdr:from>
    <xdr:to>
      <xdr:col>3</xdr:col>
      <xdr:colOff>987136</xdr:colOff>
      <xdr:row>9</xdr:row>
      <xdr:rowOff>45704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C21A0622-2F3E-1FEE-CF32-8B2ABC4D2D59}"/>
            </a:ext>
          </a:extLst>
        </xdr:cNvPr>
        <xdr:cNvGrpSpPr/>
      </xdr:nvGrpSpPr>
      <xdr:grpSpPr>
        <a:xfrm>
          <a:off x="355023" y="178797"/>
          <a:ext cx="5282045" cy="1581407"/>
          <a:chOff x="355023" y="178797"/>
          <a:chExt cx="5282045" cy="1581407"/>
        </a:xfrm>
      </xdr:grpSpPr>
      <xdr:pic>
        <xdr:nvPicPr>
          <xdr:cNvPr id="7" name="Imagem 6">
            <a:extLst>
              <a:ext uri="{FF2B5EF4-FFF2-40B4-BE49-F238E27FC236}">
                <a16:creationId xmlns:a16="http://schemas.microsoft.com/office/drawing/2014/main" id="{FEF1C0B7-F811-507D-BBB2-0D6A631822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5023" y="178797"/>
            <a:ext cx="5282045" cy="1581407"/>
          </a:xfrm>
          <a:prstGeom prst="rect">
            <a:avLst/>
          </a:prstGeom>
        </xdr:spPr>
      </xdr:pic>
      <xdr:pic>
        <xdr:nvPicPr>
          <xdr:cNvPr id="9" name="Gráfico 8" descr="Cofrinho com preenchimento sólido">
            <a:extLst>
              <a:ext uri="{FF2B5EF4-FFF2-40B4-BE49-F238E27FC236}">
                <a16:creationId xmlns:a16="http://schemas.microsoft.com/office/drawing/2014/main" id="{B912FB13-9974-08D5-61B8-251816C6A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66749" y="303068"/>
            <a:ext cx="1099704" cy="1322611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sheetPr>
    <tabColor theme="9" tint="-0.249977111117893"/>
    <pageSetUpPr fitToPage="1"/>
  </sheetPr>
  <dimension ref="A10:H57"/>
  <sheetViews>
    <sheetView showGridLines="0" tabSelected="1" zoomScale="110" zoomScaleNormal="110" workbookViewId="0">
      <selection activeCell="H4" sqref="H4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10" spans="2:4" ht="15.75" thickBot="1" x14ac:dyDescent="0.3"/>
    <row r="11" spans="2:4" ht="26.25" x14ac:dyDescent="0.3">
      <c r="B11" s="5" t="s">
        <v>14</v>
      </c>
      <c r="C11" s="6"/>
      <c r="D11" s="7"/>
    </row>
    <row r="12" spans="2:4" ht="17.25" x14ac:dyDescent="0.3">
      <c r="B12" s="42" t="s">
        <v>13</v>
      </c>
      <c r="C12" s="43"/>
      <c r="D12" s="23">
        <v>2000</v>
      </c>
    </row>
    <row r="13" spans="2:4" ht="17.25" x14ac:dyDescent="0.3">
      <c r="B13" s="44" t="s">
        <v>12</v>
      </c>
      <c r="C13" s="45"/>
      <c r="D13" s="24">
        <v>6.0000000000000001E-3</v>
      </c>
    </row>
    <row r="14" spans="2:4" ht="18" thickBot="1" x14ac:dyDescent="0.35">
      <c r="B14" s="46" t="s">
        <v>32</v>
      </c>
      <c r="C14" s="47"/>
      <c r="D14" s="25">
        <f>D12*30%</f>
        <v>600</v>
      </c>
    </row>
    <row r="15" spans="2:4" ht="15.75" thickBot="1" x14ac:dyDescent="0.3"/>
    <row r="16" spans="2:4" ht="28.5" customHeight="1" x14ac:dyDescent="0.25">
      <c r="B16" s="55" t="s">
        <v>5</v>
      </c>
      <c r="C16" s="51"/>
      <c r="D16" s="54"/>
    </row>
    <row r="17" spans="1:6" ht="17.25" x14ac:dyDescent="0.3">
      <c r="B17" s="42" t="s">
        <v>0</v>
      </c>
      <c r="C17" s="43"/>
      <c r="D17" s="18">
        <v>200</v>
      </c>
    </row>
    <row r="18" spans="1:6" ht="17.25" x14ac:dyDescent="0.3">
      <c r="B18" s="44" t="s">
        <v>1</v>
      </c>
      <c r="C18" s="45"/>
      <c r="D18" s="19">
        <v>5</v>
      </c>
    </row>
    <row r="19" spans="1:6" ht="17.25" x14ac:dyDescent="0.3">
      <c r="B19" s="44" t="s">
        <v>2</v>
      </c>
      <c r="C19" s="45"/>
      <c r="D19" s="20">
        <v>1.0789999999999999E-2</v>
      </c>
    </row>
    <row r="20" spans="1:6" ht="17.25" x14ac:dyDescent="0.3">
      <c r="B20" s="48" t="s">
        <v>3</v>
      </c>
      <c r="C20" s="49"/>
      <c r="D20" s="21">
        <f>FV(taxa_mensal,qtd_anos*12,aporte*-1)</f>
        <v>16755.382799697527</v>
      </c>
    </row>
    <row r="21" spans="1:6" ht="18" thickBot="1" x14ac:dyDescent="0.35">
      <c r="B21" s="52" t="s">
        <v>4</v>
      </c>
      <c r="C21" s="53"/>
      <c r="D21" s="22">
        <f>patrimonio*rendimento_carteira</f>
        <v>100.53229679818516</v>
      </c>
      <c r="F21" s="3"/>
    </row>
    <row r="22" spans="1:6" ht="15.75" thickBot="1" x14ac:dyDescent="0.3"/>
    <row r="23" spans="1:6" ht="30.75" x14ac:dyDescent="0.25">
      <c r="B23" s="50" t="s">
        <v>33</v>
      </c>
      <c r="C23" s="51"/>
      <c r="D23" s="8" t="s">
        <v>11</v>
      </c>
    </row>
    <row r="24" spans="1:6" ht="17.25" x14ac:dyDescent="0.3">
      <c r="A24" s="1">
        <v>2</v>
      </c>
      <c r="B24" s="9" t="s">
        <v>6</v>
      </c>
      <c r="C24" s="10">
        <f>FV($D$19,$A24*12,$D$17*-1)</f>
        <v>5445.5254595290435</v>
      </c>
      <c r="D24" s="11">
        <f>C24*rendimento_carteira</f>
        <v>32.673152757174265</v>
      </c>
    </row>
    <row r="25" spans="1:6" ht="17.25" x14ac:dyDescent="0.3">
      <c r="A25" s="1">
        <v>5</v>
      </c>
      <c r="B25" s="12" t="s">
        <v>7</v>
      </c>
      <c r="C25" s="13">
        <f>FV($D$19,$A25*12,$D$17*-1)</f>
        <v>16755.382799697527</v>
      </c>
      <c r="D25" s="14">
        <f>C25*rendimento_carteira</f>
        <v>100.53229679818516</v>
      </c>
    </row>
    <row r="26" spans="1:6" ht="17.25" x14ac:dyDescent="0.3">
      <c r="A26" s="1">
        <v>10</v>
      </c>
      <c r="B26" s="12" t="s">
        <v>8</v>
      </c>
      <c r="C26" s="13">
        <f>FV($D$19,$A26*12,$D$17*-1)</f>
        <v>48656.842506034438</v>
      </c>
      <c r="D26" s="14">
        <f>C26*rendimento_carteira</f>
        <v>291.94105503620665</v>
      </c>
    </row>
    <row r="27" spans="1:6" ht="17.25" x14ac:dyDescent="0.3">
      <c r="A27" s="1">
        <v>20</v>
      </c>
      <c r="B27" s="12" t="s">
        <v>9</v>
      </c>
      <c r="C27" s="13">
        <f>FV($D$19,$A27*12,$D$17*-1)</f>
        <v>225039.68001941612</v>
      </c>
      <c r="D27" s="14">
        <f>C27*rendimento_carteira</f>
        <v>1350.2380801164968</v>
      </c>
    </row>
    <row r="28" spans="1:6" ht="18" thickBot="1" x14ac:dyDescent="0.35">
      <c r="A28" s="1">
        <v>30</v>
      </c>
      <c r="B28" s="15" t="s">
        <v>10</v>
      </c>
      <c r="C28" s="16">
        <f>FV($D$19,$A28*12,$D$17*-1)</f>
        <v>864433.93100094295</v>
      </c>
      <c r="D28" s="17">
        <f>C28*rendimento_carteira</f>
        <v>5186.6035860056581</v>
      </c>
    </row>
    <row r="32" spans="1:6" x14ac:dyDescent="0.25">
      <c r="B32" s="57" t="s">
        <v>19</v>
      </c>
      <c r="C32" s="58" t="s">
        <v>17</v>
      </c>
      <c r="D32" s="59"/>
    </row>
    <row r="33" spans="2:4" x14ac:dyDescent="0.25">
      <c r="B33" s="27" t="s">
        <v>18</v>
      </c>
      <c r="C33" s="28">
        <f>aporte</f>
        <v>200</v>
      </c>
      <c r="D33" s="27"/>
    </row>
    <row r="35" spans="2:4" x14ac:dyDescent="0.25">
      <c r="B35" s="29" t="s">
        <v>20</v>
      </c>
      <c r="C35" s="29" t="s">
        <v>21</v>
      </c>
      <c r="D35" s="29" t="s">
        <v>22</v>
      </c>
    </row>
    <row r="36" spans="2:4" x14ac:dyDescent="0.25">
      <c r="B36" s="56" t="s">
        <v>23</v>
      </c>
      <c r="C36" s="4">
        <f>VLOOKUP($C$32&amp;"-"&amp;B36,Base_Perfil!$A:$D,4,FALSE)</f>
        <v>0.5</v>
      </c>
      <c r="D36" s="32">
        <f>C36*$C$33</f>
        <v>100</v>
      </c>
    </row>
    <row r="37" spans="2:4" x14ac:dyDescent="0.25">
      <c r="B37" s="56" t="s">
        <v>24</v>
      </c>
      <c r="C37" s="4">
        <f>VLOOKUP($C$32&amp;"-"&amp;B37,Base_Perfil!$A:$D,4,FALSE)</f>
        <v>0.1</v>
      </c>
      <c r="D37" s="32">
        <f t="shared" ref="D37:D41" si="0">C37*$C$33</f>
        <v>20</v>
      </c>
    </row>
    <row r="38" spans="2:4" x14ac:dyDescent="0.25">
      <c r="B38" s="56" t="s">
        <v>25</v>
      </c>
      <c r="C38" s="4">
        <f>VLOOKUP($C$32&amp;"-"&amp;B38,Base_Perfil!$A:$D,4,FALSE)</f>
        <v>0.05</v>
      </c>
      <c r="D38" s="32">
        <f t="shared" si="0"/>
        <v>10</v>
      </c>
    </row>
    <row r="39" spans="2:4" x14ac:dyDescent="0.25">
      <c r="B39" s="56" t="s">
        <v>26</v>
      </c>
      <c r="C39" s="4">
        <f>VLOOKUP($C$32&amp;"-"&amp;B39,Base_Perfil!$A:$D,4,FALSE)</f>
        <v>0.05</v>
      </c>
      <c r="D39" s="32">
        <f t="shared" si="0"/>
        <v>10</v>
      </c>
    </row>
    <row r="40" spans="2:4" x14ac:dyDescent="0.25">
      <c r="B40" s="56" t="s">
        <v>27</v>
      </c>
      <c r="C40" s="4">
        <f>VLOOKUP($C$32&amp;"-"&amp;B40,Base_Perfil!$A:$D,4,FALSE)</f>
        <v>0.2</v>
      </c>
      <c r="D40" s="32">
        <f t="shared" si="0"/>
        <v>40</v>
      </c>
    </row>
    <row r="41" spans="2:4" x14ac:dyDescent="0.25">
      <c r="B41" s="56" t="s">
        <v>28</v>
      </c>
      <c r="C41" s="4">
        <f>VLOOKUP($C$32&amp;"-"&amp;B41,Base_Perfil!$A:$D,4,FALSE)</f>
        <v>0.1</v>
      </c>
      <c r="D41" s="32">
        <f t="shared" si="0"/>
        <v>20</v>
      </c>
    </row>
    <row r="42" spans="2:4" x14ac:dyDescent="0.25">
      <c r="B42" s="30"/>
      <c r="C42" s="30"/>
      <c r="D42" s="31">
        <f>SUM(D36:D41)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rintOptions gridLines="1"/>
  <pageMargins left="0.7" right="0.7" top="0.75" bottom="0.75" header="0.3" footer="0.3"/>
  <pageSetup paperSize="9" scale="99" fitToHeight="0" orientation="portrait" r:id="rId1"/>
  <rowBreaks count="2" manualBreakCount="2">
    <brk id="44" max="4" man="1"/>
    <brk id="57" max="16383" man="1"/>
  </rowBreaks>
  <colBreaks count="1" manualBreakCount="1">
    <brk id="4" max="5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sheetPr>
    <tabColor rgb="FFFFC000"/>
  </sheetPr>
  <dimension ref="A2:H21"/>
  <sheetViews>
    <sheetView showGridLines="0" zoomScale="115" zoomScaleNormal="115" workbookViewId="0">
      <selection activeCell="E16" sqref="E16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40" t="s">
        <v>30</v>
      </c>
      <c r="B2" s="40" t="s">
        <v>19</v>
      </c>
      <c r="C2" s="41" t="s">
        <v>20</v>
      </c>
      <c r="D2" s="41" t="s">
        <v>29</v>
      </c>
    </row>
    <row r="3" spans="1:8" x14ac:dyDescent="0.25">
      <c r="A3" t="str">
        <f>B3&amp;"-"&amp;C3</f>
        <v>Conservador-PAPEL</v>
      </c>
      <c r="B3" t="s">
        <v>15</v>
      </c>
      <c r="C3" s="2" t="s">
        <v>23</v>
      </c>
      <c r="D3" s="4">
        <v>0.3</v>
      </c>
      <c r="H3" t="s">
        <v>29</v>
      </c>
    </row>
    <row r="4" spans="1:8" x14ac:dyDescent="0.25">
      <c r="A4" t="str">
        <f t="shared" ref="A4:A20" si="0">B4&amp;"-"&amp;C4</f>
        <v>Conservador-TIJOLO</v>
      </c>
      <c r="B4" t="s">
        <v>15</v>
      </c>
      <c r="C4" s="2" t="s">
        <v>24</v>
      </c>
      <c r="D4" s="4">
        <v>0.5</v>
      </c>
      <c r="G4" s="26" t="s">
        <v>31</v>
      </c>
      <c r="H4" s="39">
        <f>VLOOKUP(G4,$A:$D,4,FALSE)</f>
        <v>0.35</v>
      </c>
    </row>
    <row r="5" spans="1:8" x14ac:dyDescent="0.25">
      <c r="A5" t="str">
        <f t="shared" si="0"/>
        <v>Conservador-HÍBRIDOS</v>
      </c>
      <c r="B5" t="s">
        <v>15</v>
      </c>
      <c r="C5" s="2" t="s">
        <v>25</v>
      </c>
      <c r="D5" s="4">
        <v>0.1</v>
      </c>
    </row>
    <row r="6" spans="1:8" x14ac:dyDescent="0.25">
      <c r="A6" t="str">
        <f t="shared" si="0"/>
        <v>Conservador-FOFs</v>
      </c>
      <c r="B6" t="s">
        <v>15</v>
      </c>
      <c r="C6" s="2" t="s">
        <v>26</v>
      </c>
      <c r="D6" s="4">
        <v>0.1</v>
      </c>
    </row>
    <row r="7" spans="1:8" x14ac:dyDescent="0.25">
      <c r="A7" t="str">
        <f t="shared" si="0"/>
        <v>Conservador-DESENVOLVIMENTO</v>
      </c>
      <c r="B7" t="s">
        <v>15</v>
      </c>
      <c r="C7" s="2" t="s">
        <v>27</v>
      </c>
      <c r="D7" s="4">
        <v>0</v>
      </c>
    </row>
    <row r="8" spans="1:8" ht="15.75" thickBot="1" x14ac:dyDescent="0.3">
      <c r="A8" s="33" t="str">
        <f t="shared" si="0"/>
        <v>Conservador-HOTELARIAS</v>
      </c>
      <c r="B8" s="33" t="s">
        <v>15</v>
      </c>
      <c r="C8" s="34" t="s">
        <v>28</v>
      </c>
      <c r="D8" s="35">
        <v>0</v>
      </c>
    </row>
    <row r="9" spans="1:8" x14ac:dyDescent="0.25">
      <c r="A9" t="str">
        <f t="shared" si="0"/>
        <v>Moderado-PAPEL</v>
      </c>
      <c r="B9" t="s">
        <v>16</v>
      </c>
      <c r="C9" s="2" t="s">
        <v>23</v>
      </c>
      <c r="D9" s="4">
        <v>0.32</v>
      </c>
    </row>
    <row r="10" spans="1:8" x14ac:dyDescent="0.25">
      <c r="A10" s="36" t="str">
        <f t="shared" si="0"/>
        <v>Moderado-TIJOLO</v>
      </c>
      <c r="B10" s="36" t="s">
        <v>16</v>
      </c>
      <c r="C10" s="37" t="s">
        <v>24</v>
      </c>
      <c r="D10" s="38">
        <v>0.35</v>
      </c>
    </row>
    <row r="11" spans="1:8" x14ac:dyDescent="0.25">
      <c r="A11" t="str">
        <f t="shared" si="0"/>
        <v>Moderado-HÍBRIDOS</v>
      </c>
      <c r="B11" t="s">
        <v>16</v>
      </c>
      <c r="C11" s="2" t="s">
        <v>25</v>
      </c>
      <c r="D11" s="4">
        <v>0.08</v>
      </c>
    </row>
    <row r="12" spans="1:8" x14ac:dyDescent="0.25">
      <c r="A12" t="str">
        <f t="shared" si="0"/>
        <v>Moderado-FOFs</v>
      </c>
      <c r="B12" t="s">
        <v>16</v>
      </c>
      <c r="C12" s="2" t="s">
        <v>26</v>
      </c>
      <c r="D12" s="4">
        <v>0.05</v>
      </c>
    </row>
    <row r="13" spans="1:8" x14ac:dyDescent="0.25">
      <c r="A13" t="str">
        <f t="shared" si="0"/>
        <v>Moderado-DESENVOLVIMENTO</v>
      </c>
      <c r="B13" t="s">
        <v>16</v>
      </c>
      <c r="C13" s="2" t="s">
        <v>27</v>
      </c>
      <c r="D13" s="4">
        <v>0.1</v>
      </c>
    </row>
    <row r="14" spans="1:8" ht="15.75" thickBot="1" x14ac:dyDescent="0.3">
      <c r="A14" s="33" t="str">
        <f t="shared" si="0"/>
        <v>Moderado-HOTELARIAS</v>
      </c>
      <c r="B14" s="33" t="s">
        <v>16</v>
      </c>
      <c r="C14" s="34" t="s">
        <v>28</v>
      </c>
      <c r="D14" s="35">
        <v>0.1</v>
      </c>
    </row>
    <row r="15" spans="1:8" x14ac:dyDescent="0.25">
      <c r="A15" t="str">
        <f t="shared" si="0"/>
        <v>Agressivo-PAPEL</v>
      </c>
      <c r="B15" t="s">
        <v>17</v>
      </c>
      <c r="C15" s="2" t="s">
        <v>23</v>
      </c>
      <c r="D15" s="4">
        <v>0.5</v>
      </c>
    </row>
    <row r="16" spans="1:8" x14ac:dyDescent="0.25">
      <c r="A16" t="str">
        <f t="shared" si="0"/>
        <v>Agressivo-TIJOLO</v>
      </c>
      <c r="B16" t="s">
        <v>17</v>
      </c>
      <c r="C16" s="2" t="s">
        <v>24</v>
      </c>
      <c r="D16" s="4">
        <v>0.1</v>
      </c>
    </row>
    <row r="17" spans="1:4" x14ac:dyDescent="0.25">
      <c r="A17" t="str">
        <f t="shared" si="0"/>
        <v>Agressivo-HÍBRIDOS</v>
      </c>
      <c r="B17" t="s">
        <v>17</v>
      </c>
      <c r="C17" s="2" t="s">
        <v>25</v>
      </c>
      <c r="D17" s="4">
        <v>0.05</v>
      </c>
    </row>
    <row r="18" spans="1:4" x14ac:dyDescent="0.25">
      <c r="A18" t="str">
        <f t="shared" si="0"/>
        <v>Agressivo-FOFs</v>
      </c>
      <c r="B18" t="s">
        <v>17</v>
      </c>
      <c r="C18" s="2" t="s">
        <v>26</v>
      </c>
      <c r="D18" s="4">
        <v>0.05</v>
      </c>
    </row>
    <row r="19" spans="1:4" x14ac:dyDescent="0.25">
      <c r="A19" t="str">
        <f t="shared" si="0"/>
        <v>Agressivo-DESENVOLVIMENTO</v>
      </c>
      <c r="B19" t="s">
        <v>17</v>
      </c>
      <c r="C19" s="2" t="s">
        <v>27</v>
      </c>
      <c r="D19" s="4">
        <v>0.2</v>
      </c>
    </row>
    <row r="20" spans="1:4" x14ac:dyDescent="0.25">
      <c r="A20" t="str">
        <f t="shared" si="0"/>
        <v>Agressivo-HOTELARIAS</v>
      </c>
      <c r="B20" t="s">
        <v>17</v>
      </c>
      <c r="C20" s="2" t="s">
        <v>28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APP</vt:lpstr>
      <vt:lpstr>Base_Perfil</vt:lpstr>
      <vt:lpstr>aporte</vt:lpstr>
      <vt:lpstr>APP!Area_de_impressao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Rubia Fagundes</dc:creator>
  <cp:lastModifiedBy>Rubia Matias</cp:lastModifiedBy>
  <cp:lastPrinted>2025-06-29T15:22:34Z</cp:lastPrinted>
  <dcterms:created xsi:type="dcterms:W3CDTF">2025-04-16T18:38:03Z</dcterms:created>
  <dcterms:modified xsi:type="dcterms:W3CDTF">2025-06-29T17:39:13Z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