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矩阵统计" sheetId="1" r:id="rId3"/>
    <sheet name="计算区域（上周）" sheetId="2" r:id="rId4"/>
    <sheet name="周报核心指标1127" sheetId="3" r:id="rId5"/>
    <sheet name="用户细分统计" sheetId="4" state="hidden" r:id="rId6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<sst xmlns="http://schemas.openxmlformats.org/spreadsheetml/2006/main" xmlns:r="http://schemas.openxmlformats.org/officeDocument/2006/relationships" xmlns:xdr="http://schemas.openxmlformats.org/drawingml/2006/spreadsheetDrawing" xmlns:ns4="http://schemas.microsoft.com/office/excel/2006/main" xmlns:ns5="http://schemas.microsoft.com/office/excel/2008/2/main" count="119" uniqueCount="119">
  <si>
    <t>分类</t>
  </si>
  <si>
    <t>用户数</t>
  </si>
  <si>
    <t>总用户数</t>
  </si>
  <si>
    <t>本周增长</t>
  </si>
  <si>
    <t>增长率</t>
  </si>
  <si>
    <t>凤凰卫视官号</t>
  </si>
  <si>
    <t>YouTube</t>
  </si>
  <si>
    <t>Facebook</t>
  </si>
  <si>
    <t>Instagram</t>
  </si>
  <si>
    <t>Twitter</t>
  </si>
  <si>
    <t>Tik Tok</t>
  </si>
  <si>
    <t>官号矩阵</t>
  </si>
  <si>
    <t>官号矩阵总计</t>
  </si>
  <si>
    <t>资讯号矩阵</t>
  </si>
  <si>
    <t>资讯号矩阵总计</t>
  </si>
  <si>
    <t>/</t>
  </si>
  <si>
    <t>facebook</t>
  </si>
  <si>
    <t>月旦港事总计</t>
  </si>
  <si>
    <t>华夏focus</t>
  </si>
  <si>
    <t>港故事</t>
  </si>
  <si>
    <t>齐齐UP</t>
  </si>
  <si>
    <t>A Space</t>
  </si>
  <si>
    <t>讲乒</t>
  </si>
  <si>
    <t>軍情觀察室</t>
  </si>
  <si>
    <t>行走Homeland</t>
  </si>
  <si>
    <t>See Fu</t>
  </si>
  <si>
    <t>凤凰财经</t>
  </si>
  <si>
    <t>地理位置细分</t>
  </si>
  <si>
    <t>香港用户数</t>
  </si>
  <si>
    <t>台湾用户数</t>
  </si>
  <si>
    <t>澳门用户数</t>
  </si>
  <si>
    <t>文莱、柬埔寨、印度尼西亚、老挝、马来西亚、缅甸、菲律宾、新加坡、泰国、越南</t>
  </si>
  <si>
    <t>男性用户数</t>
  </si>
  <si>
    <t>女性用户数</t>
  </si>
  <si>
    <t>18-34岁用户数</t>
  </si>
  <si>
    <t>35-64岁用户数</t>
  </si>
  <si>
    <t>65+岁用户数</t>
  </si>
  <si>
    <t xml:space="preserve">凤凰卫视 </t>
  </si>
  <si>
    <t>凤凰资讯</t>
  </si>
  <si>
    <t>香港V</t>
  </si>
  <si>
    <t>月旦港事</t>
  </si>
  <si>
    <t>行走十八區</t>
  </si>
  <si>
    <t>Youtube</t>
  </si>
  <si>
    <t>香港台</t>
  </si>
  <si>
    <t>苏皮菠萝包</t>
  </si>
  <si>
    <t>抖音</t>
  </si>
  <si>
    <t>凤凰卫视美洲台（非凤凰秀运营）</t>
  </si>
  <si>
    <t>非凤凰秀运营，暂无法查看</t>
  </si>
  <si>
    <t>凤凰卫视欧洲台（非凤凰秀运营）</t>
  </si>
  <si>
    <t>凤凰秀App</t>
  </si>
  <si>
    <t>整体占比</t>
  </si>
  <si>
    <t>港澳台总用户规模7日变化量</t>
  </si>
  <si>
    <t>港澳台总用户
7日变化率</t>
  </si>
  <si>
    <t>东南亚总用户规模
7日变化量</t>
  </si>
  <si>
    <t>东南亚总用户规模
7日变化率</t>
  </si>
  <si>
    <t>一带一路沿线国家总用户规模
7日变化量</t>
  </si>
  <si>
    <t>一带一路沿线国家总用户规模7日变化率</t>
  </si>
  <si>
    <t>凤凰秀国际矩阵</t>
  </si>
  <si>
    <t>其他</t>
  </si>
  <si>
    <t>insatgram</t>
  </si>
  <si>
    <t>tiktok</t>
  </si>
  <si>
    <t>香港V粤语矩阵</t>
  </si>
  <si>
    <t>香港V社交矩阵</t>
  </si>
  <si>
    <t xml:space="preserve">608
</t>
  </si>
  <si>
    <t xml:space="preserve">2
</t>
  </si>
  <si>
    <t xml:space="preserve"> </t>
  </si>
  <si>
    <t xml:space="preserve">8601
</t>
  </si>
  <si>
    <t xml:space="preserve">8602
</t>
  </si>
  <si>
    <t>非凤凰秀运营，暂无数字</t>
  </si>
  <si>
    <t>暂停更新</t>
  </si>
  <si>
    <t>美洲台，欧洲台</t>
  </si>
  <si>
    <t>非凤凰秀运营</t>
  </si>
  <si>
    <t>凤凰卫视美洲台</t>
  </si>
  <si>
    <t>凤凰卫视欧洲台</t>
  </si>
  <si>
    <t>油管总用户数</t>
  </si>
  <si>
    <t>tt总用户数</t>
  </si>
  <si>
    <r>
      <rPr>
        <rFont val="Calibri"/>
        <sz val="12.0"/>
        <color rgb="FFFFFFFF"/>
        <b val="true"/>
      </rPr>
      <t xml:space="preserve">分类</t>
    </r>
    <phoneticPr fontId="1" type="noConversion"/>
  </si>
  <si>
    <r>
      <rPr>
        <rFont val="微软雅黑"/>
        <sz val="12.0"/>
        <color rgb="FFFFFFFF"/>
        <b val="true"/>
      </rPr>
      <t xml:space="preserve">产品名称 - 平台</t>
    </r>
    <phoneticPr fontId="1" type="noConversion"/>
  </si>
  <si>
    <r>
      <rPr>
        <rFont val="微软雅黑"/>
        <sz val="12.0"/>
        <color rgb="FFFFFFFF"/>
        <b val="true"/>
      </rPr>
      <t xml:space="preserve">用户数量</t>
    </r>
    <phoneticPr fontId="1" type="noConversion"/>
  </si>
  <si>
    <r>
      <rPr>
        <rFont val="Calibri"/>
        <sz val="12.0"/>
        <color rgb="FFFFFFFF"/>
        <b val="true"/>
      </rPr>
      <t xml:space="preserve">上周数量</t>
    </r>
    <phoneticPr fontId="1" type="noConversion"/>
  </si>
  <si>
    <r>
      <rPr>
        <rFont val="微软雅黑"/>
        <sz val="12.0"/>
        <color rgb="FFFFFFFF"/>
        <b val="true"/>
      </rPr>
      <t xml:space="preserve">7日变化量</t>
    </r>
    <phoneticPr fontId="1" type="noConversion"/>
  </si>
  <si>
    <r>
      <rPr>
        <rFont val="微软雅黑"/>
        <sz val="12.0"/>
        <color rgb="FFFFFFFF"/>
        <b val="true"/>
      </rPr>
      <t xml:space="preserve">7日变化率</t>
    </r>
    <phoneticPr fontId="1" type="noConversion"/>
  </si>
  <si>
    <r>
      <rPr>
        <rFont val="微软雅黑"/>
        <sz val="10.0"/>
        <color rgb="FFFFFFFF"/>
        <b val="true"/>
      </rPr>
      <t xml:space="preserve">性别细分</t>
    </r>
    <phoneticPr fontId="1" type="noConversion"/>
  </si>
  <si>
    <r>
      <rPr>
        <rFont val="微软雅黑"/>
        <sz val="10.0"/>
        <color rgb="FFFFFFFF"/>
        <b val="true"/>
      </rPr>
      <t xml:space="preserve">年龄细分</t>
    </r>
    <phoneticPr fontId="1" type="noConversion"/>
  </si>
  <si>
    <r>
      <rPr>
        <rFont val="Microsoft YaHei"/>
        <sz val="10.0"/>
        <color rgb="FFFFFFFF"/>
        <b val="true"/>
      </rPr>
      <t xml:space="preserve">港澳台</t>
    </r>
    <phoneticPr fontId="1" type="noConversion"/>
  </si>
  <si>
    <r>
      <rPr>
        <rFont val="Microsoft YaHei"/>
        <sz val="10.0"/>
        <color rgb="FFFFFFFF"/>
        <b val="true"/>
      </rPr>
      <t xml:space="preserve">东南亚10国</t>
    </r>
    <phoneticPr fontId="1" type="noConversion"/>
  </si>
  <si>
    <r>
      <rPr>
        <rFont val="微软雅黑"/>
        <sz val="10.0"/>
        <color rgb="FFFFFFFF"/>
        <b val="true"/>
      </rPr>
      <t xml:space="preserve">主要一带一路沿线国家</t>
    </r>
    <phoneticPr fontId="1" type="noConversion"/>
  </si>
  <si>
    <r>
      <rPr>
        <rFont val="微软雅黑"/>
        <sz val="10.0"/>
        <color rgb="FFFFFFFF"/>
        <b val="true"/>
      </rPr>
      <t xml:space="preserve">东南亚10国、</t>
    </r>
    <r>
      <rPr>
        <rFont val="微软雅黑"/>
        <sz val="10.0"/>
        <color rgb="FFFFFFFF"/>
      </rPr>
      <t xml:space="preserve">土耳其、以色列、沙特阿拉伯、 阿联酋、印度、巴基斯坦、俄罗斯、波兰</t>
    </r>
    <phoneticPr fontId="1" type="noConversion"/>
  </si>
  <si>
    <r>
      <rPr>
        <rFont val="微软雅黑"/>
        <sz val="14.0"/>
        <color rgb="FF000000"/>
        <b val="true"/>
      </rPr>
      <t xml:space="preserve">矩阵总计(含新媒体客户端）			</t>
    </r>
    <phoneticPr fontId="1" type="noConversion"/>
  </si>
  <si>
    <r>
      <rPr>
        <rFont val="微软雅黑"/>
        <sz val="14.0"/>
        <color rgb="FF000000"/>
        <b val="true"/>
      </rPr>
      <t xml:space="preserve">社交媒体矩阵总计</t>
    </r>
    <phoneticPr fontId="1" type="noConversion"/>
  </si>
  <si>
    <r>
      <rPr>
        <rFont val="Calibri"/>
        <sz val="14.0"/>
        <color/>
        <b val="true"/>
      </rPr>
      <t xml:space="preserve">凤凰秀国际矩阵总计</t>
    </r>
    <phoneticPr fontId="1" type="noConversion"/>
  </si>
  <si>
    <r>
      <rPr>
        <rFont val="微软雅黑"/>
        <sz val="14.0"/>
        <color rgb="FF000000"/>
        <b val="true"/>
      </rPr>
      <t xml:space="preserve">粤语矩阵总计</t>
    </r>
    <phoneticPr fontId="1" type="noConversion"/>
  </si>
  <si>
    <r>
      <rPr>
        <rFont val="微软雅黑"/>
        <sz val="14.0"/>
        <color rgb="FF000000"/>
        <b val="true"/>
      </rPr>
      <t xml:space="preserve">美洲台，欧洲台总计</t>
    </r>
    <phoneticPr fontId="1" type="noConversion"/>
  </si>
  <si>
    <r>
      <rPr>
        <rFont val="微软雅黑"/>
        <sz val="14.0"/>
        <color rgb="FF000000"/>
        <b val="true"/>
      </rPr>
      <t xml:space="preserve">新媒体客户端总计</t>
    </r>
    <phoneticPr fontId="1" type="noConversion"/>
  </si>
  <si>
    <r>
      <rPr>
        <rFont val="微软雅黑"/>
        <sz val="12.0"/>
        <color rgb="FF000000"/>
        <b val="true"/>
      </rPr>
      <t xml:space="preserve">2024-0205</t>
    </r>
    <phoneticPr fontId="1" type="noConversion"/>
  </si>
  <si>
    <r>
      <rPr>
        <rFont val="微软雅黑"/>
        <sz val="12.0"/>
        <color rgb="FFFFFFFF"/>
        <b val="true"/>
      </rPr>
      <t xml:space="preserve">上周增长</t>
    </r>
    <phoneticPr fontId="1" type="noConversion"/>
  </si>
  <si>
    <r>
      <rPr>
        <rFont val="微软雅黑"/>
        <sz val="12.0"/>
        <color rgb="FFFFFFFF"/>
        <b val="true"/>
      </rPr>
      <t xml:space="preserve">上周增长率</t>
    </r>
    <phoneticPr fontId="1" type="noConversion"/>
  </si>
  <si>
    <r>
      <rPr>
        <rFont val="微软雅黑"/>
        <sz val="14.0"/>
        <color rgb="FF000000"/>
        <b val="true"/>
      </rPr>
      <t xml:space="preserve">社交媒体矩阵总计</t>
    </r>
    <phoneticPr fontId="1" type="noConversion"/>
  </si>
  <si>
    <r>
      <rPr>
        <rFont val="微软雅黑"/>
        <sz val="12.0"/>
        <color rgb="FF000000"/>
        <b val="true"/>
      </rPr>
      <t xml:space="preserve">凤凰资讯</t>
    </r>
    <phoneticPr fontId="1" type="noConversion"/>
  </si>
  <si>
    <r>
      <rPr>
        <rFont val="微软雅黑"/>
        <sz val="12.0"/>
        <color rgb="FF000000"/>
        <b val="true"/>
      </rPr>
      <t xml:space="preserve">香港V</t>
    </r>
    <phoneticPr fontId="1" type="noConversion"/>
  </si>
  <si>
    <r>
      <rPr>
        <rFont val="微软雅黑"/>
        <sz val="12.0"/>
        <color rgb="FF000000"/>
        <b val="true"/>
      </rPr>
      <t xml:space="preserve">香港V总计</t>
    </r>
    <phoneticPr fontId="1" type="noConversion"/>
  </si>
  <si>
    <r>
      <rPr>
        <rFont val="微软雅黑"/>
        <sz val="12.0"/>
        <color rgb="FF000000"/>
        <b val="true"/>
      </rPr>
      <t xml:space="preserve">月旦港事</t>
    </r>
    <phoneticPr fontId="1" type="noConversion"/>
  </si>
  <si>
    <r>
      <rPr>
        <rFont val="微软雅黑"/>
        <sz val="12.0"/>
        <color rgb="FF000000"/>
        <b val="true"/>
      </rPr>
      <t xml:space="preserve">华夏focus总计</t>
    </r>
    <phoneticPr fontId="1" type="noConversion"/>
  </si>
  <si>
    <r>
      <rPr>
        <rFont val="微软雅黑"/>
        <sz val="11.0"/>
        <color rgb="FF000000"/>
        <b val="true"/>
      </rPr>
      <t xml:space="preserve">东西工作室</t>
    </r>
    <phoneticPr fontId="1" type="noConversion"/>
  </si>
  <si>
    <r>
      <rPr>
        <rFont val="微软雅黑"/>
        <sz val="11.0"/>
        <color rgb="FF000000"/>
        <b val="true"/>
      </rPr>
      <t xml:space="preserve">星跡工作室</t>
    </r>
    <phoneticPr fontId="1" type="noConversion"/>
  </si>
  <si>
    <r>
      <rPr>
        <rFont val="微软雅黑"/>
        <sz val="11.0"/>
        <color rgb="FF000000"/>
        <b val="true"/>
      </rPr>
      <t xml:space="preserve">行走工作室</t>
    </r>
    <phoneticPr fontId="1" type="noConversion"/>
  </si>
  <si>
    <r>
      <rPr>
        <rFont val="微软雅黑"/>
        <sz val="11.0"/>
        <color rgb="FF000000"/>
        <b val="true"/>
      </rPr>
      <t xml:space="preserve">厦门工作室</t>
    </r>
    <phoneticPr fontId="1" type="noConversion"/>
  </si>
  <si>
    <r>
      <rPr>
        <rFont val="微软雅黑"/>
        <sz val="11.0"/>
        <color rgb="FF000000"/>
        <b val="true"/>
      </rPr>
      <t xml:space="preserve">凤凰财经工作室</t>
    </r>
    <phoneticPr fontId="1" type="noConversion"/>
  </si>
  <si>
    <r>
      <rPr>
        <rFont val="微软雅黑"/>
        <sz val="10.0"/>
        <color rgb="FF000000"/>
        <b val="true"/>
      </rPr>
      <t xml:space="preserve">产品名称</t>
    </r>
    <phoneticPr fontId="1" type="noConversion"/>
  </si>
  <si>
    <r>
      <rPr>
        <rFont val="Microsoft YaHei"/>
        <sz val="11.0"/>
        <color rgb="FF000000"/>
        <b val="true"/>
      </rPr>
      <t xml:space="preserve">平台</t>
    </r>
    <phoneticPr fontId="1" type="noConversion"/>
  </si>
  <si>
    <r>
      <rPr>
        <rFont val="微软雅黑"/>
        <sz val="10.0"/>
        <color rgb="FF000000"/>
        <b val="true"/>
      </rPr>
      <t xml:space="preserve">订阅数</t>
    </r>
    <phoneticPr fontId="1" type="noConversion"/>
  </si>
  <si>
    <r>
      <rPr>
        <rFont val="微软雅黑"/>
        <sz val="10.0"/>
        <color rgb="FF000000"/>
        <b val="true"/>
      </rPr>
      <t xml:space="preserve">性别细分</t>
    </r>
    <phoneticPr fontId="1" type="noConversion"/>
  </si>
  <si>
    <r>
      <rPr>
        <rFont val="微软雅黑"/>
        <sz val="10.0"/>
        <color rgb="FF000000"/>
        <b val="true"/>
      </rPr>
      <t xml:space="preserve">年龄层细分</t>
    </r>
    <phoneticPr fontId="1" type="noConversion"/>
  </si>
  <si>
    <r>
      <rPr>
        <rFont val="微软雅黑"/>
        <sz val="10.0"/>
        <color rgb="FF000000"/>
        <b val="true"/>
      </rPr>
      <t xml:space="preserve">其他备注</t>
    </r>
    <phoneticPr fontId="1" type="noConversion"/>
  </si>
  <si>
    <r>
      <rPr>
        <rFont val="Microsoft YaHei"/>
        <sz val="10.0"/>
        <color rgb="FF000000"/>
        <b val="true"/>
      </rPr>
      <t xml:space="preserve">港澳台</t>
    </r>
    <phoneticPr fontId="1" type="noConversion"/>
  </si>
  <si>
    <r>
      <rPr>
        <rFont val="Microsoft YaHei"/>
        <sz val="10.0"/>
        <color rgb="FF000000"/>
        <b val="true"/>
      </rPr>
      <t xml:space="preserve">东南亚</t>
    </r>
    <phoneticPr fontId="1" type="noConversion"/>
  </si>
  <si>
    <r>
      <rPr>
        <rFont val="Microsoft YaHei"/>
        <sz val="10.0"/>
        <color rgb="FF000000"/>
        <b val="true"/>
      </rPr>
      <t xml:space="preserve">一带一路沿线国家（粗体为东南亚国家）</t>
    </r>
    <phoneticPr fontId="1" type="noConversion"/>
  </si>
  <si>
    <r>
      <rPr>
        <rFont val="Microsoft YaHei"/>
        <sz val="10.0"/>
        <color rgb="FF000000"/>
        <b val="true"/>
      </rPr>
      <t xml:space="preserve">新加坡、马来西亚、印度尼西亚、缅甸、泰国、老挝、柬埔寨、越南、文莱、菲律宾、 </t>
    </r>
    <r>
      <rPr>
        <rFont val="Microsoft YaHei"/>
        <sz val="10.0"/>
        <color rgb="FF000000"/>
      </rPr>
      <t xml:space="preserve">蒙古、伊朗、伊拉克、土耳其、叙利亚、约旦、黎巴嫩、以色列、巴勒斯坦、沙特阿拉伯、 也门、阿曼、阿联酋、卡塔尔、科威特、巴林、埃及</t>
    </r>
    <phoneticPr fontId="1" type="noConversion"/>
  </si>
  <si>
    <r>
      <rPr>
        <rFont val="Calibri"/>
        <sz val="16.0"/>
        <color rgb="FF000000"/>
        <b val="true"/>
      </rPr>
      <t xml:space="preserve">总计</t>
    </r>
    <phoneticPr fontId="1" type="noConversion"/>
  </si>
</sst>
</file>

<file path=xl/styles.xml><?xml version="1.0" encoding="utf-8"?>
<styleSheet xmlns="http://schemas.openxmlformats.org/spreadsheetml/2006/main">
  <numFmts count="4">
    <numFmt numFmtId="164" formatCode="#,##0_ "/>
    <numFmt numFmtId="165" formatCode="#,##0_);[Red]\(#,##0\)"/>
    <numFmt numFmtId="166" formatCode="0.00_);[Red](0.00)"/>
    <numFmt numFmtId="167" formatCode="0_);[Red](0)"/>
  </numFmts>
  <fonts count="36">
    <font>
      <sz val="11.0"/>
      <color indexed="8"/>
      <name val="Calibri"/>
      <family val="2"/>
      <scheme val="minor"/>
    </font>
    <font>
      <name val="Calibri"/>
      <sz val="12.0"/>
      <color rgb="FFFFFF"/>
      <b val="true"/>
    </font>
    <font>
      <name val="微软雅黑"/>
      <sz val="10.0"/>
    </font>
    <font>
      <name val="微软雅黑"/>
      <sz val="11.0"/>
    </font>
    <font>
      <name val="微软雅黑"/>
      <sz val="12.0"/>
      <color rgb="FFFFFF"/>
      <b val="true"/>
    </font>
    <font>
      <name val="Microsoft YaHei"/>
      <sz val="10.0"/>
      <color rgb="FFFFFF"/>
      <b val="true"/>
    </font>
    <font>
      <name val="微软雅黑"/>
      <sz val="10.0"/>
      <color rgb="FFFFFF"/>
      <b val="true"/>
    </font>
    <font>
      <name val="微软雅黑"/>
      <sz val="10.0"/>
    </font>
    <font>
      <name val="Microsoft YaHei"/>
      <sz val="10.0"/>
      <color rgb="FFFFFF"/>
    </font>
    <font>
      <name val="微软雅黑"/>
      <sz val="10.0"/>
      <color rgb="FFFFFF"/>
    </font>
    <font>
      <name val="微软雅黑"/>
      <sz val="12.0"/>
      <b val="true"/>
    </font>
    <font>
      <name val="微软雅黑"/>
      <sz val="12.0"/>
    </font>
    <font>
      <name val="Microsoft YaHei"/>
      <sz val="12.0"/>
      <color rgb="000000"/>
    </font>
    <font>
      <name val="Calibri"/>
      <sz val="11.0"/>
    </font>
    <font>
      <name val="微软雅黑"/>
      <sz val="14.0"/>
      <color rgb="000000"/>
      <b val="true"/>
    </font>
    <font>
      <name val="微软雅黑"/>
      <sz val="14.0"/>
      <b val="true"/>
    </font>
    <font>
      <name val="微软雅黑"/>
      <sz val="12.0"/>
      <color rgb="000000"/>
    </font>
    <font>
      <name val="微软雅黑"/>
      <sz val="12.0"/>
      <color rgb="000000"/>
    </font>
    <font>
      <name val="微软雅黑"/>
      <sz val="10.0"/>
      <color rgb="000000"/>
    </font>
    <font>
      <name val="微软雅黑"/>
      <sz val="11.0"/>
      <color rgb="000000"/>
    </font>
    <font>
      <name val="Calibri"/>
      <sz val="11.0"/>
      <color rgb="000000"/>
    </font>
    <font>
      <name val="微软雅黑"/>
      <sz val="12.0"/>
    </font>
    <font>
      <name val="等线"/>
      <sz val="12.0"/>
    </font>
    <font>
      <name val="微软雅黑"/>
      <sz val="12.0"/>
      <color rgb="000000"/>
      <b val="true"/>
    </font>
    <font>
      <name val="微软雅黑"/>
      <sz val="10.0"/>
      <color rgb="000000"/>
    </font>
    <font>
      <name val="微软雅黑"/>
      <sz val="12.0"/>
      <b val="true"/>
    </font>
    <font>
      <name val="微软雅黑"/>
      <sz val="11.0"/>
      <b val="true"/>
    </font>
    <font>
      <name val="微软雅黑"/>
      <sz val="10.0"/>
      <b val="true"/>
    </font>
    <font>
      <name val="微软雅黑"/>
      <sz val="11.0"/>
      <color rgb="000000"/>
      <b val="true"/>
    </font>
    <font>
      <name val="Microsoft YaHei"/>
      <sz val="11.0"/>
      <color rgb="000000"/>
      <b val="true"/>
    </font>
    <font>
      <name val="Microsoft YaHei"/>
      <sz val="10.0"/>
      <color rgb="000000"/>
      <b val="true"/>
    </font>
    <font>
      <name val="Microsoft YaHei"/>
      <sz val="10.0"/>
      <color rgb="000000"/>
    </font>
    <font>
      <name val="微软雅黑"/>
      <sz val="10.0"/>
      <b val="true"/>
    </font>
    <font>
      <name val="Calibri"/>
      <sz val="16.0"/>
      <color rgb="000000"/>
      <b val="true"/>
    </font>
    <font>
      <name val="微软雅黑"/>
      <sz val="14.0"/>
      <b val="true"/>
    </font>
    <font>
      <name val="Calibri"/>
      <sz val="16.0"/>
      <b val="true"/>
    </font>
  </fonts>
  <fills count="15">
    <fill>
      <patternFill patternType="none"/>
    </fill>
    <fill>
      <patternFill patternType="darkGray"/>
    </fill>
    <fill>
      <patternFill patternType="solid"/>
    </fill>
    <fill>
      <patternFill patternType="solid">
        <fgColor rgb="2B4766"/>
      </patternFill>
    </fill>
    <fill>
      <patternFill/>
    </fill>
    <fill>
      <patternFill patternType="solid">
        <fgColor rgb="485368"/>
      </patternFill>
    </fill>
    <fill>
      <patternFill patternType="solid">
        <fgColor rgb="FFF2CC"/>
      </patternFill>
    </fill>
    <fill>
      <patternFill patternType="solid">
        <fgColor rgb="E9E9E9"/>
      </patternFill>
    </fill>
    <fill>
      <patternFill patternType="solid">
        <fgColor rgb="FFC8B8"/>
      </patternFill>
    </fill>
    <fill>
      <patternFill patternType="solid">
        <fgColor rgb="E5EFFF"/>
      </patternFill>
    </fill>
    <fill>
      <patternFill patternType="solid">
        <fgColor rgb="EAFAF1"/>
      </patternFill>
    </fill>
    <fill>
      <patternFill patternType="solid">
        <fgColor rgb="F2F2F2"/>
      </patternFill>
    </fill>
    <fill>
      <patternFill patternType="solid">
        <fgColor rgb="DFF8FF"/>
      </patternFill>
    </fill>
    <fill>
      <patternFill patternType="solid">
        <fgColor rgb="D9EAD3"/>
      </patternFill>
    </fill>
    <fill>
      <patternFill patternType="solid">
        <fgColor rgb="C3EAD5"/>
      </patternFill>
    </fill>
  </fills>
  <borders count="61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FFFFFF"/>
      </top>
      <bottom style="thin"/>
    </border>
    <border>
      <left style="thin"/>
      <right style="thin"/>
      <top style="thin">
        <color rgb="FFFFFF"/>
      </top>
      <bottom style="thin">
        <color rgb="FFFFFF"/>
      </bottom>
    </border>
    <border>
      <left style="thin">
        <color rgb="FFFFFF"/>
      </left>
      <right style="thin"/>
      <top style="thin">
        <color rgb="FFFFFF"/>
      </top>
      <bottom style="thin">
        <color rgb="FFFFFF"/>
      </bottom>
    </border>
    <border>
      <left style="thin">
        <color rgb="FFFFFF"/>
      </left>
      <right style="thin">
        <color rgb="FFFFFF"/>
      </right>
      <top style="thin">
        <color rgb="FFFFFF"/>
      </top>
      <bottom style="thin">
        <color rgb="FFFFFF"/>
      </bottom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FFFFFF"/>
      </top>
    </border>
    <border>
      <left style="thin">
        <color rgb="FFFFFF"/>
      </left>
      <right style="thin"/>
      <top style="thin">
        <color rgb="FFFFFF"/>
      </top>
    </border>
    <border>
      <left style="thin">
        <color rgb="FFFFFF"/>
      </left>
      <right style="thin">
        <color rgb="FFFFFF"/>
      </right>
      <top style="thin">
        <color rgb="FFFFFF"/>
      </top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right style="thin"/>
    </border>
    <border>
      <right style="thin">
        <color rgb="000000"/>
      </right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/>
    </border>
    <border>
      <top style="thin">
        <color rgb="000000"/>
      </top>
      <bottom style="thin">
        <color rgb="000000"/>
      </bottom>
    </border>
    <border>
      <left style="thin"/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right style="thin"/>
      <bottom style="thin"/>
    </border>
    <border>
      <right style="thin"/>
      <bottom style="thin">
        <color rgb="000000"/>
      </bottom>
    </border>
    <border>
      <right style="thin">
        <color rgb="000000"/>
      </right>
      <bottom style="thin">
        <color rgb="000000"/>
      </bottom>
    </border>
    <border>
      <left style="thin"/>
      <bottom style="thin">
        <color rgb="000000"/>
      </bottom>
    </border>
    <border>
      <left style="thin">
        <color rgb="000000"/>
      </left>
      <bottom style="thin">
        <color rgb="000000"/>
      </bottom>
    </border>
    <border>
      <right style="thin"/>
      <top style="thin"/>
    </border>
    <border>
      <right style="thin"/>
      <top style="thin">
        <color rgb="000000"/>
      </top>
    </border>
    <border>
      <right style="thin">
        <color rgb="000000"/>
      </right>
      <top style="thin">
        <color rgb="000000"/>
      </top>
    </border>
    <border>
      <left style="thin"/>
      <top style="thin">
        <color rgb="000000"/>
      </top>
    </border>
    <border>
      <left style="thin">
        <color rgb="000000"/>
      </left>
      <top style="thin">
        <color rgb="000000"/>
      </top>
    </border>
    <border>
      <left style="thin"/>
      <right style="thin"/>
      <bottom style="thin">
        <color rgb="D9EAD3"/>
      </bottom>
    </border>
    <border>
      <left style="thin">
        <color rgb="000000"/>
      </left>
      <right style="thin"/>
      <bottom style="thin">
        <color rgb="D9EAD3"/>
      </bottom>
    </border>
    <border>
      <left style="thin">
        <color rgb="000000"/>
      </left>
      <right style="thin">
        <color rgb="000000"/>
      </right>
      <bottom style="thin">
        <color rgb="D9EAD3"/>
      </bottom>
    </border>
    <border>
      <left style="thin">
        <color rgb="000000"/>
      </left>
    </border>
    <border>
      <bottom style="thin">
        <color rgb="000000"/>
      </bottom>
    </border>
    <border>
      <left style="thin"/>
      <top>
        <color rgb="000000"/>
      </top>
    </border>
    <border>
      <left style="thin"/>
      <top>
        <color rgb="000000"/>
      </top>
      <bottom>
        <color rgb="000000"/>
      </bottom>
    </border>
    <border>
      <left style="thin">
        <color rgb="000000"/>
      </left>
      <top>
        <color rgb="000000"/>
      </top>
      <bottom>
        <color rgb="000000"/>
      </bottom>
    </border>
    <border>
      <left style="thin">
        <color rgb="000000"/>
      </left>
      <right>
        <color rgb="000000"/>
      </right>
      <top>
        <color rgb="000000"/>
      </top>
      <bottom>
        <color rgb="000000"/>
      </bottom>
    </border>
  </borders>
  <cellStyleXfs count="1">
    <xf numFmtId="0" fontId="0" fillId="0" borderId="0"/>
  </cellStyleXfs>
  <cellXfs count="185">
    <xf numFmtId="0" fontId="0" fillId="0" borderId="0" xfId="0"/>
    <xf numFmtId="0" fontId="1" fillId="3" borderId="8" xfId="0" applyNumberFormat="true" applyFont="true" applyFill="true" applyBorder="true">
      <alignment wrapText="false" horizontal="center" vertical="center"/>
    </xf>
    <xf numFmtId="0" fontId="2" fillId="4" borderId="8" xfId="0" applyNumberFormat="true" applyFont="true" applyFill="true" applyBorder="true">
      <alignment wrapText="false" vertical="center"/>
    </xf>
    <xf numFmtId="0" fontId="3" fillId="3" borderId="8" xfId="0" applyNumberFormat="true" applyFont="true" applyFill="true" applyBorder="true">
      <alignment wrapText="false" horizontal="center" vertical="center"/>
    </xf>
    <xf numFmtId="164" fontId="4" fillId="3" borderId="8" xfId="0" applyNumberFormat="true" applyFont="true" applyFill="true" applyBorder="true">
      <alignment wrapText="false" horizontal="center" vertical="center"/>
    </xf>
    <xf numFmtId="164" fontId="3" fillId="3" borderId="8" xfId="0" applyNumberFormat="true" applyFont="true" applyFill="true" applyBorder="true">
      <alignment wrapText="false" horizontal="center" vertical="center"/>
    </xf>
    <xf numFmtId="0" fontId="5" fillId="5" borderId="8" xfId="0" applyNumberFormat="true" applyFont="true" applyFill="true" applyBorder="true">
      <alignment wrapText="false" horizontal="center" vertical="center"/>
    </xf>
    <xf numFmtId="0" fontId="6" fillId="5" borderId="8" xfId="0" applyNumberFormat="true" applyFont="true" applyFill="true" applyBorder="true">
      <alignment wrapText="false" horizontal="center" vertical="center"/>
    </xf>
    <xf numFmtId="0" fontId="6" fillId="5" borderId="8" xfId="0" applyNumberFormat="true" applyFont="true" applyFill="true" applyBorder="true">
      <alignment wrapText="true" horizontal="center" vertical="center"/>
    </xf>
    <xf numFmtId="0" fontId="7" fillId="4" borderId="0" xfId="0" applyNumberFormat="true" applyFont="true" applyFill="true">
      <alignment wrapText="false" vertical="center"/>
    </xf>
    <xf numFmtId="0" fontId="2" fillId="4" borderId="8" xfId="0" applyNumberFormat="true" applyFont="true" applyFill="true" applyBorder="true">
      <alignment wrapText="true" vertical="center"/>
    </xf>
    <xf numFmtId="0" fontId="2" fillId="4" borderId="13" xfId="0" applyNumberFormat="true" applyFont="true" applyFill="true" applyBorder="true">
      <alignment wrapText="false" vertical="center"/>
    </xf>
    <xf numFmtId="0" fontId="8" fillId="5" borderId="13" xfId="0" applyNumberFormat="true" applyFont="true" applyFill="true" applyBorder="true">
      <alignment wrapText="false" horizontal="center" vertical="center"/>
    </xf>
    <xf numFmtId="0" fontId="9" fillId="5" borderId="13" xfId="0" applyNumberFormat="true" applyFont="true" applyFill="true" applyBorder="true">
      <alignment wrapText="true" horizontal="center" vertical="center"/>
    </xf>
    <xf numFmtId="0" fontId="8" fillId="5" borderId="13" xfId="0" applyNumberFormat="true" applyFont="true" applyFill="true" applyBorder="true">
      <alignment wrapText="true" horizontal="center" vertical="center"/>
    </xf>
    <xf numFmtId="0" fontId="9" fillId="5" borderId="13" xfId="0" applyNumberFormat="true" applyFont="true" applyFill="true" applyBorder="true">
      <alignment wrapText="false" horizontal="center" vertical="center"/>
    </xf>
    <xf numFmtId="0" fontId="3" fillId="6" borderId="17" xfId="0" applyNumberFormat="true" applyFont="true" applyFill="true" applyBorder="true">
      <alignment wrapText="false" horizontal="center" vertical="center"/>
    </xf>
    <xf numFmtId="0" fontId="7" fillId="4" borderId="17" xfId="0" applyNumberFormat="true" applyFont="true" applyFill="true" applyBorder="true">
      <alignment wrapText="false" vertical="center"/>
    </xf>
    <xf numFmtId="165" fontId="10" fillId="4" borderId="17" xfId="0" applyNumberFormat="true" applyFont="true" applyFill="true" applyBorder="true">
      <alignment wrapText="false" horizontal="center" vertical="center"/>
    </xf>
    <xf numFmtId="164" fontId="11" fillId="4" borderId="17" xfId="0" applyNumberFormat="true" applyFont="true" applyFill="true" applyBorder="true">
      <alignment wrapText="false" horizontal="center" vertical="center"/>
    </xf>
    <xf numFmtId="10" fontId="11" fillId="7" borderId="17" xfId="0" applyNumberFormat="true" applyFont="true" applyFill="true" applyBorder="true">
      <alignment wrapText="false" horizontal="center" vertical="center"/>
    </xf>
    <xf numFmtId="164" fontId="10" fillId="4" borderId="17" xfId="0" applyNumberFormat="true" applyFont="true" applyFill="true" applyBorder="true">
      <alignment wrapText="false" horizontal="center" vertical="center"/>
    </xf>
    <xf numFmtId="164" fontId="12" fillId="4" borderId="17" xfId="0" applyNumberFormat="true" applyFont="true" applyFill="true" applyBorder="true">
      <alignment wrapText="false" horizontal="center" vertical="center"/>
    </xf>
    <xf numFmtId="10" fontId="12" fillId="7" borderId="17" xfId="0" applyNumberFormat="true" applyFont="true" applyFill="true" applyBorder="true">
      <alignment wrapText="false" horizontal="center" vertical="center"/>
    </xf>
    <xf numFmtId="10" fontId="13" fillId="4" borderId="0" xfId="0" applyNumberFormat="true" applyFont="true" applyFill="true">
      <alignment wrapText="false" vertical="bottom"/>
    </xf>
    <xf numFmtId="0" fontId="14" fillId="6" borderId="20" xfId="0" applyNumberFormat="true" applyFont="true" applyFill="true" applyBorder="true">
      <alignment wrapText="false" horizontal="center" vertical="center"/>
    </xf>
    <xf numFmtId="0" fontId="15" fillId="8" borderId="20" xfId="0" applyNumberFormat="true" applyFont="true" applyFill="true" applyBorder="true">
      <alignment wrapText="false" vertical="center"/>
    </xf>
    <xf numFmtId="164" fontId="10" fillId="4" borderId="20" xfId="0" applyNumberFormat="true" applyFont="true" applyFill="true" applyBorder="true">
      <alignment wrapText="false" horizontal="center" vertical="center"/>
    </xf>
    <xf numFmtId="164" fontId="11" fillId="4" borderId="20" xfId="0" applyNumberFormat="true" applyFont="true" applyFill="true" applyBorder="true">
      <alignment wrapText="false" horizontal="center" vertical="center"/>
    </xf>
    <xf numFmtId="0" fontId="13" fillId="4" borderId="22" xfId="0" applyNumberFormat="true" applyFont="true" applyFill="true" applyBorder="true">
      <alignment wrapText="true" horizontal="center" vertical="center"/>
    </xf>
    <xf numFmtId="0" fontId="3" fillId="4" borderId="17" xfId="0" applyNumberFormat="true" applyFont="true" applyFill="true" applyBorder="true">
      <alignment wrapText="false" horizontal="center" vertical="center"/>
    </xf>
    <xf numFmtId="0" fontId="16" fillId="4" borderId="17" xfId="0" applyNumberFormat="true" applyFont="true" applyFill="true" applyBorder="true">
      <alignment wrapText="false" horizontal="center" vertical="center"/>
    </xf>
    <xf numFmtId="0" fontId="11" fillId="4" borderId="17" xfId="0" applyNumberFormat="true" applyFont="true" applyFill="true" applyBorder="true">
      <alignment wrapText="false" vertical="center"/>
    </xf>
    <xf numFmtId="3" fontId="16" fillId="9" borderId="17" xfId="0" applyNumberFormat="true" applyFont="true" applyFill="true" applyBorder="true">
      <alignment wrapText="false" horizontal="center" vertical="center"/>
    </xf>
    <xf numFmtId="164" fontId="11" fillId="4" borderId="26" xfId="0" applyNumberFormat="true" applyFont="true" applyFill="true" applyBorder="true">
      <alignment wrapText="false" horizontal="center" vertical="center"/>
    </xf>
    <xf numFmtId="3" fontId="16" fillId="4" borderId="17" xfId="0" applyNumberFormat="true" applyFont="true" applyFill="true" applyBorder="true">
      <alignment wrapText="false" horizontal="center" vertical="center"/>
    </xf>
    <xf numFmtId="164" fontId="16" fillId="4" borderId="17" xfId="0" applyNumberFormat="true" applyFont="true" applyFill="true" applyBorder="true">
      <alignment wrapText="false" horizontal="center" vertical="center"/>
    </xf>
    <xf numFmtId="0" fontId="2" fillId="4" borderId="22" xfId="0" applyNumberFormat="true" applyFont="true" applyFill="true" applyBorder="true">
      <alignment wrapText="false" vertical="center"/>
    </xf>
    <xf numFmtId="3" fontId="11" fillId="4" borderId="17" xfId="0" applyNumberFormat="true" applyFont="true" applyFill="true" applyBorder="true">
      <alignment wrapText="false" horizontal="center" vertical="center"/>
    </xf>
    <xf numFmtId="3" fontId="12" fillId="4" borderId="0" xfId="0" applyNumberFormat="true" applyFont="true" applyFill="true">
      <alignment wrapText="false" horizontal="center" vertical="center"/>
    </xf>
    <xf numFmtId="3" fontId="12" fillId="4" borderId="17" xfId="0" applyNumberFormat="true" applyFont="true" applyFill="true" applyBorder="true">
      <alignment wrapText="false" horizontal="center" vertical="center"/>
    </xf>
    <xf numFmtId="10" fontId="16" fillId="7" borderId="17" xfId="0" applyNumberFormat="true" applyFont="true" applyFill="true" applyBorder="true">
      <alignment wrapText="false" horizontal="center" vertical="center"/>
    </xf>
    <xf numFmtId="165" fontId="11" fillId="4" borderId="17" xfId="0" applyNumberFormat="true" applyFont="true" applyFill="true" applyBorder="true">
      <alignment wrapText="false" horizontal="center" vertical="center"/>
    </xf>
    <xf numFmtId="164" fontId="12" fillId="4" borderId="29" xfId="0" applyNumberFormat="true" applyFont="true" applyFill="true" applyBorder="true">
      <alignment wrapText="false" horizontal="center" vertical="center"/>
    </xf>
    <xf numFmtId="0" fontId="2" fillId="4" borderId="31" xfId="0" applyNumberFormat="true" applyFont="true" applyFill="true" applyBorder="true">
      <alignment wrapText="false" vertical="center"/>
    </xf>
    <xf numFmtId="0" fontId="2" fillId="4" borderId="26" xfId="0" applyNumberFormat="true" applyFont="true" applyFill="true" applyBorder="true">
      <alignment wrapText="false" vertical="center"/>
    </xf>
    <xf numFmtId="3" fontId="11" fillId="10" borderId="17" xfId="0" applyNumberFormat="true" applyFont="true" applyFill="true" applyBorder="true">
      <alignment wrapText="false" horizontal="center" vertical="center"/>
    </xf>
    <xf numFmtId="0" fontId="11" fillId="6" borderId="17" xfId="0" applyNumberFormat="true" applyFont="true" applyFill="true" applyBorder="true">
      <alignment wrapText="false" horizontal="center" vertical="center"/>
    </xf>
    <xf numFmtId="0" fontId="11" fillId="6" borderId="17" xfId="0" applyNumberFormat="true" applyFont="true" applyFill="true" applyBorder="true">
      <alignment wrapText="false" vertical="center"/>
    </xf>
    <xf numFmtId="165" fontId="16" fillId="9" borderId="17" xfId="0" applyNumberFormat="true" applyFont="true" applyFill="true" applyBorder="true">
      <alignment wrapText="false" horizontal="center" vertical="center"/>
    </xf>
    <xf numFmtId="3" fontId="12" fillId="4" borderId="29" xfId="0" applyNumberFormat="true" applyFont="true" applyFill="true" applyBorder="true">
      <alignment wrapText="false" horizontal="center" vertical="center"/>
    </xf>
    <xf numFmtId="3" fontId="16" fillId="4" borderId="0" xfId="0" applyNumberFormat="true" applyFont="true" applyFill="true">
      <alignment wrapText="false" horizontal="center" vertical="center"/>
    </xf>
    <xf numFmtId="165" fontId="11" fillId="10" borderId="17" xfId="0" applyNumberFormat="true" applyFont="true" applyFill="true" applyBorder="true">
      <alignment wrapText="false" horizontal="center" vertical="center"/>
    </xf>
    <xf numFmtId="3" fontId="16" fillId="4" borderId="29" xfId="0" applyNumberFormat="true" applyFont="true" applyFill="true" applyBorder="true">
      <alignment wrapText="false" horizontal="center" vertical="center"/>
    </xf>
    <xf numFmtId="0" fontId="7" fillId="6" borderId="17" xfId="0" applyNumberFormat="true" applyFont="true" applyFill="true" applyBorder="true">
      <alignment wrapText="false" vertical="center"/>
    </xf>
    <xf numFmtId="0" fontId="11" fillId="4" borderId="17" xfId="0" applyNumberFormat="true" applyFont="true" applyFill="true" applyBorder="true">
      <alignment wrapText="false" horizontal="center" vertical="center"/>
    </xf>
    <xf numFmtId="0" fontId="11" fillId="4" borderId="0" xfId="0" applyNumberFormat="true" applyFont="true" applyFill="true">
      <alignment wrapText="false" horizontal="center" vertical="center"/>
    </xf>
    <xf numFmtId="0" fontId="13" fillId="4" borderId="20" xfId="0" applyNumberFormat="true" applyFont="true" applyFill="true" applyBorder="true">
      <alignment wrapText="false" horizontal="center" vertical="center"/>
    </xf>
    <xf numFmtId="1" fontId="17" fillId="4" borderId="17" xfId="0" applyNumberFormat="true" applyFont="true" applyFill="true" applyBorder="true">
      <alignment wrapText="false" horizontal="center" vertical="center"/>
    </xf>
    <xf numFmtId="0" fontId="2" fillId="4" borderId="35" xfId="0" applyNumberFormat="true" applyFont="true" applyFill="true" applyBorder="true">
      <alignment wrapText="false" vertical="center"/>
    </xf>
    <xf numFmtId="0" fontId="12" fillId="4" borderId="17" xfId="0" applyNumberFormat="true" applyFont="true" applyFill="true" applyBorder="true">
      <alignment wrapText="false" vertical="center"/>
    </xf>
    <xf numFmtId="166" fontId="17" fillId="4" borderId="17" xfId="0" applyNumberFormat="true" applyFont="true" applyFill="true" applyBorder="true">
      <alignment wrapText="false" horizontal="center" vertical="center"/>
    </xf>
    <xf numFmtId="0" fontId="18" fillId="4" borderId="20" xfId="0" applyNumberFormat="true" applyFont="true" applyFill="true" applyBorder="true">
      <alignment wrapText="false" horizontal="center" vertical="center"/>
    </xf>
    <xf numFmtId="165" fontId="17" fillId="4" borderId="17" xfId="0" applyNumberFormat="true" applyFont="true" applyFill="true" applyBorder="true">
      <alignment wrapText="false" horizontal="center" vertical="center"/>
    </xf>
    <xf numFmtId="1" fontId="17" fillId="4" borderId="26" xfId="0" applyNumberFormat="true" applyFont="true" applyFill="true" applyBorder="true">
      <alignment wrapText="false" horizontal="center" vertical="center"/>
    </xf>
    <xf numFmtId="0" fontId="16" fillId="4" borderId="17" xfId="0" applyNumberFormat="true" applyFont="true" applyFill="true" applyBorder="true">
      <alignment wrapText="false" vertical="center"/>
    </xf>
    <xf numFmtId="1" fontId="17" fillId="4" borderId="41" xfId="0" applyNumberFormat="true" applyFont="true" applyFill="true" applyBorder="true">
      <alignment wrapText="false" horizontal="center" vertical="center"/>
    </xf>
    <xf numFmtId="1" fontId="17" fillId="4" borderId="44" xfId="0" applyNumberFormat="true" applyFont="true" applyFill="true" applyBorder="true">
      <alignment wrapText="false" horizontal="center" vertical="center"/>
    </xf>
    <xf numFmtId="0" fontId="2" fillId="4" borderId="44" xfId="0" applyNumberFormat="true" applyFont="true" applyFill="true" applyBorder="true">
      <alignment wrapText="false" vertical="center"/>
    </xf>
    <xf numFmtId="0" fontId="2" fillId="4" borderId="41" xfId="0" applyNumberFormat="true" applyFont="true" applyFill="true" applyBorder="true">
      <alignment wrapText="false" vertical="center"/>
    </xf>
    <xf numFmtId="167" fontId="17" fillId="4" borderId="41" xfId="0" applyNumberFormat="true" applyFont="true" applyFill="true" applyBorder="true">
      <alignment wrapText="false" horizontal="center" vertical="center"/>
    </xf>
    <xf numFmtId="0" fontId="15" fillId="6" borderId="17" xfId="0" applyNumberFormat="true" applyFont="true" applyFill="true" applyBorder="true">
      <alignment wrapText="false" vertical="center"/>
    </xf>
    <xf numFmtId="165" fontId="11" fillId="11" borderId="17" xfId="0" applyNumberFormat="true" applyFont="true" applyFill="true" applyBorder="true">
      <alignment wrapText="false" horizontal="center" vertical="center"/>
    </xf>
    <xf numFmtId="164" fontId="11" fillId="11" borderId="17" xfId="0" applyNumberFormat="true" applyFont="true" applyFill="true" applyBorder="true">
      <alignment wrapText="false" horizontal="center" vertical="center"/>
    </xf>
    <xf numFmtId="164" fontId="11" fillId="11" borderId="26" xfId="0" applyNumberFormat="true" applyFont="true" applyFill="true" applyBorder="true">
      <alignment wrapText="false" horizontal="center" vertical="center"/>
    </xf>
    <xf numFmtId="10" fontId="11" fillId="11" borderId="17" xfId="0" applyNumberFormat="true" applyFont="true" applyFill="true" applyBorder="true">
      <alignment wrapText="false" horizontal="center" vertical="center"/>
    </xf>
    <xf numFmtId="0" fontId="19" fillId="4" borderId="17" xfId="0" applyNumberFormat="true" applyFont="true" applyFill="true" applyBorder="true">
      <alignment wrapText="true" horizontal="center" vertical="center"/>
    </xf>
    <xf numFmtId="0" fontId="13" fillId="4" borderId="17" xfId="0" applyNumberFormat="true" applyFont="true" applyFill="true" applyBorder="true">
      <alignment wrapText="true" horizontal="center" vertical="center"/>
    </xf>
    <xf numFmtId="164" fontId="16" fillId="4" borderId="17" xfId="0" applyNumberFormat="true" applyFont="true" applyFill="true" applyBorder="true">
      <alignment wrapText="true" horizontal="center" vertical="center"/>
    </xf>
    <xf numFmtId="3" fontId="16" fillId="4" borderId="17" xfId="0" applyNumberFormat="true" applyFont="true" applyFill="true" applyBorder="true">
      <alignment wrapText="true" horizontal="center" vertical="center"/>
    </xf>
    <xf numFmtId="165" fontId="17" fillId="4" borderId="41" xfId="0" applyNumberFormat="true" applyFont="true" applyFill="true" applyBorder="true">
      <alignment wrapText="false" horizontal="center" vertical="center"/>
    </xf>
    <xf numFmtId="166" fontId="17" fillId="4" borderId="41" xfId="0" applyNumberFormat="true" applyFont="true" applyFill="true" applyBorder="true">
      <alignment wrapText="false" horizontal="center" vertical="center"/>
    </xf>
    <xf numFmtId="0" fontId="16" fillId="4" borderId="20" xfId="0" applyNumberFormat="true" applyFont="true" applyFill="true" applyBorder="true">
      <alignment wrapText="true" horizontal="center" vertical="center"/>
    </xf>
    <xf numFmtId="166" fontId="17" fillId="4" borderId="44" xfId="0" applyNumberFormat="true" applyFont="true" applyFill="true" applyBorder="true">
      <alignment wrapText="false" horizontal="center" vertical="center"/>
    </xf>
    <xf numFmtId="0" fontId="20" fillId="4" borderId="0" xfId="0" applyNumberFormat="true" applyFont="true" applyFill="true">
      <alignment wrapText="true" horizontal="center" vertical="bottom"/>
    </xf>
    <xf numFmtId="0" fontId="20" fillId="4" borderId="0" xfId="0" applyNumberFormat="true" applyFont="true" applyFill="true">
      <alignment wrapText="false" horizontal="center" vertical="bottom"/>
    </xf>
    <xf numFmtId="3" fontId="16" fillId="4" borderId="20" xfId="0" applyNumberFormat="true" applyFont="true" applyFill="true" applyBorder="true">
      <alignment wrapText="false" horizontal="center" vertical="center"/>
    </xf>
    <xf numFmtId="164" fontId="12" fillId="4" borderId="20" xfId="0" applyNumberFormat="true" applyFont="true" applyFill="true" applyBorder="true">
      <alignment wrapText="false" horizontal="center" vertical="center"/>
    </xf>
    <xf numFmtId="10" fontId="19" fillId="4" borderId="0" xfId="0" applyNumberFormat="true" applyFont="true" applyFill="true">
      <alignment wrapText="false" vertical="bottom"/>
    </xf>
    <xf numFmtId="0" fontId="20" fillId="4" borderId="0" xfId="0" applyNumberFormat="true" applyFont="true" applyFill="true">
      <alignment wrapText="false" horizontal="center" vertical="center"/>
    </xf>
    <xf numFmtId="0" fontId="3" fillId="6" borderId="41" xfId="0" applyNumberFormat="true" applyFont="true" applyFill="true" applyBorder="true">
      <alignment wrapText="false" horizontal="center" vertical="center"/>
    </xf>
    <xf numFmtId="0" fontId="15" fillId="6" borderId="41" xfId="0" applyNumberFormat="true" applyFont="true" applyFill="true" applyBorder="true">
      <alignment wrapText="false" horizontal="center" vertical="center"/>
    </xf>
    <xf numFmtId="165" fontId="11" fillId="11" borderId="41" xfId="0" applyNumberFormat="true" applyFont="true" applyFill="true" applyBorder="true">
      <alignment wrapText="false" horizontal="center" vertical="center"/>
    </xf>
    <xf numFmtId="164" fontId="11" fillId="4" borderId="41" xfId="0" applyNumberFormat="true" applyFont="true" applyFill="true" applyBorder="true">
      <alignment wrapText="false" horizontal="center" vertical="center"/>
    </xf>
    <xf numFmtId="0" fontId="3" fillId="4" borderId="17" xfId="0" applyNumberFormat="true" applyFont="true" applyFill="true" applyBorder="true">
      <alignment wrapText="true" horizontal="center" vertical="center"/>
    </xf>
    <xf numFmtId="165" fontId="22" fillId="4" borderId="17" xfId="0" applyNumberFormat="true" applyFont="true" applyFill="true" applyBorder="true">
      <alignment wrapText="false" horizontal="center" vertical="center"/>
    </xf>
    <xf numFmtId="0" fontId="15" fillId="6" borderId="17" xfId="0" applyNumberFormat="true" applyFont="true" applyFill="true" applyBorder="true">
      <alignment wrapText="false" horizontal="center" vertical="center"/>
    </xf>
    <xf numFmtId="164" fontId="22" fillId="4" borderId="17" xfId="0" applyNumberFormat="true" applyFont="true" applyFill="true" applyBorder="true">
      <alignment wrapText="false" horizontal="center" vertical="center"/>
    </xf>
    <xf numFmtId="0" fontId="3" fillId="12" borderId="17" xfId="0" applyNumberFormat="true" applyFont="true" applyFill="true" applyBorder="true">
      <alignment wrapText="false" horizontal="center" vertical="center"/>
    </xf>
    <xf numFmtId="0" fontId="15" fillId="12" borderId="17" xfId="0" applyNumberFormat="true" applyFont="true" applyFill="true" applyBorder="true">
      <alignment wrapText="false" horizontal="center" vertical="center"/>
    </xf>
    <xf numFmtId="0" fontId="13" fillId="4" borderId="0" xfId="0" applyNumberFormat="true" applyFont="true" applyFill="true">
      <alignment wrapText="false" vertical="bottom"/>
    </xf>
    <xf numFmtId="0" fontId="19" fillId="4" borderId="0" xfId="0" applyNumberFormat="true" applyFont="true" applyFill="true">
      <alignment wrapText="false" vertical="bottom"/>
    </xf>
    <xf numFmtId="164" fontId="13" fillId="4" borderId="0" xfId="0" applyNumberFormat="true" applyFont="true" applyFill="true">
      <alignment wrapText="false" vertical="bottom"/>
    </xf>
    <xf numFmtId="0" fontId="20" fillId="4" borderId="0" xfId="0" applyNumberFormat="true" applyFont="true" applyFill="true">
      <alignment wrapText="false" vertical="bottom"/>
    </xf>
    <xf numFmtId="0" fontId="23" fillId="4" borderId="0" xfId="0" applyNumberFormat="true" applyFont="true" applyFill="true">
      <alignment wrapText="false" horizontal="center" vertical="center"/>
    </xf>
    <xf numFmtId="0" fontId="24" fillId="4" borderId="0" xfId="0" applyNumberFormat="true" applyFont="true" applyFill="true">
      <alignment wrapText="false" vertical="center"/>
    </xf>
    <xf numFmtId="0" fontId="0" fillId="0" borderId="0" xfId="0" applyNumberFormat="true">
      <alignment wrapText="false"/>
    </xf>
    <xf numFmtId="0" fontId="4" fillId="3" borderId="17" xfId="0" applyNumberFormat="true" applyFont="true" applyFill="true" applyBorder="true">
      <alignment wrapText="false" horizontal="center" vertical="center"/>
    </xf>
    <xf numFmtId="0" fontId="2" fillId="4" borderId="29" xfId="0" applyNumberFormat="true" applyFont="true" applyFill="true" applyBorder="true">
      <alignment wrapText="false" vertical="center"/>
    </xf>
    <xf numFmtId="0" fontId="14" fillId="6" borderId="17" xfId="0" applyNumberFormat="true" applyFont="true" applyFill="true" applyBorder="true">
      <alignment wrapText="false" horizontal="center" vertical="center"/>
    </xf>
    <xf numFmtId="0" fontId="15" fillId="8" borderId="29" xfId="0" applyNumberFormat="true" applyFont="true" applyFill="true" applyBorder="true">
      <alignment wrapText="false" vertical="center"/>
    </xf>
    <xf numFmtId="3" fontId="25" fillId="4" borderId="17" xfId="0" applyNumberFormat="true" applyFont="true" applyFill="true" applyBorder="true">
      <alignment wrapText="false" vertical="center"/>
    </xf>
    <xf numFmtId="10" fontId="25" fillId="4" borderId="17" xfId="0" applyNumberFormat="true" applyFont="true" applyFill="true" applyBorder="true">
      <alignment wrapText="false" vertical="center"/>
    </xf>
    <xf numFmtId="10" fontId="23" fillId="4" borderId="17" xfId="0" applyNumberFormat="true" applyFont="true" applyFill="true" applyBorder="true">
      <alignment wrapText="false" vertical="center"/>
    </xf>
    <xf numFmtId="0" fontId="10" fillId="4" borderId="17" xfId="0" applyNumberFormat="true" applyFont="true" applyFill="true" applyBorder="true">
      <alignment wrapText="false" horizontal="center" vertical="center"/>
    </xf>
    <xf numFmtId="0" fontId="11" fillId="4" borderId="29" xfId="0" applyNumberFormat="true" applyFont="true" applyFill="true" applyBorder="true">
      <alignment wrapText="false" vertical="center"/>
    </xf>
    <xf numFmtId="3" fontId="2" fillId="4" borderId="17" xfId="0" applyNumberFormat="true" applyFont="true" applyFill="true" applyBorder="true">
      <alignment wrapText="false" vertical="center"/>
    </xf>
    <xf numFmtId="10" fontId="2" fillId="4" borderId="17" xfId="0" applyNumberFormat="true" applyFont="true" applyFill="true" applyBorder="true">
      <alignment wrapText="false" vertical="center"/>
    </xf>
    <xf numFmtId="0" fontId="26" fillId="9" borderId="17" xfId="0" applyNumberFormat="true" applyFont="true" applyFill="true" applyBorder="true">
      <alignment wrapText="false" horizontal="center" vertical="center"/>
    </xf>
    <xf numFmtId="0" fontId="10" fillId="9" borderId="29" xfId="0" applyNumberFormat="true" applyFont="true" applyFill="true" applyBorder="true">
      <alignment wrapText="false" horizontal="center" vertical="center"/>
    </xf>
    <xf numFmtId="3" fontId="27" fillId="4" borderId="17" xfId="0" applyNumberFormat="true" applyFont="true" applyFill="true" applyBorder="true">
      <alignment wrapText="false" vertical="center"/>
    </xf>
    <xf numFmtId="10" fontId="27" fillId="4" borderId="17" xfId="0" applyNumberFormat="true" applyFont="true" applyFill="true" applyBorder="true">
      <alignment wrapText="false" vertical="center"/>
    </xf>
    <xf numFmtId="0" fontId="23" fillId="4" borderId="17" xfId="0" applyNumberFormat="true" applyFont="true" applyFill="true" applyBorder="true">
      <alignment wrapText="false" horizontal="center" vertical="center"/>
    </xf>
    <xf numFmtId="3" fontId="2" fillId="4" borderId="41" xfId="0" applyNumberFormat="true" applyFont="true" applyFill="true" applyBorder="true">
      <alignment wrapText="false" vertical="center"/>
    </xf>
    <xf numFmtId="10" fontId="2" fillId="4" borderId="46" xfId="0" applyNumberFormat="true" applyFont="true" applyFill="true" applyBorder="true">
      <alignment wrapText="false" vertical="center"/>
    </xf>
    <xf numFmtId="10" fontId="2" fillId="4" borderId="29" xfId="0" applyNumberFormat="true" applyFont="true" applyFill="true" applyBorder="true">
      <alignment wrapText="false" vertical="center"/>
    </xf>
    <xf numFmtId="10" fontId="18" fillId="4" borderId="29" xfId="0" applyNumberFormat="true" applyFont="true" applyFill="true" applyBorder="true">
      <alignment wrapText="false" vertical="center"/>
    </xf>
    <xf numFmtId="0" fontId="10" fillId="9" borderId="17" xfId="0" applyNumberFormat="true" applyFont="true" applyFill="true" applyBorder="true">
      <alignment wrapText="false" horizontal="center" vertical="center"/>
    </xf>
    <xf numFmtId="10" fontId="27" fillId="4" borderId="29" xfId="0" applyNumberFormat="true" applyFont="true" applyFill="true" applyBorder="true">
      <alignment wrapText="false" vertical="center"/>
    </xf>
    <xf numFmtId="0" fontId="23" fillId="9" borderId="17" xfId="0" applyNumberFormat="true" applyFont="true" applyFill="true" applyBorder="true">
      <alignment wrapText="false" horizontal="center" vertical="center"/>
    </xf>
    <xf numFmtId="10" fontId="27" fillId="4" borderId="26" xfId="0" applyNumberFormat="true" applyFont="true" applyFill="true" applyBorder="true">
      <alignment wrapText="false" vertical="center"/>
    </xf>
    <xf numFmtId="10" fontId="2" fillId="4" borderId="26" xfId="0" applyNumberFormat="true" applyFont="true" applyFill="true" applyBorder="true">
      <alignment wrapText="false" vertical="center"/>
    </xf>
    <xf numFmtId="0" fontId="27" fillId="4" borderId="17" xfId="0" applyNumberFormat="true" applyFont="true" applyFill="true" applyBorder="true">
      <alignment wrapText="false" vertical="center"/>
    </xf>
    <xf numFmtId="0" fontId="28" fillId="4" borderId="20" xfId="0" applyNumberFormat="true" applyFont="true" applyFill="true" applyBorder="true">
      <alignment wrapText="true" horizontal="center" vertical="center"/>
    </xf>
    <xf numFmtId="0" fontId="28" fillId="4" borderId="17" xfId="0" applyNumberFormat="true" applyFont="true" applyFill="true" applyBorder="true">
      <alignment wrapText="true" horizontal="center" vertical="center"/>
    </xf>
    <xf numFmtId="3" fontId="2" fillId="4" borderId="20" xfId="0" applyNumberFormat="true" applyFont="true" applyFill="true" applyBorder="true">
      <alignment wrapText="false" vertical="center"/>
    </xf>
    <xf numFmtId="0" fontId="2" fillId="4" borderId="20" xfId="0" applyNumberFormat="true" applyFont="true" applyFill="true" applyBorder="true">
      <alignment wrapText="false" vertical="center"/>
    </xf>
    <xf numFmtId="10" fontId="2" fillId="4" borderId="49" xfId="0" applyNumberFormat="true" applyFont="true" applyFill="true" applyBorder="true">
      <alignment wrapText="false" vertical="center"/>
    </xf>
    <xf numFmtId="0" fontId="3" fillId="13" borderId="17" xfId="0" applyNumberFormat="true" applyFont="true" applyFill="true" applyBorder="true">
      <alignment wrapText="false" horizontal="center" vertical="center"/>
    </xf>
    <xf numFmtId="0" fontId="29" fillId="13" borderId="20" xfId="0" applyNumberFormat="true" applyFont="true" applyFill="true" applyBorder="true">
      <alignment wrapText="false" horizontal="center" vertical="center"/>
    </xf>
    <xf numFmtId="0" fontId="3" fillId="13" borderId="29" xfId="0" applyNumberFormat="true" applyFont="true" applyFill="true" applyBorder="true">
      <alignment wrapText="false" horizontal="center" vertical="center"/>
    </xf>
    <xf numFmtId="0" fontId="30" fillId="13" borderId="17" xfId="0" applyNumberFormat="true" applyFont="true" applyFill="true" applyBorder="true">
      <alignment wrapText="false" horizontal="center" vertical="center"/>
    </xf>
    <xf numFmtId="0" fontId="31" fillId="13" borderId="17" xfId="0" applyNumberFormat="true" applyFont="true" applyFill="true" applyBorder="true">
      <alignment wrapText="false" horizontal="center" vertical="center"/>
    </xf>
    <xf numFmtId="0" fontId="3" fillId="13" borderId="26" xfId="0" applyNumberFormat="true" applyFont="true" applyFill="true" applyBorder="true">
      <alignment wrapText="false" horizontal="center" vertical="center"/>
    </xf>
    <xf numFmtId="0" fontId="27" fillId="4" borderId="35" xfId="0" applyNumberFormat="true" applyFont="true" applyFill="true" applyBorder="true">
      <alignment wrapText="false" vertical="center"/>
    </xf>
    <xf numFmtId="0" fontId="7" fillId="4" borderId="51" xfId="0" applyNumberFormat="true" applyFont="true" applyFill="true" applyBorder="true">
      <alignment wrapText="false" vertical="center"/>
    </xf>
    <xf numFmtId="0" fontId="32" fillId="4" borderId="26" xfId="0" applyNumberFormat="true" applyFont="true" applyFill="true" applyBorder="true">
      <alignment wrapText="false" vertical="center"/>
    </xf>
    <xf numFmtId="0" fontId="27" fillId="4" borderId="41" xfId="0" applyNumberFormat="true" applyFont="true" applyFill="true" applyBorder="true">
      <alignment wrapText="false" vertical="center"/>
    </xf>
    <xf numFmtId="0" fontId="31" fillId="13" borderId="54" xfId="0" applyNumberFormat="true" applyFont="true" applyFill="true" applyBorder="true">
      <alignment wrapText="false" horizontal="center" vertical="center"/>
    </xf>
    <xf numFmtId="0" fontId="31" fillId="13" borderId="54" xfId="0" applyNumberFormat="true" applyFont="true" applyFill="true" applyBorder="true">
      <alignment wrapText="true" horizontal="center" vertical="center"/>
    </xf>
    <xf numFmtId="0" fontId="31" fillId="13" borderId="35" xfId="0" applyNumberFormat="true" applyFont="true" applyFill="true" applyBorder="true">
      <alignment wrapText="true" horizontal="center" vertical="center"/>
    </xf>
    <xf numFmtId="0" fontId="31" fillId="13" borderId="41" xfId="0" applyNumberFormat="true" applyFont="true" applyFill="true" applyBorder="true">
      <alignment wrapText="false" horizontal="center" vertical="center"/>
    </xf>
    <xf numFmtId="0" fontId="31" fillId="4" borderId="20" xfId="0" applyNumberFormat="true" applyFont="true" applyFill="true" applyBorder="true">
      <alignment wrapText="false" horizontal="center" vertical="center"/>
    </xf>
    <xf numFmtId="10" fontId="3" fillId="4" borderId="17" xfId="0" applyNumberFormat="true" applyFont="true" applyFill="true" applyBorder="true">
      <alignment wrapText="false" horizontal="right" vertical="center"/>
    </xf>
    <xf numFmtId="10" fontId="3" fillId="4" borderId="26" xfId="0" applyNumberFormat="true" applyFont="true" applyFill="true" applyBorder="true">
      <alignment wrapText="false" horizontal="right" vertical="center"/>
    </xf>
    <xf numFmtId="0" fontId="7" fillId="4" borderId="17" xfId="0" applyNumberFormat="true" applyFont="true" applyFill="true" applyBorder="true">
      <alignment wrapText="true" horizontal="center" vertical="center"/>
    </xf>
    <xf numFmtId="0" fontId="2" fillId="4" borderId="35" xfId="0" applyNumberFormat="true" applyFont="true" applyFill="true" applyBorder="true">
      <alignment wrapText="false" horizontal="center" vertical="center"/>
    </xf>
    <xf numFmtId="10" fontId="3" fillId="4" borderId="20" xfId="0" applyNumberFormat="true" applyFont="true" applyFill="true" applyBorder="true">
      <alignment wrapText="false" horizontal="right" vertical="center"/>
    </xf>
    <xf numFmtId="10" fontId="3" fillId="4" borderId="49" xfId="0" applyNumberFormat="true" applyFont="true" applyFill="true" applyBorder="true">
      <alignment wrapText="false" horizontal="right" vertical="center"/>
    </xf>
    <xf numFmtId="0" fontId="7" fillId="4" borderId="20" xfId="0" applyNumberFormat="true" applyFont="true" applyFill="true" applyBorder="true">
      <alignment wrapText="true" horizontal="center" vertical="center"/>
    </xf>
    <xf numFmtId="0" fontId="2" fillId="4" borderId="41" xfId="0" applyNumberFormat="true" applyFont="true" applyFill="true" applyBorder="true">
      <alignment wrapText="false" horizontal="center" vertical="center"/>
    </xf>
    <xf numFmtId="0" fontId="16" fillId="4" borderId="49" xfId="0" applyNumberFormat="true" applyFont="true" applyFill="true" applyBorder="true">
      <alignment wrapText="false" horizontal="center" vertical="center"/>
    </xf>
    <xf numFmtId="0" fontId="12" fillId="4" borderId="29" xfId="0" applyNumberFormat="true" applyFont="true" applyFill="true" applyBorder="true">
      <alignment wrapText="false" vertical="center"/>
    </xf>
    <xf numFmtId="0" fontId="12" fillId="4" borderId="17" xfId="0" applyNumberFormat="true" applyFont="true" applyFill="true" applyBorder="true">
      <alignment wrapText="false" horizontal="center" vertical="center"/>
    </xf>
    <xf numFmtId="0" fontId="12" fillId="4" borderId="20" xfId="0" applyNumberFormat="true" applyFont="true" applyFill="true" applyBorder="true">
      <alignment wrapText="false" vertical="center"/>
    </xf>
    <xf numFmtId="3" fontId="11" fillId="4" borderId="20" xfId="0" applyNumberFormat="true" applyFont="true" applyFill="true" applyBorder="true">
      <alignment wrapText="false" horizontal="center" vertical="center"/>
    </xf>
    <xf numFmtId="0" fontId="12" fillId="4" borderId="46" xfId="0" applyNumberFormat="true" applyFont="true" applyFill="true" applyBorder="true">
      <alignment wrapText="true" vertical="center"/>
    </xf>
    <xf numFmtId="0" fontId="11" fillId="4" borderId="46" xfId="0" applyNumberFormat="true" applyFont="true" applyFill="true" applyBorder="true">
      <alignment wrapText="false" vertical="center"/>
    </xf>
    <xf numFmtId="164" fontId="22" fillId="4" borderId="41" xfId="0" applyNumberFormat="true" applyFont="true" applyFill="true" applyBorder="true">
      <alignment wrapText="false" horizontal="center" vertical="center"/>
    </xf>
    <xf numFmtId="0" fontId="20" fillId="4" borderId="55" xfId="0" applyNumberFormat="true" applyFont="true" applyFill="true" applyBorder="true">
      <alignment wrapText="false" horizontal="center" vertical="center"/>
    </xf>
    <xf numFmtId="0" fontId="2" fillId="4" borderId="0" xfId="0" applyNumberFormat="true" applyFont="true" applyFill="true">
      <alignment wrapText="false" horizontal="center" vertical="center"/>
    </xf>
    <xf numFmtId="0" fontId="2" fillId="4" borderId="22" xfId="0" applyNumberFormat="true" applyFont="true" applyFill="true" applyBorder="true">
      <alignment wrapText="false" horizontal="center" vertical="center"/>
    </xf>
    <xf numFmtId="0" fontId="12" fillId="4" borderId="17" xfId="0" applyNumberFormat="true" applyFont="true" applyFill="true" applyBorder="true">
      <alignment wrapText="true" vertical="center"/>
    </xf>
    <xf numFmtId="0" fontId="2" fillId="4" borderId="46" xfId="0" applyNumberFormat="true" applyFont="true" applyFill="true" applyBorder="true">
      <alignment wrapText="false" horizontal="center" vertical="center"/>
    </xf>
    <xf numFmtId="0" fontId="2" fillId="4" borderId="56" xfId="0" applyNumberFormat="true" applyFont="true" applyFill="true" applyBorder="true">
      <alignment wrapText="false" horizontal="center" vertical="center"/>
    </xf>
    <xf numFmtId="0" fontId="2" fillId="4" borderId="44" xfId="0" applyNumberFormat="true" applyFont="true" applyFill="true" applyBorder="true">
      <alignment wrapText="false" horizontal="center" vertical="center"/>
    </xf>
    <xf numFmtId="0" fontId="7" fillId="4" borderId="29" xfId="0" applyNumberFormat="true" applyFont="true" applyFill="true" applyBorder="true">
      <alignment wrapText="false" horizontal="center" vertical="center"/>
    </xf>
    <xf numFmtId="0" fontId="2" fillId="4" borderId="26" xfId="0" applyNumberFormat="true" applyFont="true" applyFill="true" applyBorder="true">
      <alignment wrapText="false" horizontal="center" vertical="center"/>
    </xf>
    <xf numFmtId="164" fontId="7" fillId="4" borderId="17" xfId="0" applyNumberFormat="true" applyFont="true" applyFill="true" applyBorder="true">
      <alignment wrapText="false" vertical="center"/>
    </xf>
    <xf numFmtId="0" fontId="7" fillId="4" borderId="60" xfId="0" applyNumberFormat="true" applyFont="true" applyFill="true" applyBorder="true">
      <alignment wrapText="false" vertical="center"/>
    </xf>
    <xf numFmtId="0" fontId="33" fillId="14" borderId="17" xfId="0" applyNumberFormat="true" applyFont="true" applyFill="true" applyBorder="true">
      <alignment wrapText="false" horizontal="center" vertical="bottom"/>
    </xf>
    <xf numFmtId="0" fontId="34" fillId="4" borderId="17" xfId="0" applyNumberFormat="true" applyFont="true" applyFill="true" applyBorder="true">
      <alignment wrapText="false" horizontal="center" vertical="center"/>
    </xf>
    <xf numFmtId="0" fontId="35" fillId="14" borderId="17" xfId="0" applyNumberFormat="true" applyFont="true" applyFill="true" applyBorder="true">
      <alignment wrapText="false" vertical="bottom"/>
    </xf>
    <xf numFmtId="164" fontId="35" fillId="4" borderId="17" xfId="0" applyNumberFormat="true" applyFont="true" applyFill="true" applyBorder="true">
      <alignment wrapText="false" vertical="bottom"/>
    </xf>
    <xf numFmtId="10" fontId="13" fillId="4" borderId="17" xfId="0" applyNumberFormat="true" applyFont="true" applyFill="true" applyBorder="true">
      <alignment wrapText="false" vertical="bottom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theme/theme1.xml" Type="http://schemas.openxmlformats.org/officeDocument/2006/relationships/theme" Id="rId7"/></Relationships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xvml="urn:schemas-microsoft-com:office:excel" xmlns:o="urn:schemas-microsoft-com:office:office" xmlns:w10="urn:schemas-microsoft-com:office:word" xmlns:v="urn:schemas-microsoft-com:vml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>
      <pane xSplit="4.0" ySplit="3.0" topLeftCell="E4" activePane="bottomRight" state="frozen"/>
      <selection pane="bottomRight"/>
    </sheetView>
  </sheetViews>
  <cols>
    <col min="1" max="1" width="7.0" hidden="false" customWidth="true"/>
    <col min="2" max="2" width="8.0" hidden="false" customWidth="true"/>
    <col min="3" max="3" width="11.0" hidden="false" customWidth="true"/>
    <col min="4" max="4" width="14.0" hidden="false" customWidth="true"/>
    <col min="5" max="5" width="15.0" hidden="false" customWidth="true"/>
    <col min="6" max="6" width="16.0" hidden="false" customWidth="true"/>
    <col min="7" max="7" width="13.0" hidden="false" customWidth="true"/>
    <col min="8" max="8" width="13.0" hidden="false" customWidth="true"/>
    <col min="9" max="9" width="13.0" hidden="false" customWidth="true"/>
    <col min="10" max="10" width="11.0" hidden="false" customWidth="true"/>
    <col min="11" max="11" width="11.0" hidden="false" customWidth="true"/>
    <col min="12" max="12" width="13.0" hidden="false" customWidth="true"/>
    <col min="13" max="13" width="11.0" hidden="false" customWidth="true"/>
    <col min="14" max="14" width="40.0" hidden="false" customWidth="true"/>
    <col min="15" max="15" width="13.0" hidden="false" customWidth="true"/>
    <col min="16" max="16" width="12.0" hidden="false" customWidth="true"/>
    <col min="17" max="17" width="32.0" hidden="false" customWidth="true"/>
    <col min="18" max="18" width="11.0" hidden="false" customWidth="true"/>
    <col min="19" max="19" width="12.0" hidden="false" customWidth="true"/>
    <col min="20" max="20" width="15.0" hidden="false" customWidth="true"/>
    <col min="21" max="21" width="15.0" hidden="false" customWidth="true"/>
    <col min="22" max="22" width="16.0" hidden="false" customWidth="true"/>
    <col min="23" max="23" width="16.0" hidden="false" customWidth="true"/>
    <col min="24" max="24" width="16.0" hidden="false" customWidth="true"/>
    <col min="25" max="25" width="16.0" hidden="false" customWidth="true"/>
  </cols>
  <sheetData>
    <row r="1">
      <c r="A1" s="1" t="s">
        <v>76</v>
      </c>
      <c r="B1" s="2"/>
      <c r="C1" s="3" t="s">
        <v>77</v>
      </c>
      <c r="D1" s="2"/>
      <c r="E1" s="4" t="s">
        <v>78</v>
      </c>
      <c r="F1" s="5" t="s">
        <v>79</v>
      </c>
      <c r="G1" s="5" t="s">
        <v>80</v>
      </c>
      <c r="H1" s="3" t="s">
        <v>81</v>
      </c>
      <c r="I1" s="6" t="s">
        <v>27</v>
      </c>
      <c r="J1" s="2"/>
      <c r="K1" s="2"/>
      <c r="L1" s="2"/>
      <c r="M1" s="2"/>
      <c r="N1" s="2"/>
      <c r="O1" s="2"/>
      <c r="P1" s="2"/>
      <c r="Q1" s="2"/>
      <c r="R1" s="2"/>
      <c r="S1" s="2"/>
      <c r="T1" s="7" t="s">
        <v>82</v>
      </c>
      <c r="U1" s="2"/>
      <c r="V1" s="8" t="s">
        <v>83</v>
      </c>
      <c r="W1" s="9"/>
      <c r="X1" s="9"/>
      <c r="Y1" s="9"/>
    </row>
    <row r="2" ht="27.75" customHeight="true">
      <c r="A2" s="2"/>
      <c r="B2" s="2"/>
      <c r="C2" s="2"/>
      <c r="D2" s="2"/>
      <c r="E2" s="2"/>
      <c r="F2" s="2"/>
      <c r="G2" s="2"/>
      <c r="H2" s="2"/>
      <c r="I2" s="6" t="s">
        <v>84</v>
      </c>
      <c r="J2" s="2"/>
      <c r="K2" s="2"/>
      <c r="L2" s="2"/>
      <c r="M2" s="2"/>
      <c r="N2" s="6" t="s">
        <v>85</v>
      </c>
      <c r="O2" s="2"/>
      <c r="P2" s="2"/>
      <c r="Q2" s="8" t="s">
        <v>86</v>
      </c>
      <c r="R2" s="2"/>
      <c r="S2" s="2"/>
      <c r="T2" s="2"/>
      <c r="U2" s="2"/>
      <c r="V2" s="10"/>
      <c r="W2" s="9"/>
      <c r="X2" s="9"/>
      <c r="Y2" s="9"/>
    </row>
    <row r="3" ht="57.75" customHeight="true">
      <c r="A3" s="11"/>
      <c r="B3" s="11"/>
      <c r="C3" s="11"/>
      <c r="D3" s="11"/>
      <c r="E3" s="11"/>
      <c r="F3" s="11"/>
      <c r="G3" s="11"/>
      <c r="H3" s="11"/>
      <c r="I3" s="12" t="s">
        <v>28</v>
      </c>
      <c r="J3" s="12" t="s">
        <v>29</v>
      </c>
      <c r="K3" s="12" t="s">
        <v>30</v>
      </c>
      <c r="L3" s="13" t="s">
        <v>51</v>
      </c>
      <c r="M3" s="14" t="s">
        <v>52</v>
      </c>
      <c r="N3" s="13" t="s">
        <v>31</v>
      </c>
      <c r="O3" s="14" t="s">
        <v>53</v>
      </c>
      <c r="P3" s="14" t="s">
        <v>54</v>
      </c>
      <c r="Q3" s="14" t="s">
        <v>87</v>
      </c>
      <c r="R3" s="14" t="s">
        <v>55</v>
      </c>
      <c r="S3" s="14" t="s">
        <v>56</v>
      </c>
      <c r="T3" s="12" t="s">
        <v>32</v>
      </c>
      <c r="U3" s="12" t="s">
        <v>33</v>
      </c>
      <c r="V3" s="15" t="s">
        <v>34</v>
      </c>
      <c r="W3" s="9" t="n">
        <f>V4/E4</f>
        <v>0.0</v>
      </c>
      <c r="X3" s="9"/>
      <c r="Y3" s="9"/>
    </row>
    <row r="4" ht="22.5" customHeight="true">
      <c r="A4" s="16" t="s">
        <v>88</v>
      </c>
      <c r="B4" s="17"/>
      <c r="C4" s="17"/>
      <c r="D4" s="17"/>
      <c r="E4" s="18" t="n">
        <f>SUM(E5,E64)</f>
        <v>0.0</v>
      </c>
      <c r="F4" s="19" t="n">
        <f>SUM(F5,F64)</f>
        <v>0.0</v>
      </c>
      <c r="G4" s="19" t="n">
        <f>SUM(G5,G64)</f>
        <v>0.0</v>
      </c>
      <c r="H4" s="20" t="n">
        <f>G4/F4</f>
        <v>0.0</v>
      </c>
      <c r="I4" s="21" t="n">
        <f>I5+I64</f>
        <v>0.0</v>
      </c>
      <c r="J4" s="21" t="n">
        <f>J5+J64</f>
        <v>0.0</v>
      </c>
      <c r="K4" s="21" t="n">
        <f>K5+K64</f>
        <v>0.0</v>
      </c>
      <c r="L4" s="22" t="n">
        <f t="normal">SUM(I4:K4)-SUM('计算区域（上周）'!I2:K2)</f>
        <v>0.0</v>
      </c>
      <c r="M4" s="23" t="n">
        <f t="normal">L4/SUM('计算区域（上周）'!I2:K2)</f>
        <v>0.0</v>
      </c>
      <c r="N4" s="21" t="n">
        <f>N5+N64</f>
        <v>0.0</v>
      </c>
      <c r="O4" s="22" t="n">
        <f t="normal">N4-'计算区域（上周）'!N2</f>
        <v>0.0</v>
      </c>
      <c r="P4" s="23" t="n">
        <f t="normal">O4/'计算区域（上周）'!N2</f>
        <v>0.0</v>
      </c>
      <c r="Q4" s="21" t="n">
        <f>Q5+Q64</f>
        <v>0.0</v>
      </c>
      <c r="R4" s="22" t="n">
        <f t="normal">Q4-'计算区域（上周）'!Q2</f>
        <v>0.0</v>
      </c>
      <c r="S4" s="23" t="n">
        <f t="normal">R4/'计算区域（上周）'!Q2</f>
        <v>0.0</v>
      </c>
      <c r="T4" s="21" t="n">
        <f>T5+T64</f>
        <v>0.0</v>
      </c>
      <c r="U4" s="21" t="n">
        <f>U5+U64</f>
        <v>0.0</v>
      </c>
      <c r="V4" s="21" t="n">
        <f>V5+V64</f>
        <v>0.0</v>
      </c>
      <c r="W4" s="24" t="n">
        <f>T4/E4</f>
        <v>0.0</v>
      </c>
      <c r="X4" s="24" t="n">
        <f>U4/E4</f>
        <v>0.0</v>
      </c>
      <c r="Y4" s="24" t="n">
        <f>1-(W4+X4)</f>
        <v>0.0</v>
      </c>
    </row>
    <row r="5" ht="22.5" customHeight="true">
      <c r="A5" s="25" t="s">
        <v>89</v>
      </c>
      <c r="B5" s="26"/>
      <c r="C5" s="26"/>
      <c r="D5" s="26"/>
      <c r="E5" s="27" t="n">
        <f>E24+E60+E63</f>
        <v>0.0</v>
      </c>
      <c r="F5" s="28" t="n">
        <f t="normal">'计算区域（上周）'!E3</f>
        <v>0.0</v>
      </c>
      <c r="G5" s="19" t="n">
        <f>SUM(G24,G60,G63)</f>
        <v>0.0</v>
      </c>
      <c r="H5" s="20" t="n">
        <f>G5/F5</f>
        <v>0.0</v>
      </c>
      <c r="I5" s="21" t="n">
        <f>SUM(I24,I60)</f>
        <v>0.0</v>
      </c>
      <c r="J5" s="21" t="n">
        <f>SUM(J24,J60)</f>
        <v>0.0</v>
      </c>
      <c r="K5" s="21" t="n">
        <f>K24+K60</f>
        <v>0.0</v>
      </c>
      <c r="L5" s="22" t="n">
        <f t="normal">SUM(I5:K5)-SUM('计算区域（上周）'!I3:K3)</f>
        <v>0.0</v>
      </c>
      <c r="M5" s="23" t="n">
        <f t="normal">L5/SUM('计算区域（上周）'!I3:K3)</f>
        <v>0.0</v>
      </c>
      <c r="N5" s="21" t="n">
        <f>N24+N60</f>
        <v>0.0</v>
      </c>
      <c r="O5" s="22" t="n">
        <f t="normal">N5-'计算区域（上周）'!N3</f>
        <v>0.0</v>
      </c>
      <c r="P5" s="23" t="n">
        <f t="normal">O5/'计算区域（上周）'!N3</f>
        <v>0.0</v>
      </c>
      <c r="Q5" s="21" t="n">
        <f>Q24+Q60</f>
        <v>0.0</v>
      </c>
      <c r="R5" s="22" t="n">
        <f t="normal">Q5-'计算区域（上周）'!Q3</f>
        <v>0.0</v>
      </c>
      <c r="S5" s="23" t="n">
        <f t="normal">R5/'计算区域（上周）'!Q3</f>
        <v>0.0</v>
      </c>
      <c r="T5" s="21" t="n">
        <f>T24+T60</f>
        <v>0.0</v>
      </c>
      <c r="U5" s="21" t="n">
        <f>SUM(U24+U60)</f>
        <v>0.0</v>
      </c>
      <c r="V5" s="21" t="n">
        <f>V24+V13</f>
        <v>0.0</v>
      </c>
      <c r="W5" s="24" t="n">
        <f>T5/E5</f>
        <v>0.0</v>
      </c>
      <c r="X5" s="24" t="n">
        <f>U5/E5</f>
        <v>0.0</v>
      </c>
      <c r="Y5" s="24" t="n">
        <f>W5+X5</f>
        <v>0.0</v>
      </c>
    </row>
    <row r="6" ht="22.5" customHeight="true">
      <c r="A6" s="29" t="s">
        <v>57</v>
      </c>
      <c r="B6" s="30" t="s">
        <v>11</v>
      </c>
      <c r="C6" s="31" t="s">
        <v>5</v>
      </c>
      <c r="D6" s="32" t="s">
        <v>6</v>
      </c>
      <c r="E6" s="33" t="n">
        <v>597869.0</v>
      </c>
      <c r="F6" s="19" t="n">
        <f t="normal">'计算区域（上周）'!E4</f>
        <v>0.0</v>
      </c>
      <c r="G6" s="34" t="n">
        <f t="normal">E6-'计算区域（上周）'!E4</f>
        <v>0.0</v>
      </c>
      <c r="H6" s="20" t="n">
        <f>G6/F6</f>
        <v>0.0</v>
      </c>
      <c r="I6" s="35" t="n">
        <v>44360.0</v>
      </c>
      <c r="J6" s="35" t="n">
        <v>30075.0</v>
      </c>
      <c r="K6" s="36" t="n">
        <v>402.0</v>
      </c>
      <c r="L6" s="22" t="n">
        <f t="normal">SUM(I6:K6)-SUM('计算区域（上周）'!I4:K4)</f>
        <v>0.0</v>
      </c>
      <c r="M6" s="23" t="n">
        <f t="normal">L6/SUM('计算区域（上周）'!I4:K4)</f>
        <v>0.0</v>
      </c>
      <c r="N6" s="35" t="n">
        <v>35205.0</v>
      </c>
      <c r="O6" s="22" t="n">
        <f t="normal">N6-'计算区域（上周）'!N4</f>
        <v>0.0</v>
      </c>
      <c r="P6" s="23" t="n">
        <f t="normal">O6/'计算区域（上周）'!N4</f>
        <v>0.0</v>
      </c>
      <c r="Q6" s="35" t="n">
        <v>75751.0</v>
      </c>
      <c r="R6" s="22" t="n">
        <f t="normal">Q6-'计算区域（上周）'!Q4</f>
        <v>0.0</v>
      </c>
      <c r="S6" s="23" t="n">
        <f t="normal">R6/'计算区域（上周）'!Q4</f>
        <v>0.0</v>
      </c>
      <c r="T6" s="35" t="n">
        <v>465200.0</v>
      </c>
      <c r="U6" s="19" t="n">
        <v>125906.0</v>
      </c>
      <c r="V6" s="19" t="n">
        <v>122359.0</v>
      </c>
      <c r="W6" s="24" t="n">
        <f>T6/E6</f>
        <v>0.0</v>
      </c>
      <c r="X6" s="24" t="n">
        <f>U6/E6</f>
        <v>0.0</v>
      </c>
      <c r="Y6" s="24" t="n">
        <f>W6+X6</f>
        <v>0.0</v>
      </c>
    </row>
    <row r="7" ht="18.75" customHeight="true">
      <c r="A7" s="37"/>
      <c r="B7" s="17"/>
      <c r="C7" s="17"/>
      <c r="D7" s="32" t="s">
        <v>7</v>
      </c>
      <c r="E7" s="33" t="n">
        <v>519992.0</v>
      </c>
      <c r="F7" s="19" t="n">
        <f t="normal">'计算区域（上周）'!E5</f>
        <v>0.0</v>
      </c>
      <c r="G7" s="34" t="n">
        <f t="normal">E7-'计算区域（上周）'!E5</f>
        <v>0.0</v>
      </c>
      <c r="H7" s="20" t="n">
        <f>G7/F7</f>
        <v>0.0</v>
      </c>
      <c r="I7" s="38" t="n">
        <v>11440.0</v>
      </c>
      <c r="J7" s="19" t="n">
        <v>22880.0</v>
      </c>
      <c r="K7" s="22" t="s">
        <v>15</v>
      </c>
      <c r="L7" s="22" t="n">
        <f t="normal">SUM(I7:K7)-SUM('计算区域（上周）'!I5:K5)</f>
        <v>0.0</v>
      </c>
      <c r="M7" s="23" t="n">
        <f t="normal">L7/SUM('计算区域（上周）'!I5:K5)</f>
        <v>0.0</v>
      </c>
      <c r="N7" s="38" t="n">
        <v>219957.0</v>
      </c>
      <c r="O7" s="22" t="n">
        <f t="normal">N7-'计算区域（上周）'!N5</f>
        <v>0.0</v>
      </c>
      <c r="P7" s="23" t="n">
        <f t="normal">O7/'计算区域（上周）'!N5</f>
        <v>0.0</v>
      </c>
      <c r="Q7" s="38" t="n">
        <v>253236.0</v>
      </c>
      <c r="R7" s="22" t="n">
        <f t="normal">Q7-'计算区域（上周）'!Q5</f>
        <v>0.0</v>
      </c>
      <c r="S7" s="23" t="n">
        <f t="normal">R7/'计算区域（上周）'!Q5</f>
        <v>0.0</v>
      </c>
      <c r="T7" s="38" t="n">
        <v>372026.0</v>
      </c>
      <c r="U7" s="19" t="n">
        <v>145395.0</v>
      </c>
      <c r="V7" s="19" t="n">
        <v>199207.0</v>
      </c>
      <c r="W7" s="24" t="n">
        <f>T7/E7</f>
        <v>0.0</v>
      </c>
      <c r="X7" s="24" t="n">
        <f>U7/E7</f>
        <v>0.0</v>
      </c>
      <c r="Y7" s="24" t="n">
        <f>W7+X7</f>
        <v>0.0</v>
      </c>
    </row>
    <row r="8" ht="16.5" customHeight="true">
      <c r="A8" s="37"/>
      <c r="B8" s="17"/>
      <c r="C8" s="17"/>
      <c r="D8" s="32" t="s">
        <v>8</v>
      </c>
      <c r="E8" s="35" t="n">
        <v>82850.0</v>
      </c>
      <c r="F8" s="19" t="n">
        <f t="normal">'计算区域（上周）'!E6</f>
        <v>0.0</v>
      </c>
      <c r="G8" s="34" t="n">
        <f t="normal">E8-'计算区域（上周）'!E6</f>
        <v>0.0</v>
      </c>
      <c r="H8" s="20" t="n">
        <f>G8/F8</f>
        <v>0.0</v>
      </c>
      <c r="I8" s="39"/>
      <c r="J8" s="40" t="n">
        <v>8119.0</v>
      </c>
      <c r="K8" s="39"/>
      <c r="L8" s="36" t="s">
        <v>15</v>
      </c>
      <c r="M8" s="41" t="s">
        <v>15</v>
      </c>
      <c r="N8" s="38" t="n">
        <v>12759.0</v>
      </c>
      <c r="O8" s="22" t="n">
        <f t="normal">N8-'计算区域（上周）'!N6</f>
        <v>0.0</v>
      </c>
      <c r="P8" s="23" t="n">
        <f t="normal">O8/'计算区域（上周）'!N6</f>
        <v>0.0</v>
      </c>
      <c r="Q8" s="38" t="n">
        <v>24689.0</v>
      </c>
      <c r="R8" s="22" t="n">
        <f t="normal">Q8-'计算区域（上周）'!Q6</f>
        <v>0.0</v>
      </c>
      <c r="S8" s="23" t="n">
        <f t="normal">R8/'计算区域（上周）'!Q6</f>
        <v>0.0</v>
      </c>
      <c r="T8" s="38" t="n">
        <v>43859.0</v>
      </c>
      <c r="U8" s="19" t="n">
        <v>30986.0</v>
      </c>
      <c r="V8" s="19" t="n">
        <v>38994.0</v>
      </c>
      <c r="W8" s="24" t="n">
        <f>T8/E8</f>
        <v>0.0</v>
      </c>
      <c r="X8" s="24" t="n">
        <f>U8/E8</f>
        <v>0.0</v>
      </c>
      <c r="Y8" s="24" t="n">
        <f>W8+X8</f>
        <v>0.0</v>
      </c>
    </row>
    <row r="9" ht="16.5" customHeight="true">
      <c r="A9" s="37"/>
      <c r="B9" s="17"/>
      <c r="C9" s="17"/>
      <c r="D9" s="32" t="s">
        <v>9</v>
      </c>
      <c r="E9" s="42" t="n">
        <v>26475.0</v>
      </c>
      <c r="F9" s="19" t="n">
        <f t="normal">'计算区域（上周）'!E7</f>
        <v>0.0</v>
      </c>
      <c r="G9" s="34" t="n">
        <f t="normal">E9-'计算区域（上周）'!E7</f>
        <v>0.0</v>
      </c>
      <c r="H9" s="20" t="n">
        <f>G9/F9</f>
        <v>0.0</v>
      </c>
      <c r="I9" s="19" t="n">
        <v>2215.0</v>
      </c>
      <c r="J9" s="36" t="n">
        <v>646.0</v>
      </c>
      <c r="K9" s="19" t="n">
        <v>217.0</v>
      </c>
      <c r="L9" s="22" t="n">
        <f t="normal">SUM(I9:K9)-SUM('计算区域（上周）'!I7:K7)</f>
        <v>0.0</v>
      </c>
      <c r="M9" s="23" t="n">
        <f t="normal">L9/SUM('计算区域（上周）'!I7:K7)</f>
        <v>0.0</v>
      </c>
      <c r="N9" s="19" t="n">
        <v>1472.0</v>
      </c>
      <c r="O9" s="22" t="n">
        <f t="normal">N9-'计算区域（上周）'!N7</f>
        <v>0.0</v>
      </c>
      <c r="P9" s="23" t="n">
        <f t="normal">O9/'计算区域（上周）'!N7</f>
        <v>0.0</v>
      </c>
      <c r="Q9" s="19" t="n">
        <v>1895.0</v>
      </c>
      <c r="R9" s="22" t="n">
        <f t="normal">Q9-'计算区域（上周）'!Q7</f>
        <v>0.0</v>
      </c>
      <c r="S9" s="23" t="n">
        <f t="normal">R9/'计算区域（上周）'!Q7</f>
        <v>0.0</v>
      </c>
      <c r="T9" s="43" t="s">
        <v>15</v>
      </c>
      <c r="U9" s="44"/>
      <c r="V9" s="45"/>
      <c r="W9" s="24"/>
      <c r="X9" s="24"/>
      <c r="Y9" s="24"/>
    </row>
    <row r="10">
      <c r="A10" s="37"/>
      <c r="B10" s="17"/>
      <c r="C10" s="17"/>
      <c r="D10" s="32" t="s">
        <v>10</v>
      </c>
      <c r="E10" s="46" t="n">
        <v>1721750.0</v>
      </c>
      <c r="F10" s="19" t="n">
        <f t="normal">'计算区域（上周）'!E8</f>
        <v>0.0</v>
      </c>
      <c r="G10" s="34" t="n">
        <f t="normal">E10-'计算区域（上周）'!E8</f>
        <v>0.0</v>
      </c>
      <c r="H10" s="20" t="n">
        <f>G10/F10</f>
        <v>0.0</v>
      </c>
      <c r="I10" s="43" t="s">
        <v>15</v>
      </c>
      <c r="J10" s="44"/>
      <c r="K10" s="45"/>
      <c r="L10" s="36" t="s">
        <v>15</v>
      </c>
      <c r="M10" s="41" t="s">
        <v>15</v>
      </c>
      <c r="N10" s="19" t="n">
        <v>172175.0</v>
      </c>
      <c r="O10" s="22" t="n">
        <f t="normal">N10-'计算区域（上周）'!N8</f>
        <v>0.0</v>
      </c>
      <c r="P10" s="23" t="n">
        <f t="normal">O10/'计算区域（上周）'!N8</f>
        <v>0.0</v>
      </c>
      <c r="Q10" s="19" t="n">
        <v>1618445.0</v>
      </c>
      <c r="R10" s="22" t="n">
        <f t="normal">Q10-'计算区域（上周）'!Q8</f>
        <v>0.0</v>
      </c>
      <c r="S10" s="23" t="n">
        <f t="normal">R10/'计算区域（上周）'!Q8</f>
        <v>0.0</v>
      </c>
      <c r="T10" s="19" t="n">
        <v>1277986.0</v>
      </c>
      <c r="U10" s="19" t="n">
        <v>449022.0</v>
      </c>
      <c r="V10" s="19" t="n">
        <v>1416146.0</v>
      </c>
      <c r="W10" s="24" t="n">
        <f>T10/E10</f>
        <v>0.0</v>
      </c>
      <c r="X10" s="24" t="n">
        <f>U10/E10</f>
        <v>0.0</v>
      </c>
      <c r="Y10" s="24" t="n">
        <f>W10+X10</f>
        <v>0.0</v>
      </c>
    </row>
    <row r="11" ht="16.5" customHeight="true">
      <c r="A11" s="37"/>
      <c r="B11" s="17"/>
      <c r="C11" s="47" t="s">
        <v>12</v>
      </c>
      <c r="D11" s="48"/>
      <c r="E11" s="42" t="n">
        <f>E6+E7+E8+E9+E10</f>
        <v>0.0</v>
      </c>
      <c r="F11" s="19" t="n">
        <f>SUM(F6:F10)</f>
        <v>0.0</v>
      </c>
      <c r="G11" s="34" t="n">
        <f>SUM(G6:G10)</f>
        <v>0.0</v>
      </c>
      <c r="H11" s="20" t="n">
        <f>G11/F11</f>
        <v>0.0</v>
      </c>
      <c r="I11" s="19" t="n">
        <f>SUM(I6:I10)</f>
        <v>0.0</v>
      </c>
      <c r="J11" s="19" t="n">
        <f>SUM(J6:J10)</f>
        <v>0.0</v>
      </c>
      <c r="K11" s="19" t="n">
        <f>SUM(K6:K10)</f>
        <v>0.0</v>
      </c>
      <c r="L11" s="22" t="n">
        <f t="normal">SUM(I11:K11)-SUM('计算区域（上周）'!I9:K9)</f>
        <v>0.0</v>
      </c>
      <c r="M11" s="23" t="n">
        <f t="normal">L11/SUM('计算区域（上周）'!I9:K9)</f>
        <v>0.0</v>
      </c>
      <c r="N11" s="19" t="n">
        <f>SUM(N6:N10)</f>
        <v>0.0</v>
      </c>
      <c r="O11" s="22" t="n">
        <f t="normal">N11-'计算区域（上周）'!N9</f>
        <v>0.0</v>
      </c>
      <c r="P11" s="23" t="n">
        <f t="normal">O11/'计算区域（上周）'!N9</f>
        <v>0.0</v>
      </c>
      <c r="Q11" s="19" t="n">
        <f>SUM(Q6:Q10)</f>
        <v>0.0</v>
      </c>
      <c r="R11" s="22" t="n">
        <f t="normal">Q11-'计算区域（上周）'!Q9</f>
        <v>0.0</v>
      </c>
      <c r="S11" s="23" t="n">
        <f t="normal">R11/'计算区域（上周）'!Q9</f>
        <v>0.0</v>
      </c>
      <c r="T11" s="19" t="n">
        <f>SUM(T10,T6:T8)</f>
        <v>0.0</v>
      </c>
      <c r="U11" s="19" t="n">
        <f>SUM(U10,U6:U8)</f>
        <v>0.0</v>
      </c>
      <c r="V11" s="19" t="n">
        <f>SUM(V10,V6:V8)</f>
        <v>0.0</v>
      </c>
      <c r="W11" s="24" t="n">
        <f>T11/E11</f>
        <v>0.0</v>
      </c>
      <c r="X11" s="24" t="n">
        <f>U11/E11</f>
        <v>0.0</v>
      </c>
      <c r="Y11" s="24" t="n">
        <f>W11+X11</f>
        <v>0.0</v>
      </c>
    </row>
    <row r="12" ht="16.5" customHeight="true">
      <c r="A12" s="37"/>
      <c r="B12" s="30" t="s">
        <v>13</v>
      </c>
      <c r="C12" s="31" t="s">
        <v>38</v>
      </c>
      <c r="D12" s="32" t="s">
        <v>6</v>
      </c>
      <c r="E12" s="42" t="n">
        <v>67582.0</v>
      </c>
      <c r="F12" s="19" t="n">
        <f t="normal">'计算区域（上周）'!E10</f>
        <v>0.0</v>
      </c>
      <c r="G12" s="34" t="n">
        <f t="normal">E12-'计算区域（上周）'!E10</f>
        <v>0.0</v>
      </c>
      <c r="H12" s="20" t="n">
        <f>G12/F12</f>
        <v>0.0</v>
      </c>
      <c r="I12" s="38" t="n">
        <v>8786.0</v>
      </c>
      <c r="J12" s="19" t="n">
        <v>21559.0</v>
      </c>
      <c r="K12" s="19" t="n">
        <v>405.0</v>
      </c>
      <c r="L12" s="22" t="n">
        <f t="normal">SUM(I12:K12)-SUM('计算区域（上周）'!I10:K10)</f>
        <v>0.0</v>
      </c>
      <c r="M12" s="23" t="n">
        <f t="normal">L12/SUM('计算区域（上周）'!I10:K10)</f>
        <v>0.0</v>
      </c>
      <c r="N12" s="38" t="n">
        <v>14327.0</v>
      </c>
      <c r="O12" s="22" t="n">
        <f t="normal">N12-'计算区域（上周）'!N10</f>
        <v>0.0</v>
      </c>
      <c r="P12" s="23" t="n">
        <f t="normal">O12/'计算区域（上周）'!N10</f>
        <v>0.0</v>
      </c>
      <c r="Q12" s="38" t="n">
        <v>15341.0</v>
      </c>
      <c r="R12" s="22" t="n">
        <f t="normal">Q12-'计算区域（上周）'!Q10</f>
        <v>0.0</v>
      </c>
      <c r="S12" s="23" t="n">
        <f t="normal">R12/'计算区域（上周）'!Q10</f>
        <v>0.0</v>
      </c>
      <c r="T12" s="38" t="n">
        <v>36145.0</v>
      </c>
      <c r="U12" s="19" t="n">
        <v>14307.0</v>
      </c>
      <c r="V12" s="19" t="n">
        <v>13801.0</v>
      </c>
      <c r="W12" s="24" t="n">
        <f>T12/E12</f>
        <v>0.0</v>
      </c>
      <c r="X12" s="24" t="n">
        <f>U12/E12</f>
        <v>0.0</v>
      </c>
      <c r="Y12" s="24" t="n">
        <f>W12+X12</f>
        <v>0.0</v>
      </c>
    </row>
    <row r="13" ht="17.25" customHeight="true">
      <c r="A13" s="37"/>
      <c r="B13" s="17"/>
      <c r="C13" s="17"/>
      <c r="D13" s="32" t="s">
        <v>7</v>
      </c>
      <c r="E13" s="49" t="n">
        <v>171693.0</v>
      </c>
      <c r="F13" s="19" t="n">
        <f t="normal">'计算区域（上周）'!E11</f>
        <v>0.0</v>
      </c>
      <c r="G13" s="34" t="n">
        <f t="normal">E13-'计算区域（上周）'!E11</f>
        <v>0.0</v>
      </c>
      <c r="H13" s="20" t="n">
        <f>G13/F13</f>
        <v>0.0</v>
      </c>
      <c r="I13" s="38" t="n">
        <v>4979.0</v>
      </c>
      <c r="J13" s="19" t="n">
        <v>15452.0</v>
      </c>
      <c r="K13" s="22" t="s">
        <v>15</v>
      </c>
      <c r="L13" s="22" t="n">
        <f t="normal">SUM(I13:K13)-SUM('计算区域（上周）'!I11:K11)</f>
        <v>0.0</v>
      </c>
      <c r="M13" s="23" t="n">
        <f t="normal">L13/SUM('计算区域（上周）'!I11:K11)</f>
        <v>0.0</v>
      </c>
      <c r="N13" s="38" t="n">
        <v>87048.0</v>
      </c>
      <c r="O13" s="22" t="n">
        <f t="normal">N13-'计算区域（上周）'!N11</f>
        <v>0.0</v>
      </c>
      <c r="P13" s="23" t="n">
        <f t="normal">O13/'计算区域（上周）'!N11</f>
        <v>0.0</v>
      </c>
      <c r="Q13" s="38" t="n">
        <v>104046.0</v>
      </c>
      <c r="R13" s="22" t="n">
        <f t="normal">Q13-'计算区域（上周）'!Q11</f>
        <v>0.0</v>
      </c>
      <c r="S13" s="23" t="n">
        <f t="normal">R13/'计算区域（上周）'!Q11</f>
        <v>0.0</v>
      </c>
      <c r="T13" s="38" t="n">
        <v>109417.0</v>
      </c>
      <c r="U13" s="19" t="n">
        <v>62083.0</v>
      </c>
      <c r="V13" s="36" t="n">
        <v>55395.0</v>
      </c>
      <c r="W13" s="24" t="n">
        <f>T13/E13</f>
        <v>0.0</v>
      </c>
      <c r="X13" s="24" t="n">
        <f>U13/E13</f>
        <v>0.0</v>
      </c>
      <c r="Y13" s="24" t="n">
        <f>W13+X13</f>
        <v>0.0</v>
      </c>
    </row>
    <row r="14" ht="18.0" customHeight="true">
      <c r="A14" s="37"/>
      <c r="B14" s="17"/>
      <c r="C14" s="17"/>
      <c r="D14" s="32" t="s">
        <v>9</v>
      </c>
      <c r="E14" s="42" t="n">
        <v>42689.0</v>
      </c>
      <c r="F14" s="19" t="n">
        <f t="normal">'计算区域（上周）'!E12</f>
        <v>0.0</v>
      </c>
      <c r="G14" s="34" t="n">
        <f t="normal">E14-'计算区域（上周）'!E12</f>
        <v>0.0</v>
      </c>
      <c r="H14" s="20" t="n">
        <f>G14/F14</f>
        <v>0.0</v>
      </c>
      <c r="I14" s="38" t="n">
        <v>1097.0</v>
      </c>
      <c r="J14" s="22" t="n">
        <v>363.0</v>
      </c>
      <c r="K14" s="36" t="n">
        <v>94.0</v>
      </c>
      <c r="L14" s="22" t="n">
        <f t="normal">SUM(I14:K14)-SUM('计算区域（上周）'!I12:K12)</f>
        <v>0.0</v>
      </c>
      <c r="M14" s="23" t="n">
        <f t="normal">L14/SUM('计算区域（上周）'!I12:K12)</f>
        <v>0.0</v>
      </c>
      <c r="N14" s="38" t="n">
        <v>2873.0</v>
      </c>
      <c r="O14" s="22" t="n">
        <f t="normal">N14-'计算区域（上周）'!N12</f>
        <v>0.0</v>
      </c>
      <c r="P14" s="23" t="n">
        <f t="normal">O14/'计算区域（上周）'!N12</f>
        <v>0.0</v>
      </c>
      <c r="Q14" s="38" t="n">
        <v>7385.0</v>
      </c>
      <c r="R14" s="22" t="n">
        <f t="normal">Q14-'计算区域（上周）'!Q12</f>
        <v>0.0</v>
      </c>
      <c r="S14" s="23" t="n">
        <f t="normal">R14/'计算区域（上周）'!Q12</f>
        <v>0.0</v>
      </c>
      <c r="T14" s="50" t="s">
        <v>15</v>
      </c>
      <c r="U14" s="44"/>
      <c r="V14" s="45"/>
      <c r="W14" s="24"/>
      <c r="X14" s="24"/>
      <c r="Y14" s="24"/>
    </row>
    <row r="15" ht="19.5" customHeight="true">
      <c r="A15" s="37"/>
      <c r="B15" s="17"/>
      <c r="C15" s="17"/>
      <c r="D15" s="32" t="s">
        <v>8</v>
      </c>
      <c r="E15" s="42" t="n">
        <v>66371.0</v>
      </c>
      <c r="F15" s="19" t="n">
        <f t="normal">'计算区域（上周）'!E13</f>
        <v>0.0</v>
      </c>
      <c r="G15" s="34" t="n">
        <f t="normal">E15-'计算区域（上周）'!E13</f>
        <v>0.0</v>
      </c>
      <c r="H15" s="20" t="n">
        <f>G15/F15</f>
        <v>0.0</v>
      </c>
      <c r="I15" s="51" t="s">
        <v>15</v>
      </c>
      <c r="J15" s="51" t="s">
        <v>15</v>
      </c>
      <c r="K15" s="51" t="s">
        <v>15</v>
      </c>
      <c r="L15" s="36" t="s">
        <v>15</v>
      </c>
      <c r="M15" s="41" t="s">
        <v>15</v>
      </c>
      <c r="N15" s="51" t="n">
        <v>3650.0</v>
      </c>
      <c r="O15" s="36" t="s">
        <v>15</v>
      </c>
      <c r="P15" s="41" t="s">
        <v>15</v>
      </c>
      <c r="Q15" s="51" t="n">
        <v>18982.0</v>
      </c>
      <c r="R15" s="22" t="n">
        <f t="normal">Q15-'计算区域（上周）'!Q13</f>
        <v>0.0</v>
      </c>
      <c r="S15" s="23" t="n">
        <f t="normal">R15/'计算区域（上周）'!Q13</f>
        <v>0.0</v>
      </c>
      <c r="T15" s="38" t="n">
        <v>41322.0</v>
      </c>
      <c r="U15" s="19" t="n">
        <v>23243.0</v>
      </c>
      <c r="V15" s="19" t="n">
        <v>34155.0</v>
      </c>
      <c r="W15" s="24" t="n">
        <f>T15/E15</f>
        <v>0.0</v>
      </c>
      <c r="X15" s="24" t="n">
        <f>U15/E15</f>
        <v>0.0</v>
      </c>
      <c r="Y15" s="24" t="n">
        <f>W15+X15</f>
        <v>0.0</v>
      </c>
    </row>
    <row r="16" ht="20.25" customHeight="true">
      <c r="A16" s="37"/>
      <c r="B16" s="17"/>
      <c r="C16" s="17"/>
      <c r="D16" s="32" t="s">
        <v>10</v>
      </c>
      <c r="E16" s="52" t="n">
        <v>1142088.0</v>
      </c>
      <c r="F16" s="19" t="n">
        <f t="normal">'计算区域（上周）'!E14</f>
        <v>0.0</v>
      </c>
      <c r="G16" s="34" t="n">
        <f t="normal">E16-'计算区域（上周）'!E14</f>
        <v>0.0</v>
      </c>
      <c r="H16" s="20" t="n">
        <f>G16/F16</f>
        <v>0.0</v>
      </c>
      <c r="I16" s="53" t="s">
        <v>15</v>
      </c>
      <c r="J16" s="44"/>
      <c r="K16" s="45"/>
      <c r="L16" s="36" t="s">
        <v>15</v>
      </c>
      <c r="M16" s="41" t="s">
        <v>15</v>
      </c>
      <c r="N16" s="38" t="n">
        <v>114209.0</v>
      </c>
      <c r="O16" s="22" t="n">
        <f t="normal">N16-'计算区域（上周）'!N14</f>
        <v>0.0</v>
      </c>
      <c r="P16" s="23" t="n">
        <f t="normal">O16/'计算区域（上周）'!N14</f>
        <v>0.0</v>
      </c>
      <c r="Q16" s="38" t="n">
        <v>1068994.0</v>
      </c>
      <c r="R16" s="22" t="n">
        <f t="normal">Q16-'计算区域（上周）'!Q14</f>
        <v>0.0</v>
      </c>
      <c r="S16" s="23" t="n">
        <f t="normal">R16/'计算区域（上周）'!Q14</f>
        <v>0.0</v>
      </c>
      <c r="T16" s="38" t="n">
        <v>845939.0</v>
      </c>
      <c r="U16" s="19" t="n">
        <v>297222.0</v>
      </c>
      <c r="V16" s="22" t="n">
        <v>925960.0</v>
      </c>
      <c r="W16" s="24" t="n">
        <f>T16/E16</f>
        <v>0.0</v>
      </c>
      <c r="X16" s="24" t="n">
        <f>U16/E16</f>
        <v>0.0</v>
      </c>
      <c r="Y16" s="24" t="n">
        <f>W16+X16</f>
        <v>0.0</v>
      </c>
    </row>
    <row r="17" ht="20.25" customHeight="true">
      <c r="A17" s="37"/>
      <c r="B17" s="17"/>
      <c r="C17" s="47" t="s">
        <v>14</v>
      </c>
      <c r="D17" s="54"/>
      <c r="E17" s="42" t="n">
        <f>E12+E13+E14+E15+E16</f>
        <v>0.0</v>
      </c>
      <c r="F17" s="19" t="n">
        <f>SUM(F12:F16)</f>
        <v>0.0</v>
      </c>
      <c r="G17" s="34" t="n">
        <f>SUM(G12:G16)</f>
        <v>0.0</v>
      </c>
      <c r="H17" s="20" t="n">
        <f>G17/F17</f>
        <v>0.0</v>
      </c>
      <c r="I17" s="19" t="n">
        <f>SUM(I12:I14)</f>
        <v>0.0</v>
      </c>
      <c r="J17" s="19" t="n">
        <f>SUM(J12:J14)</f>
        <v>0.0</v>
      </c>
      <c r="K17" s="19" t="n">
        <f>SUM(K12:K14)</f>
        <v>0.0</v>
      </c>
      <c r="L17" s="22" t="n">
        <f t="normal">SUM(I17:K17)-SUM('计算区域（上周）'!I15:K15)</f>
        <v>0.0</v>
      </c>
      <c r="M17" s="23" t="n">
        <f t="normal">L17/SUM('计算区域（上周）'!I15:K15)</f>
        <v>0.0</v>
      </c>
      <c r="N17" s="19" t="n">
        <f>SUM(N12:N16)</f>
        <v>0.0</v>
      </c>
      <c r="O17" s="22" t="n">
        <f t="normal">N17-'计算区域（上周）'!N15</f>
        <v>0.0</v>
      </c>
      <c r="P17" s="23" t="n">
        <f t="normal">O17/'计算区域（上周）'!N15</f>
        <v>0.0</v>
      </c>
      <c r="Q17" s="19" t="n">
        <f>SUM(Q12:Q16)</f>
        <v>0.0</v>
      </c>
      <c r="R17" s="22" t="n">
        <f t="normal">Q17-'计算区域（上周）'!Q15</f>
        <v>0.0</v>
      </c>
      <c r="S17" s="23" t="n">
        <f t="normal">R17/'计算区域（上周）'!Q15</f>
        <v>0.0</v>
      </c>
      <c r="T17" s="19" t="n">
        <f>SUM(T15:T16,T12:T13)</f>
        <v>0.0</v>
      </c>
      <c r="U17" s="19" t="n">
        <f>SUM(U15:U16,U12:U13)</f>
        <v>0.0</v>
      </c>
      <c r="V17" s="19" t="n">
        <f>SUM(V12:V16)</f>
        <v>0.0</v>
      </c>
      <c r="W17" s="24" t="n">
        <f>T17/E17</f>
        <v>0.0</v>
      </c>
      <c r="X17" s="24" t="n">
        <f>U17/E17</f>
        <v>0.0</v>
      </c>
      <c r="Y17" s="24" t="n">
        <f>W17+X17</f>
        <v>0.0</v>
      </c>
    </row>
    <row r="18" ht="12.75" customHeight="true">
      <c r="A18" s="37"/>
      <c r="B18" s="17"/>
      <c r="C18" s="55"/>
      <c r="D18" s="55"/>
      <c r="E18" s="42"/>
      <c r="F18" s="55"/>
      <c r="G18" s="56"/>
      <c r="H18" s="56"/>
      <c r="I18" s="19"/>
      <c r="J18" s="19"/>
      <c r="K18" s="19"/>
      <c r="L18" s="19"/>
      <c r="M18" s="9"/>
      <c r="N18" s="9"/>
      <c r="O18" s="9"/>
      <c r="P18" s="9"/>
      <c r="Q18" s="9"/>
      <c r="R18" s="9"/>
      <c r="S18" s="9"/>
      <c r="T18" s="9"/>
      <c r="U18" s="9"/>
      <c r="V18" s="9"/>
      <c r="W18" s="24"/>
      <c r="X18" s="24"/>
      <c r="Y18" s="24"/>
    </row>
    <row r="19" ht="22.5" customHeight="true">
      <c r="A19" s="37"/>
      <c r="B19" s="57" t="s">
        <v>58</v>
      </c>
      <c r="C19" s="31" t="s">
        <v>23</v>
      </c>
      <c r="D19" s="32" t="s">
        <v>6</v>
      </c>
      <c r="E19" s="38" t="n">
        <v>18798.0</v>
      </c>
      <c r="F19" s="19" t="n">
        <f t="normal">'计算区域（上周）'!E17</f>
        <v>0.0</v>
      </c>
      <c r="G19" s="34" t="n">
        <f t="normal">E19-'计算区域（上周）'!E17</f>
        <v>0.0</v>
      </c>
      <c r="H19" s="20" t="n">
        <f>G19/F19</f>
        <v>0.0</v>
      </c>
      <c r="I19" s="19" t="n">
        <v>207.0</v>
      </c>
      <c r="J19" s="19" t="n">
        <v>0.0</v>
      </c>
      <c r="K19" s="19" t="n">
        <v>0.0</v>
      </c>
      <c r="L19" s="19" t="n">
        <f t="normal">SUM(I19:K19)-SUM('计算区域（上周）'!I17:K17)</f>
        <v>0.0</v>
      </c>
      <c r="M19" s="23" t="n">
        <f t="normal">L19/SUM('计算区域（上周）'!I17:K17)</f>
        <v>0.0</v>
      </c>
      <c r="N19" s="19" t="n">
        <v>0.0</v>
      </c>
      <c r="O19" s="22" t="n">
        <f t="normal">N19-'计算区域（上周）'!N17</f>
        <v>0.0</v>
      </c>
      <c r="P19" s="41" t="s">
        <v>15</v>
      </c>
      <c r="Q19" s="19" t="n">
        <v>0.0</v>
      </c>
      <c r="R19" s="22" t="n">
        <f t="normal">Q19-'计算区域（上周）'!Q17</f>
        <v>0.0</v>
      </c>
      <c r="S19" s="41" t="s">
        <v>15</v>
      </c>
      <c r="T19" s="58" t="n">
        <v>17049.0</v>
      </c>
      <c r="U19" s="58" t="n">
        <v>718.0</v>
      </c>
      <c r="V19" s="58" t="n">
        <v>4181.0</v>
      </c>
      <c r="W19" s="24" t="n">
        <f>T19/E19</f>
        <v>0.0</v>
      </c>
      <c r="X19" s="24" t="n">
        <f>U19/E19</f>
        <v>0.0</v>
      </c>
      <c r="Y19" s="24" t="n">
        <f>W19+X19</f>
        <v>0.0</v>
      </c>
    </row>
    <row r="20" ht="22.5" customHeight="true">
      <c r="A20" s="37"/>
      <c r="B20" s="59"/>
      <c r="C20" s="17"/>
      <c r="D20" s="60" t="s">
        <v>10</v>
      </c>
      <c r="E20" s="38" t="n">
        <v>62053.0</v>
      </c>
      <c r="F20" s="19" t="n">
        <f t="normal">'计算区域（上周）'!E18</f>
        <v>0.0</v>
      </c>
      <c r="G20" s="34" t="n">
        <f>E20-F20</f>
        <v>0.0</v>
      </c>
      <c r="H20" s="20" t="n">
        <f>G20/F20</f>
        <v>0.0</v>
      </c>
      <c r="I20" s="19" t="n">
        <v>0.0</v>
      </c>
      <c r="J20" s="19" t="n">
        <v>14893.0</v>
      </c>
      <c r="K20" s="19" t="n">
        <v>0.0</v>
      </c>
      <c r="L20" s="19" t="n">
        <f t="normal">SUM(I20:K20)-SUM('计算区域（上周）'!I18:K18)</f>
        <v>0.0</v>
      </c>
      <c r="M20" s="23" t="n">
        <f t="normal">L20/SUM('计算区域（上周）'!I18:K18)</f>
        <v>0.0</v>
      </c>
      <c r="N20" s="19" t="n">
        <v>26124.0</v>
      </c>
      <c r="O20" s="22" t="n">
        <f t="normal">N20-'计算区域（上周）'!N18</f>
        <v>0.0</v>
      </c>
      <c r="P20" s="23" t="n">
        <f t="normal">O20/'计算区域（上周）'!N18</f>
        <v>0.0</v>
      </c>
      <c r="Q20" s="38" t="n">
        <v>26124.0</v>
      </c>
      <c r="R20" s="22" t="n">
        <f t="normal">Q20-'计算区域（上周）'!Q18</f>
        <v>0.0</v>
      </c>
      <c r="S20" s="23" t="n">
        <f t="normal">R20/'计算区域（上周）'!Q18</f>
        <v>0.0</v>
      </c>
      <c r="T20" s="58" t="n">
        <v>49458.0</v>
      </c>
      <c r="U20" s="58" t="n">
        <v>12364.0</v>
      </c>
      <c r="V20" s="61" t="s">
        <v>15</v>
      </c>
      <c r="W20" s="24" t="n">
        <f>T20/E20</f>
        <v>0.0</v>
      </c>
      <c r="X20" s="24" t="n">
        <f>U20/E20</f>
        <v>0.0</v>
      </c>
      <c r="Y20" s="24" t="n">
        <f>W20+X20</f>
        <v>0.0</v>
      </c>
    </row>
    <row r="21" ht="20.25" customHeight="true">
      <c r="A21" s="37"/>
      <c r="B21" s="59"/>
      <c r="C21" s="62" t="s">
        <v>25</v>
      </c>
      <c r="D21" s="60" t="s">
        <v>59</v>
      </c>
      <c r="E21" s="63" t="n">
        <v>3748.0</v>
      </c>
      <c r="F21" s="19" t="n">
        <f t="normal">'计算区域（上周）'!E19</f>
        <v>0.0</v>
      </c>
      <c r="G21" s="34" t="n">
        <f>E21-F21</f>
        <v>0.0</v>
      </c>
      <c r="H21" s="20" t="n">
        <f>G21/F21</f>
        <v>0.0</v>
      </c>
      <c r="I21" s="58" t="n">
        <f>E21*2.9%</f>
        <v>0.0</v>
      </c>
      <c r="J21" s="58" t="n">
        <f>E21*60.9%</f>
        <v>0.0</v>
      </c>
      <c r="K21" s="36" t="n">
        <v>0.0</v>
      </c>
      <c r="L21" s="19" t="n">
        <f t="normal">SUM(I21:K21)-SUM('计算区域（上周）'!I19:K19)</f>
        <v>0.0</v>
      </c>
      <c r="M21" s="23" t="s">
        <v>15</v>
      </c>
      <c r="N21" s="58" t="n">
        <f>E21*4.4%</f>
        <v>0.0</v>
      </c>
      <c r="O21" s="22" t="n">
        <f t="normal">N21-'计算区域（上周）'!N19</f>
        <v>0.0</v>
      </c>
      <c r="P21" s="23" t="s">
        <v>15</v>
      </c>
      <c r="Q21" s="58" t="n">
        <v>0.0</v>
      </c>
      <c r="R21" s="22" t="n">
        <f t="normal">Q21-'计算区域（上周）'!Q19</f>
        <v>0.0</v>
      </c>
      <c r="S21" s="23" t="s">
        <v>15</v>
      </c>
      <c r="T21" s="58" t="n">
        <f>E22*69.3%</f>
        <v>0.0</v>
      </c>
      <c r="U21" s="64" t="n">
        <f>E21*30.7%</f>
        <v>0.0</v>
      </c>
      <c r="V21" s="58" t="n">
        <f>E21*50.5%</f>
        <v>0.0</v>
      </c>
      <c r="W21" s="24" t="n">
        <f>T21/E21</f>
        <v>0.0</v>
      </c>
      <c r="X21" s="24" t="n">
        <f>U21/E21</f>
        <v>0.0</v>
      </c>
      <c r="Y21" s="24" t="n">
        <f>W21+X21</f>
        <v>0.0</v>
      </c>
    </row>
    <row r="22" ht="22.5" customHeight="true">
      <c r="A22" s="37"/>
      <c r="B22" s="59"/>
      <c r="C22" s="59"/>
      <c r="D22" s="65" t="s">
        <v>7</v>
      </c>
      <c r="E22" s="63" t="n">
        <v>8244.0</v>
      </c>
      <c r="F22" s="19" t="n">
        <f t="normal">'计算区域（上周）'!E20</f>
        <v>0.0</v>
      </c>
      <c r="G22" s="34" t="n">
        <f>E22-F22</f>
        <v>0.0</v>
      </c>
      <c r="H22" s="20" t="n">
        <f>G22/F22</f>
        <v>0.0</v>
      </c>
      <c r="I22" s="66" t="n">
        <v>0.0</v>
      </c>
      <c r="J22" s="58" t="n">
        <f>E22*0.4%</f>
        <v>0.0</v>
      </c>
      <c r="K22" s="19" t="n">
        <v>0.0</v>
      </c>
      <c r="L22" s="19" t="n">
        <f t="normal">SUM(I22:K22)-SUM('计算区域（上周）'!I20:K20)</f>
        <v>0.0</v>
      </c>
      <c r="M22" s="23" t="n">
        <f t="normal">L22/SUM('计算区域（上周）'!I20:K20)</f>
        <v>0.0</v>
      </c>
      <c r="N22" s="58" t="n">
        <f>E22*12.1%</f>
        <v>0.0</v>
      </c>
      <c r="O22" s="22" t="n">
        <f t="normal">N22-'计算区域（上周）'!N20</f>
        <v>0.0</v>
      </c>
      <c r="P22" s="23" t="n">
        <f t="normal">O22/'计算区域（上周）'!N20</f>
        <v>0.0</v>
      </c>
      <c r="Q22" s="58" t="n">
        <f>E22*84.6%</f>
        <v>0.0</v>
      </c>
      <c r="R22" s="22" t="n">
        <f t="normal">Q22-'计算区域（上周）'!Q20</f>
        <v>0.0</v>
      </c>
      <c r="S22" s="23" t="n">
        <f t="normal">R22/'计算区域（上周）'!Q20</f>
        <v>0.0</v>
      </c>
      <c r="T22" s="66" t="n">
        <f>E22*73.9%</f>
        <v>0.0</v>
      </c>
      <c r="U22" s="67" t="n">
        <f>E22*26.1%</f>
        <v>0.0</v>
      </c>
      <c r="V22" s="66" t="n">
        <f>E22*(15.7+35.6)%</f>
        <v>0.0</v>
      </c>
      <c r="W22" s="24"/>
      <c r="X22" s="24"/>
      <c r="Y22" s="24"/>
    </row>
    <row r="23" ht="16.5" customHeight="true">
      <c r="A23" s="68"/>
      <c r="B23" s="69"/>
      <c r="C23" s="69"/>
      <c r="D23" s="65" t="s">
        <v>60</v>
      </c>
      <c r="E23" s="63" t="n">
        <v>9357.0</v>
      </c>
      <c r="F23" s="19" t="n">
        <f t="normal">'计算区域（上周）'!E21</f>
        <v>0.0</v>
      </c>
      <c r="G23" s="34" t="n">
        <f>E23-F23</f>
        <v>0.0</v>
      </c>
      <c r="H23" s="20" t="n">
        <f>G23/F23</f>
        <v>0.0</v>
      </c>
      <c r="I23" s="66" t="n">
        <v>0.0</v>
      </c>
      <c r="J23" s="58" t="n">
        <f>E23*97.3%</f>
        <v>0.0</v>
      </c>
      <c r="K23" s="19" t="n">
        <v>0.0</v>
      </c>
      <c r="L23" s="19" t="n">
        <f t="normal">SUM(I23:K23)-SUM('计算区域（上周）'!I21:K21)</f>
        <v>0.0</v>
      </c>
      <c r="M23" s="23" t="n">
        <f t="normal">L23/SUM('计算区域（上周）'!I21:K21)</f>
        <v>0.0</v>
      </c>
      <c r="N23" s="58" t="n">
        <f>E23*2%</f>
        <v>0.0</v>
      </c>
      <c r="O23" s="22" t="n">
        <f t="normal">N23-'计算区域（上周）'!N21</f>
        <v>0.0</v>
      </c>
      <c r="P23" s="23" t="n">
        <f t="normal">O23/'计算区域（上周）'!N21</f>
        <v>0.0</v>
      </c>
      <c r="Q23" s="58" t="n">
        <v>0.0</v>
      </c>
      <c r="R23" s="22" t="n">
        <f t="normal">Q23-'计算区域（上周）'!Q21</f>
        <v>0.0</v>
      </c>
      <c r="S23" s="23" t="n">
        <f t="normal">R23/'计算区域（上周）'!Q21</f>
        <v>0.0</v>
      </c>
      <c r="T23" s="66" t="n">
        <f>E23*54%</f>
        <v>0.0</v>
      </c>
      <c r="U23" s="67" t="n">
        <f>E23*46%</f>
        <v>0.0</v>
      </c>
      <c r="V23" s="70" t="n">
        <f>E23*64%</f>
        <v>0.0</v>
      </c>
      <c r="W23" s="24"/>
      <c r="X23" s="24"/>
      <c r="Y23" s="24"/>
    </row>
    <row r="24" ht="22.5" customHeight="true">
      <c r="A24" s="16" t="s">
        <v>90</v>
      </c>
      <c r="B24" s="71"/>
      <c r="C24" s="71"/>
      <c r="D24" s="71"/>
      <c r="E24" s="72" t="n">
        <f>E11+E17+E19+E20+E21+E22+E23</f>
        <v>0.0</v>
      </c>
      <c r="F24" s="73" t="n">
        <f t="normal">'计算区域（上周）'!E22</f>
        <v>0.0</v>
      </c>
      <c r="G24" s="74" t="n">
        <f>E24-F24</f>
        <v>0.0</v>
      </c>
      <c r="H24" s="75" t="n">
        <f>G24/F24</f>
        <v>0.0</v>
      </c>
      <c r="I24" s="19" t="n">
        <f>SUM(I11,I17,I19:I20,I21:I23)</f>
        <v>0.0</v>
      </c>
      <c r="J24" s="19" t="n">
        <f>SUM(J11,J17,J19:J20,J21:J23)</f>
        <v>0.0</v>
      </c>
      <c r="K24" s="19" t="n">
        <f>SUM(K11,K17,K19:K20,K21:K23)</f>
        <v>0.0</v>
      </c>
      <c r="L24" s="19" t="n">
        <f t="normal">SUM(I24:K24)-SUM('计算区域（上周）'!I22:K22)</f>
        <v>0.0</v>
      </c>
      <c r="M24" s="23" t="n">
        <f t="normal">L24/SUM('计算区域（上周）'!I23:K23)</f>
        <v>0.0</v>
      </c>
      <c r="N24" s="19" t="n">
        <f>SUM(N11,N17,N19:N23)</f>
        <v>0.0</v>
      </c>
      <c r="O24" s="22" t="n">
        <f t="normal">N24-'计算区域（上周）'!N22</f>
        <v>0.0</v>
      </c>
      <c r="P24" s="23" t="n">
        <f t="normal">O24/'计算区域（上周）'!N22</f>
        <v>0.0</v>
      </c>
      <c r="Q24" s="19" t="n">
        <f>SUM(Q11,Q17,Q19:Q20,Q21:Q23)</f>
        <v>0.0</v>
      </c>
      <c r="R24" s="22" t="n">
        <f t="normal">Q24-'计算区域（上周）'!Q22</f>
        <v>0.0</v>
      </c>
      <c r="S24" s="23" t="n">
        <f t="normal">R24/'计算区域（上周）'!Q22</f>
        <v>0.0</v>
      </c>
      <c r="T24" s="19" t="n">
        <f>SUM(T11,T17,T19:T23)</f>
        <v>0.0</v>
      </c>
      <c r="U24" s="19" t="n">
        <f>SUM(U11,U17,U19:U23)</f>
        <v>0.0</v>
      </c>
      <c r="V24" s="19" t="n">
        <f>SUM(V11,V17,V19:V23)</f>
        <v>0.0</v>
      </c>
      <c r="W24" s="24" t="n">
        <f>T24/E24</f>
        <v>0.0</v>
      </c>
      <c r="X24" s="24" t="n">
        <f>U24/E24</f>
        <v>0.0</v>
      </c>
      <c r="Y24" s="24" t="n">
        <f>W24+X24</f>
        <v>0.0</v>
      </c>
    </row>
    <row r="25" ht="18.0" customHeight="true">
      <c r="A25" s="76" t="s">
        <v>61</v>
      </c>
      <c r="B25" s="77" t="s">
        <v>62</v>
      </c>
      <c r="C25" s="31" t="s">
        <v>39</v>
      </c>
      <c r="D25" s="32" t="s">
        <v>6</v>
      </c>
      <c r="E25" s="42" t="n">
        <v>89827.0</v>
      </c>
      <c r="F25" s="19" t="n">
        <f t="normal">'计算区域（上周）'!E23</f>
        <v>0.0</v>
      </c>
      <c r="G25" s="34" t="n">
        <f t="normal">E25-'计算区域（上周）'!E23</f>
        <v>0.0</v>
      </c>
      <c r="H25" s="20" t="n">
        <f>G25/F25</f>
        <v>0.0</v>
      </c>
      <c r="I25" s="35" t="n">
        <v>47249.0</v>
      </c>
      <c r="J25" s="19" t="n">
        <v>7365.0</v>
      </c>
      <c r="K25" s="36" t="n">
        <v>1616.0</v>
      </c>
      <c r="L25" s="19" t="n">
        <f t="normal">SUM(I25:K25)-SUM('计算区域（上周）'!I23:K23)</f>
        <v>0.0</v>
      </c>
      <c r="M25" s="23" t="n">
        <f t="normal">L25/SUM('计算区域（上周）'!I24:K24)</f>
        <v>0.0</v>
      </c>
      <c r="N25" s="19" t="n">
        <v>13743.0</v>
      </c>
      <c r="O25" s="22" t="n">
        <f t="normal">N25-'计算区域（上周）'!N23</f>
        <v>0.0</v>
      </c>
      <c r="P25" s="23" t="n">
        <f t="normal">O25/'计算区域（上周）'!N23</f>
        <v>0.0</v>
      </c>
      <c r="Q25" s="19" t="n">
        <v>14017.0</v>
      </c>
      <c r="R25" s="22" t="n">
        <f t="normal">Q25-'计算区域（上周）'!Q23</f>
        <v>0.0</v>
      </c>
      <c r="S25" s="23" t="n">
        <f t="normal">R25/'计算区域（上周）'!Q23</f>
        <v>0.0</v>
      </c>
      <c r="T25" s="19" t="n">
        <v>45064.0</v>
      </c>
      <c r="U25" s="19" t="n">
        <v>40686.0</v>
      </c>
      <c r="V25" s="19" t="n">
        <v>18627.0</v>
      </c>
      <c r="W25" s="24" t="n">
        <f>T25/E25</f>
        <v>0.0</v>
      </c>
      <c r="X25" s="24" t="n">
        <f>U25/E25</f>
        <v>0.0</v>
      </c>
      <c r="Y25" s="24" t="n">
        <f>W25+X25</f>
        <v>0.0</v>
      </c>
    </row>
    <row r="26" ht="18.75" customHeight="true">
      <c r="A26" s="17"/>
      <c r="B26" s="17"/>
      <c r="C26" s="17"/>
      <c r="D26" s="32" t="s">
        <v>7</v>
      </c>
      <c r="E26" s="49" t="n">
        <v>152109.0</v>
      </c>
      <c r="F26" s="19" t="n">
        <f t="normal">'计算区域（上周）'!E24</f>
        <v>0.0</v>
      </c>
      <c r="G26" s="34" t="n">
        <f t="normal">E26-'计算区域（上周）'!E24</f>
        <v>0.0</v>
      </c>
      <c r="H26" s="20" t="n">
        <f>G26/F26</f>
        <v>0.0</v>
      </c>
      <c r="I26" s="19" t="n">
        <v>11848.0</v>
      </c>
      <c r="J26" s="19" t="n">
        <v>23790.0</v>
      </c>
      <c r="K26" s="19" t="n">
        <v>0.0</v>
      </c>
      <c r="L26" s="19" t="n">
        <f t="normal">SUM(I26:K26)-SUM('计算区域（上周）'!I24:K24)</f>
        <v>0.0</v>
      </c>
      <c r="M26" s="23" t="n">
        <f t="normal">L26/SUM('计算区域（上周）'!I24:K24)</f>
        <v>0.0</v>
      </c>
      <c r="N26" s="19" t="n">
        <v>80756.0</v>
      </c>
      <c r="O26" s="22" t="n">
        <f t="normal">N26-'计算区域（上周）'!N24</f>
        <v>0.0</v>
      </c>
      <c r="P26" s="23" t="n">
        <f t="normal">O26/'计算区域（上周）'!N24</f>
        <v>0.0</v>
      </c>
      <c r="Q26" s="19" t="n">
        <v>84203.0</v>
      </c>
      <c r="R26" s="22" t="n">
        <f t="normal">Q26-'计算区域（上周）'!Q24</f>
        <v>0.0</v>
      </c>
      <c r="S26" s="23" t="n">
        <f t="normal">R26/'计算区域（上周）'!Q24</f>
        <v>0.0</v>
      </c>
      <c r="T26" s="19" t="n">
        <v>80072.0</v>
      </c>
      <c r="U26" s="19" t="n">
        <v>71867.0</v>
      </c>
      <c r="V26" s="19" t="n">
        <v>87365.0</v>
      </c>
      <c r="W26" s="24" t="n">
        <f>T26/E26</f>
        <v>0.0</v>
      </c>
      <c r="X26" s="24" t="n">
        <f>U26/E26</f>
        <v>0.0</v>
      </c>
      <c r="Y26" s="24" t="n">
        <f>W26+X26</f>
        <v>0.0</v>
      </c>
    </row>
    <row r="27" ht="16.5" customHeight="true">
      <c r="A27" s="17"/>
      <c r="B27" s="17"/>
      <c r="C27" s="17"/>
      <c r="D27" s="32" t="s">
        <v>8</v>
      </c>
      <c r="E27" s="42" t="n">
        <v>70392.0</v>
      </c>
      <c r="F27" s="19" t="n">
        <f t="normal">'计算区域（上周）'!E25</f>
        <v>0.0</v>
      </c>
      <c r="G27" s="34" t="n">
        <f t="normal">E27-'计算区域（上周）'!E25</f>
        <v>0.0</v>
      </c>
      <c r="H27" s="20" t="n">
        <f>G27/F27</f>
        <v>0.0</v>
      </c>
      <c r="I27" s="36" t="n">
        <v>19921.0</v>
      </c>
      <c r="J27" s="36" t="n">
        <v>3942.0</v>
      </c>
      <c r="K27" s="19" t="n">
        <v>0.0</v>
      </c>
      <c r="L27" s="19" t="n">
        <f t="normal">SUM(I27:K27)-SUM('计算区域（上周）'!I25:K25)</f>
        <v>0.0</v>
      </c>
      <c r="M27" s="23" t="n">
        <f t="normal">L27/SUM('计算区域（上周）'!I25:K25)</f>
        <v>0.0</v>
      </c>
      <c r="N27" s="36" t="n">
        <v>6687.0</v>
      </c>
      <c r="O27" s="22" t="n">
        <f t="normal">N27-'计算区域（上周）'!N25</f>
        <v>0.0</v>
      </c>
      <c r="P27" s="23" t="n">
        <f t="normal">O27/'计算区域（上周）'!N25</f>
        <v>0.0</v>
      </c>
      <c r="Q27" s="36" t="n">
        <v>17316.0</v>
      </c>
      <c r="R27" s="22" t="n">
        <f t="normal">Q27-'计算区域（上周）'!Q25</f>
        <v>0.0</v>
      </c>
      <c r="S27" s="23" t="n">
        <f t="normal">R27/'计算区域（上周）'!Q25</f>
        <v>0.0</v>
      </c>
      <c r="T27" s="19" t="n">
        <v>36876.0</v>
      </c>
      <c r="U27" s="19" t="n">
        <v>27528.0</v>
      </c>
      <c r="V27" s="19" t="n">
        <v>41896.0</v>
      </c>
      <c r="W27" s="24" t="n">
        <f>T27/E27</f>
        <v>0.0</v>
      </c>
      <c r="X27" s="24" t="n">
        <f>U27/E27</f>
        <v>0.0</v>
      </c>
      <c r="Y27" s="24" t="n">
        <f>W27+X27</f>
        <v>0.0</v>
      </c>
    </row>
    <row r="28" ht="16.5" customHeight="true">
      <c r="A28" s="17"/>
      <c r="B28" s="17"/>
      <c r="C28" s="17"/>
      <c r="D28" s="65" t="s">
        <v>10</v>
      </c>
      <c r="E28" s="42" t="n">
        <v>98254.0</v>
      </c>
      <c r="F28" s="19" t="n">
        <f t="normal">'计算区域（上周）'!E26</f>
        <v>0.0</v>
      </c>
      <c r="G28" s="34" t="n">
        <f t="normal">E28-'计算区域（上周）'!E26</f>
        <v>0.0</v>
      </c>
      <c r="H28" s="20" t="n">
        <f>G28/F28</f>
        <v>0.0</v>
      </c>
      <c r="I28" s="38" t="n">
        <v>8914.0</v>
      </c>
      <c r="J28" s="38" t="n">
        <v>8685.0</v>
      </c>
      <c r="K28" s="19" t="n">
        <v>0.0</v>
      </c>
      <c r="L28" s="19" t="n">
        <v>0.0</v>
      </c>
      <c r="M28" s="23" t="s">
        <v>15</v>
      </c>
      <c r="N28" s="19" t="n">
        <v>32816.0</v>
      </c>
      <c r="O28" s="22" t="n">
        <f t="normal">N28-'计算区域（上周）'!N26</f>
        <v>0.0</v>
      </c>
      <c r="P28" s="23" t="s">
        <v>15</v>
      </c>
      <c r="Q28" s="19" t="n">
        <v>91553.0</v>
      </c>
      <c r="R28" s="22" t="n">
        <f t="normal">Q28-'计算区域（上周）'!Q26</f>
        <v>0.0</v>
      </c>
      <c r="S28" s="23" t="s">
        <v>15</v>
      </c>
      <c r="T28" s="19" t="n">
        <v>75021.0</v>
      </c>
      <c r="U28" s="19" t="n">
        <v>18865.0</v>
      </c>
      <c r="V28" s="19" t="n">
        <v>71731.0</v>
      </c>
      <c r="W28" s="24" t="n">
        <f>T28/E28</f>
        <v>0.0</v>
      </c>
      <c r="X28" s="24" t="n">
        <f>U28/E28</f>
        <v>0.0</v>
      </c>
      <c r="Y28" s="24" t="n">
        <f>W28+X28</f>
        <v>0.0</v>
      </c>
    </row>
    <row r="29" ht="15.75" customHeight="true">
      <c r="A29" s="17"/>
      <c r="B29" s="17"/>
      <c r="C29" s="31" t="s">
        <v>40</v>
      </c>
      <c r="D29" s="32" t="s">
        <v>16</v>
      </c>
      <c r="E29" s="35" t="n">
        <v>72960.0</v>
      </c>
      <c r="F29" s="19" t="n">
        <f t="normal">'计算区域（上周）'!E27</f>
        <v>0.0</v>
      </c>
      <c r="G29" s="34" t="n">
        <f t="normal">E29-'计算区域（上周）'!E27</f>
        <v>0.0</v>
      </c>
      <c r="H29" s="20" t="n">
        <f>G29/F29</f>
        <v>0.0</v>
      </c>
      <c r="I29" s="35" t="n">
        <v>8914.0</v>
      </c>
      <c r="J29" s="35" t="n">
        <v>8685.0</v>
      </c>
      <c r="K29" s="78" t="s">
        <v>63</v>
      </c>
      <c r="L29" s="19" t="n">
        <f t="normal">SUM(I29:K29)-SUM('计算区域（上周）'!I27:K27)</f>
        <v>0.0</v>
      </c>
      <c r="M29" s="23" t="n">
        <f t="normal">L29/SUM('计算区域（上周）'!I27:K27)</f>
        <v>0.0</v>
      </c>
      <c r="N29" s="19" t="n">
        <v>35789.0</v>
      </c>
      <c r="O29" s="22" t="n">
        <f t="normal">N29-'计算区域（上周）'!N27</f>
        <v>0.0</v>
      </c>
      <c r="P29" s="23" t="n">
        <f t="normal">O29/'计算区域（上周）'!N27</f>
        <v>0.0</v>
      </c>
      <c r="Q29" s="19" t="n">
        <v>34295.0</v>
      </c>
      <c r="R29" s="22" t="n">
        <f t="normal">Q29-'计算区域（上周）'!Q27</f>
        <v>0.0</v>
      </c>
      <c r="S29" s="23" t="n">
        <f t="normal">R29/'计算区域（上周）'!Q27</f>
        <v>0.0</v>
      </c>
      <c r="T29" s="19" t="n">
        <v>43958.0</v>
      </c>
      <c r="U29" s="19" t="n">
        <v>28222.0</v>
      </c>
      <c r="V29" s="19" t="n">
        <v>42682.0</v>
      </c>
      <c r="W29" s="24" t="n">
        <f>T29/E29</f>
        <v>0.0</v>
      </c>
      <c r="X29" s="24" t="n">
        <f>U29/E29</f>
        <v>0.0</v>
      </c>
      <c r="Y29" s="24" t="n">
        <f>W29+X29</f>
        <v>0.0</v>
      </c>
    </row>
    <row r="30" ht="15.75" customHeight="true">
      <c r="A30" s="17"/>
      <c r="B30" s="17"/>
      <c r="C30" s="17"/>
      <c r="D30" s="32" t="s">
        <v>8</v>
      </c>
      <c r="E30" s="63" t="n">
        <v>181.0</v>
      </c>
      <c r="F30" s="19" t="n">
        <f t="normal">'计算区域（上周）'!E28</f>
        <v>0.0</v>
      </c>
      <c r="G30" s="34" t="n">
        <f t="normal">E30-'计算区域（上周）'!E28</f>
        <v>0.0</v>
      </c>
      <c r="H30" s="20" t="n">
        <f>G30/F30</f>
        <v>0.0</v>
      </c>
      <c r="I30" s="19" t="n">
        <v>73.0</v>
      </c>
      <c r="J30" s="79" t="s">
        <v>64</v>
      </c>
      <c r="K30" s="19" t="n">
        <v>1.0</v>
      </c>
      <c r="L30" s="19" t="n">
        <f t="normal">SUM(I30:K30)-SUM('计算区域（上周）'!I28:K28)</f>
        <v>0.0</v>
      </c>
      <c r="M30" s="23" t="n">
        <f t="normal">L30/SUM('计算区域（上周）'!I28:K28)</f>
        <v>0.0</v>
      </c>
      <c r="N30" s="19" t="n">
        <v>20.0</v>
      </c>
      <c r="O30" s="22" t="n">
        <f t="normal">N30-'计算区域（上周）'!N28</f>
        <v>0.0</v>
      </c>
      <c r="P30" s="23" t="n">
        <f t="normal">O30/'计算区域（上周）'!N28</f>
        <v>0.0</v>
      </c>
      <c r="Q30" s="19" t="n">
        <v>23.0</v>
      </c>
      <c r="R30" s="22" t="n">
        <f t="normal">Q30-'计算区域（上周）'!Q28</f>
        <v>0.0</v>
      </c>
      <c r="S30" s="23" t="n">
        <f t="normal">R30/'计算区域（上周）'!Q28</f>
        <v>0.0</v>
      </c>
      <c r="T30" s="19" t="n">
        <v>34.0</v>
      </c>
      <c r="U30" s="19" t="n">
        <v>95.0</v>
      </c>
      <c r="V30" s="19" t="n">
        <v>44.0</v>
      </c>
      <c r="W30" s="24" t="n">
        <f>T30/E30</f>
        <v>0.0</v>
      </c>
      <c r="X30" s="24" t="n">
        <f>U30/E30</f>
        <v>0.0</v>
      </c>
      <c r="Y30" s="24" t="n">
        <f>W30+X30</f>
        <v>0.0</v>
      </c>
    </row>
    <row r="31" ht="15.75" customHeight="true">
      <c r="A31" s="17"/>
      <c r="B31" s="17"/>
      <c r="C31" s="31" t="s">
        <v>18</v>
      </c>
      <c r="D31" s="32" t="s">
        <v>8</v>
      </c>
      <c r="E31" s="42" t="n">
        <v>39373.0</v>
      </c>
      <c r="F31" s="19" t="n">
        <f t="normal">'计算区域（上周）'!E29</f>
        <v>0.0</v>
      </c>
      <c r="G31" s="34" t="n">
        <f t="normal">E31-'计算区域（上周）'!E29</f>
        <v>0.0</v>
      </c>
      <c r="H31" s="20" t="n">
        <f>G31/F31</f>
        <v>0.0</v>
      </c>
      <c r="I31" s="19" t="n">
        <v>0.0</v>
      </c>
      <c r="J31" s="35" t="n">
        <v>1019.0</v>
      </c>
      <c r="K31" s="36" t="s">
        <v>65</v>
      </c>
      <c r="L31" s="19" t="n">
        <f t="normal">SUM(I31:K31)-SUM('计算区域（上周）'!I29:K29)</f>
        <v>0.0</v>
      </c>
      <c r="M31" s="23" t="n">
        <f t="normal">L31/SUM('计算区域（上周）'!I29:K29)</f>
        <v>0.0</v>
      </c>
      <c r="N31" s="38" t="n">
        <v>14655.0</v>
      </c>
      <c r="O31" s="22" t="n">
        <f t="normal">N31-'计算区域（上周）'!N29</f>
        <v>0.0</v>
      </c>
      <c r="P31" s="23" t="n">
        <f t="normal">O31/'计算区域（上周）'!N29</f>
        <v>0.0</v>
      </c>
      <c r="Q31" s="38" t="n">
        <v>16619.0</v>
      </c>
      <c r="R31" s="22" t="n">
        <f t="normal">Q31-'计算区域（上周）'!Q29</f>
        <v>0.0</v>
      </c>
      <c r="S31" s="23" t="n">
        <f t="normal">R31/'计算区域（上周）'!Q29</f>
        <v>0.0</v>
      </c>
      <c r="T31" s="19" t="n">
        <v>18868.0</v>
      </c>
      <c r="U31" s="19" t="n">
        <v>20483.0</v>
      </c>
      <c r="V31" s="19" t="n">
        <v>25210.0</v>
      </c>
      <c r="W31" s="24" t="n">
        <f>T31/E31</f>
        <v>0.0</v>
      </c>
      <c r="X31" s="24" t="n">
        <f>U31/E31</f>
        <v>0.0</v>
      </c>
      <c r="Y31" s="24" t="n">
        <f>W31+X31</f>
        <v>0.0</v>
      </c>
    </row>
    <row r="32" ht="15.75" customHeight="true">
      <c r="A32" s="17"/>
      <c r="B32" s="17"/>
      <c r="C32" s="17"/>
      <c r="D32" s="32" t="s">
        <v>16</v>
      </c>
      <c r="E32" s="49" t="n">
        <v>456025.0</v>
      </c>
      <c r="F32" s="19" t="n">
        <f t="normal">'计算区域（上周）'!E30</f>
        <v>0.0</v>
      </c>
      <c r="G32" s="34" t="n">
        <f t="normal">E32-'计算区域（上周）'!E30</f>
        <v>0.0</v>
      </c>
      <c r="H32" s="20" t="n">
        <f>G32/F32</f>
        <v>0.0</v>
      </c>
      <c r="I32" s="19" t="n">
        <v>0.0</v>
      </c>
      <c r="J32" s="79" t="s">
        <v>66</v>
      </c>
      <c r="K32" s="19" t="n">
        <v>0.0</v>
      </c>
      <c r="L32" s="19" t="n">
        <f t="normal">SUM(I32:K32)-SUM('计算区域（上周）'!I30:K30)</f>
        <v>0.0</v>
      </c>
      <c r="M32" s="23" t="s">
        <v>15</v>
      </c>
      <c r="N32" s="19" t="n">
        <v>12518.0</v>
      </c>
      <c r="O32" s="22" t="n">
        <f t="normal">N32-'计算区域（上周）'!N30</f>
        <v>0.0</v>
      </c>
      <c r="P32" s="23" t="n">
        <f t="normal">O32/'计算区域（上周）'!N30</f>
        <v>0.0</v>
      </c>
      <c r="Q32" s="19" t="n">
        <v>204269.0</v>
      </c>
      <c r="R32" s="22" t="n">
        <f t="normal">Q32-'计算区域（上周）'!Q30</f>
        <v>0.0</v>
      </c>
      <c r="S32" s="23" t="n">
        <f t="normal">R32/'计算区域（上周）'!Q30</f>
        <v>0.0</v>
      </c>
      <c r="T32" s="19" t="n">
        <v>316982.0</v>
      </c>
      <c r="U32" s="19" t="n">
        <v>140424.0</v>
      </c>
      <c r="V32" s="36" t="n">
        <v>324301.0</v>
      </c>
      <c r="W32" s="24" t="n">
        <f>T32/E32</f>
        <v>0.0</v>
      </c>
      <c r="X32" s="24" t="n">
        <f>U32/E32</f>
        <v>0.0</v>
      </c>
      <c r="Y32" s="24" t="n">
        <f>W32+X32</f>
        <v>0.0</v>
      </c>
    </row>
    <row r="33" ht="15.75" customHeight="true">
      <c r="A33" s="17"/>
      <c r="B33" s="17"/>
      <c r="C33" s="17"/>
      <c r="D33" s="65" t="s">
        <v>10</v>
      </c>
      <c r="E33" s="33" t="n">
        <v>371162.0</v>
      </c>
      <c r="F33" s="19" t="n">
        <f t="normal">'计算区域（上周）'!E31</f>
        <v>0.0</v>
      </c>
      <c r="G33" s="34" t="n">
        <f t="normal">E33-'计算区域（上周）'!E31</f>
        <v>0.0</v>
      </c>
      <c r="H33" s="20" t="n">
        <f>G33/F33</f>
        <v>0.0</v>
      </c>
      <c r="I33" s="19" t="n">
        <v>2.0</v>
      </c>
      <c r="J33" s="79" t="s">
        <v>67</v>
      </c>
      <c r="K33" s="19" t="n">
        <v>0.0</v>
      </c>
      <c r="L33" s="19" t="n">
        <f t="normal">SUM(I33:K33)-SUM('计算区域（上周）'!I31:K31)</f>
        <v>0.0</v>
      </c>
      <c r="M33" s="23" t="n">
        <f t="normal">L33/SUM('计算区域（上周）'!I31:K31)</f>
        <v>0.0</v>
      </c>
      <c r="N33" s="19" t="n">
        <v>29239.0</v>
      </c>
      <c r="O33" s="22" t="n">
        <f t="normal">N33-'计算区域（上周）'!N31</f>
        <v>0.0</v>
      </c>
      <c r="P33" s="23" t="n">
        <f t="normal">O33/'计算区域（上周）'!N31</f>
        <v>0.0</v>
      </c>
      <c r="Q33" s="19" t="n">
        <v>369590.0</v>
      </c>
      <c r="R33" s="22" t="n">
        <f t="normal">Q33-'计算区域（上周）'!Q31</f>
        <v>0.0</v>
      </c>
      <c r="S33" s="23" t="n">
        <f t="normal">R33/'计算区域（上周）'!Q31</f>
        <v>0.0</v>
      </c>
      <c r="T33" s="19" t="n">
        <v>272787.0</v>
      </c>
      <c r="U33" s="19" t="n">
        <v>100894.0</v>
      </c>
      <c r="V33" s="36" t="n">
        <v>298945.0</v>
      </c>
      <c r="W33" s="24" t="n">
        <f>T33/E33</f>
        <v>0.0</v>
      </c>
      <c r="X33" s="24" t="n">
        <f>U33/E33</f>
        <v>0.0</v>
      </c>
      <c r="Y33" s="24" t="n">
        <f>W33+X33</f>
        <v>0.0</v>
      </c>
    </row>
    <row r="34" ht="14.25" customHeight="true">
      <c r="A34" s="17"/>
      <c r="B34" s="17"/>
      <c r="C34" s="31" t="s">
        <v>19</v>
      </c>
      <c r="D34" s="32" t="s">
        <v>6</v>
      </c>
      <c r="E34" s="63" t="n">
        <v>30056.0</v>
      </c>
      <c r="F34" s="19" t="n">
        <f t="normal">'计算区域（上周）'!E32</f>
        <v>0.0</v>
      </c>
      <c r="G34" s="34" t="n">
        <f t="normal">E34-'计算区域（上周）'!E32</f>
        <v>0.0</v>
      </c>
      <c r="H34" s="20" t="n">
        <f>G34/F34</f>
        <v>0.0</v>
      </c>
      <c r="I34" s="58" t="n">
        <v>12027.0</v>
      </c>
      <c r="J34" s="58" t="n">
        <v>5651.0</v>
      </c>
      <c r="K34" s="19" t="n">
        <v>0.0</v>
      </c>
      <c r="L34" s="19" t="n">
        <f t="normal">SUM(I34:K34)-SUM('计算区域（上周）'!I32:K32)</f>
        <v>0.0</v>
      </c>
      <c r="M34" s="23" t="n">
        <f t="normal">L34/SUM('计算区域（上周）'!I32:K32)</f>
        <v>0.0</v>
      </c>
      <c r="N34" s="58" t="n">
        <v>4521.0</v>
      </c>
      <c r="O34" s="22" t="n">
        <f t="normal">N34-'计算区域（上周）'!N32</f>
        <v>0.0</v>
      </c>
      <c r="P34" s="23" t="n">
        <f t="normal">O34/'计算区域（上周）'!N32</f>
        <v>0.0</v>
      </c>
      <c r="Q34" s="58" t="n">
        <v>25319.0</v>
      </c>
      <c r="R34" s="22" t="n">
        <f t="normal">Q34-'计算区域（上周）'!Q32</f>
        <v>0.0</v>
      </c>
      <c r="S34" s="23" t="n">
        <f t="normal">R34/'计算区域（上周）'!Q32</f>
        <v>0.0</v>
      </c>
      <c r="T34" s="58" t="n">
        <v>5706.0</v>
      </c>
      <c r="U34" s="58" t="n">
        <v>5161.0</v>
      </c>
      <c r="V34" s="58" t="n">
        <v>8897.0</v>
      </c>
      <c r="W34" s="24" t="n">
        <f>T34/E34</f>
        <v>0.0</v>
      </c>
      <c r="X34" s="24" t="n">
        <f>U34/E34</f>
        <v>0.0</v>
      </c>
      <c r="Y34" s="24" t="n">
        <f>W34+X34</f>
        <v>0.0</v>
      </c>
    </row>
    <row r="35" ht="15.75" customHeight="true">
      <c r="A35" s="17"/>
      <c r="B35" s="17"/>
      <c r="C35" s="17"/>
      <c r="D35" s="32" t="s">
        <v>8</v>
      </c>
      <c r="E35" s="80" t="n">
        <v>10853.0</v>
      </c>
      <c r="F35" s="19" t="n">
        <f t="normal">'计算区域（上周）'!E33</f>
        <v>0.0</v>
      </c>
      <c r="G35" s="34" t="n">
        <f t="normal">E35-'计算区域（上周）'!E33</f>
        <v>0.0</v>
      </c>
      <c r="H35" s="20" t="n">
        <f>G35/F35</f>
        <v>0.0</v>
      </c>
      <c r="I35" s="66" t="n">
        <v>391.0</v>
      </c>
      <c r="J35" s="66" t="n">
        <v>0.0</v>
      </c>
      <c r="K35" s="19" t="n">
        <v>0.0</v>
      </c>
      <c r="L35" s="19" t="n">
        <f t="normal">SUM(I35:K35)-SUM('计算区域（上周）'!I33:K33)</f>
        <v>0.0</v>
      </c>
      <c r="M35" s="23" t="n">
        <f t="normal">L35/SUM('计算区域（上周）'!I33:K33)</f>
        <v>0.0</v>
      </c>
      <c r="N35" s="66" t="n">
        <v>802.0</v>
      </c>
      <c r="O35" s="22" t="n">
        <f t="normal">N35-'计算区域（上周）'!N33</f>
        <v>0.0</v>
      </c>
      <c r="P35" s="23" t="n">
        <f t="normal">O35/'计算区域（上周）'!N33</f>
        <v>0.0</v>
      </c>
      <c r="Q35" s="66" t="n">
        <v>1326.0</v>
      </c>
      <c r="R35" s="22" t="n">
        <f t="normal">Q35-'计算区域（上周）'!Q33</f>
        <v>0.0</v>
      </c>
      <c r="S35" s="23" t="n">
        <f t="normal">R35/'计算区域（上周）'!Q33</f>
        <v>0.0</v>
      </c>
      <c r="T35" s="66" t="n">
        <v>5598.0</v>
      </c>
      <c r="U35" s="66" t="n">
        <v>5271.0</v>
      </c>
      <c r="V35" s="66" t="n">
        <v>6010.0</v>
      </c>
      <c r="W35" s="24" t="n">
        <f>T35/E35</f>
        <v>0.0</v>
      </c>
      <c r="X35" s="24" t="n">
        <f>U35/E35</f>
        <v>0.0</v>
      </c>
      <c r="Y35" s="24" t="n">
        <f>W35+X35</f>
        <v>0.0</v>
      </c>
    </row>
    <row r="36" ht="15.75" customHeight="true">
      <c r="A36" s="17"/>
      <c r="B36" s="17"/>
      <c r="C36" s="17"/>
      <c r="D36" s="60" t="s">
        <v>7</v>
      </c>
      <c r="E36" s="80" t="n">
        <v>28176.0</v>
      </c>
      <c r="F36" s="19" t="n">
        <f t="normal">'计算区域（上周）'!E34</f>
        <v>0.0</v>
      </c>
      <c r="G36" s="34" t="n">
        <f t="normal">E36-'计算区域（上周）'!E34</f>
        <v>0.0</v>
      </c>
      <c r="H36" s="20" t="n">
        <f>G36/F36</f>
        <v>0.0</v>
      </c>
      <c r="I36" s="66" t="n">
        <v>677.0</v>
      </c>
      <c r="J36" s="66" t="n">
        <v>745.0</v>
      </c>
      <c r="K36" s="19" t="n">
        <v>0.0</v>
      </c>
      <c r="L36" s="19" t="n">
        <f t="normal">SUM(I36:K36)-SUM('计算区域（上周）'!I34:K34)</f>
        <v>0.0</v>
      </c>
      <c r="M36" s="23" t="n">
        <f t="normal">L36/SUM('计算区域（上周）'!I34:K34)</f>
        <v>0.0</v>
      </c>
      <c r="N36" s="66" t="n">
        <v>2174.0</v>
      </c>
      <c r="O36" s="22" t="n">
        <f t="normal">N36-'计算区域（上周）'!N34</f>
        <v>0.0</v>
      </c>
      <c r="P36" s="23" t="n">
        <f t="normal">O36/'计算区域（上周）'!N34</f>
        <v>0.0</v>
      </c>
      <c r="Q36" s="66" t="n">
        <v>17126.0</v>
      </c>
      <c r="R36" s="22" t="n">
        <f t="normal">Q36-'计算区域（上周）'!Q34</f>
        <v>0.0</v>
      </c>
      <c r="S36" s="23" t="n">
        <f t="normal">R36/'计算区域（上周）'!Q34</f>
        <v>0.0</v>
      </c>
      <c r="T36" s="66" t="n">
        <v>19259.0</v>
      </c>
      <c r="U36" s="66" t="n">
        <v>8981.0</v>
      </c>
      <c r="V36" s="66" t="n">
        <v>13668.0</v>
      </c>
      <c r="W36" s="24" t="n">
        <f>T36/E36</f>
        <v>0.0</v>
      </c>
      <c r="X36" s="24" t="n">
        <f>U36/E36</f>
        <v>0.0</v>
      </c>
      <c r="Y36" s="24" t="n">
        <f>W36+X36</f>
        <v>0.0</v>
      </c>
    </row>
    <row r="37" ht="15.75" customHeight="true">
      <c r="A37" s="17"/>
      <c r="B37" s="17"/>
      <c r="C37" s="17"/>
      <c r="D37" s="60" t="s">
        <v>10</v>
      </c>
      <c r="E37" s="80" t="n">
        <v>90848.0</v>
      </c>
      <c r="F37" s="19" t="n">
        <f t="normal">'计算区域（上周）'!E35</f>
        <v>0.0</v>
      </c>
      <c r="G37" s="34" t="n">
        <f t="normal">E37-'计算区域（上周）'!E35</f>
        <v>0.0</v>
      </c>
      <c r="H37" s="23" t="n">
        <f>G37/F37</f>
        <v>0.0</v>
      </c>
      <c r="I37" s="58" t="n">
        <v>0.0</v>
      </c>
      <c r="J37" s="66" t="n">
        <v>2710.0</v>
      </c>
      <c r="K37" s="19" t="n">
        <v>0.0</v>
      </c>
      <c r="L37" s="19" t="n">
        <f t="normal">SUM(I37:K37)-SUM('计算区域（上周）'!I35:K35)</f>
        <v>0.0</v>
      </c>
      <c r="M37" s="23" t="n">
        <f t="normal">L37/SUM('计算区域（上周）'!I35:K35)</f>
        <v>0.0</v>
      </c>
      <c r="N37" s="66" t="n">
        <v>6098.0</v>
      </c>
      <c r="O37" s="22" t="n">
        <f t="normal">N37-'计算区域（上周）'!N35</f>
        <v>0.0</v>
      </c>
      <c r="P37" s="23" t="n">
        <f t="normal">O37/'计算区域（上周）'!N35</f>
        <v>0.0</v>
      </c>
      <c r="Q37" s="66" t="n">
        <v>80923.0</v>
      </c>
      <c r="R37" s="22" t="n">
        <f t="normal">Q37-'计算区域（上周）'!Q35</f>
        <v>0.0</v>
      </c>
      <c r="S37" s="23" t="n">
        <f t="normal">R37/'计算区域（上周）'!Q35</f>
        <v>0.0</v>
      </c>
      <c r="T37" s="66" t="n">
        <v>82278.0</v>
      </c>
      <c r="U37" s="66" t="n">
        <v>14520.0</v>
      </c>
      <c r="V37" s="81" t="n">
        <v>76470.0</v>
      </c>
      <c r="W37" s="24" t="n">
        <f>T37/E37</f>
        <v>0.0</v>
      </c>
      <c r="X37" s="24" t="n">
        <f>U37/E37</f>
        <v>0.0</v>
      </c>
      <c r="Y37" s="24" t="n">
        <f>W37+X37</f>
        <v>0.0</v>
      </c>
    </row>
    <row r="38" ht="17.25" customHeight="true">
      <c r="A38" s="17"/>
      <c r="B38" s="17"/>
      <c r="C38" s="31" t="s">
        <v>20</v>
      </c>
      <c r="D38" s="32" t="s">
        <v>6</v>
      </c>
      <c r="E38" s="63" t="n">
        <v>28703.0</v>
      </c>
      <c r="F38" s="19" t="n">
        <f t="normal">'计算区域（上周）'!E36</f>
        <v>0.0</v>
      </c>
      <c r="G38" s="34" t="n">
        <f t="normal">E38-'计算区域（上周）'!E36</f>
        <v>0.0</v>
      </c>
      <c r="H38" s="20" t="n">
        <f>G38/F38</f>
        <v>0.0</v>
      </c>
      <c r="I38" s="58" t="n">
        <v>87.0</v>
      </c>
      <c r="J38" s="58" t="n">
        <v>0.0</v>
      </c>
      <c r="K38" s="64" t="n">
        <v>0.0</v>
      </c>
      <c r="L38" s="19" t="n">
        <f t="normal">SUM(I38:K38)-SUM('计算区域（上周）'!I36:K36)</f>
        <v>0.0</v>
      </c>
      <c r="M38" s="23" t="n">
        <f t="normal">L38/SUM('计算区域（上周）'!I36:K36)</f>
        <v>0.0</v>
      </c>
      <c r="N38" s="58" t="n">
        <v>12983.0</v>
      </c>
      <c r="O38" s="22" t="n">
        <f t="normal">N38-'计算区域（上周）'!N36</f>
        <v>0.0</v>
      </c>
      <c r="P38" s="23" t="n">
        <f t="normal">O38/'计算区域（上周）'!N36</f>
        <v>0.0</v>
      </c>
      <c r="Q38" s="58" t="n">
        <v>27643.0</v>
      </c>
      <c r="R38" s="22" t="n">
        <f t="normal">Q38-'计算区域（上周）'!Q36</f>
        <v>0.0</v>
      </c>
      <c r="S38" s="23" t="n">
        <f t="normal">R38/'计算区域（上周）'!Q36</f>
        <v>0.0</v>
      </c>
      <c r="T38" s="58" t="n">
        <v>18142.0</v>
      </c>
      <c r="U38" s="58" t="n">
        <v>10654.0</v>
      </c>
      <c r="V38" s="58" t="n">
        <v>11346.0</v>
      </c>
      <c r="W38" s="24" t="n">
        <f>T38/E38</f>
        <v>0.0</v>
      </c>
      <c r="X38" s="24" t="n">
        <f>U38/E38</f>
        <v>0.0</v>
      </c>
      <c r="Y38" s="24" t="n">
        <f>W38+X38</f>
        <v>0.0</v>
      </c>
    </row>
    <row r="39" ht="17.25" customHeight="true">
      <c r="A39" s="17"/>
      <c r="B39" s="17"/>
      <c r="C39" s="17"/>
      <c r="D39" s="32" t="s">
        <v>8</v>
      </c>
      <c r="E39" s="80" t="n">
        <v>5258.0</v>
      </c>
      <c r="F39" s="19" t="n">
        <f t="normal">'计算区域（上周）'!E37</f>
        <v>0.0</v>
      </c>
      <c r="G39" s="34" t="n">
        <f t="normal">E39-'计算区域（上周）'!E37</f>
        <v>0.0</v>
      </c>
      <c r="H39" s="20" t="n">
        <f>G39/F39</f>
        <v>0.0</v>
      </c>
      <c r="I39" s="66" t="n">
        <v>415.0</v>
      </c>
      <c r="J39" s="66" t="n">
        <v>0.0</v>
      </c>
      <c r="K39" s="67" t="n">
        <v>14.0</v>
      </c>
      <c r="L39" s="19" t="n">
        <f t="normal">SUM(I39:K39)-SUM('计算区域（上周）'!I37:K37)</f>
        <v>0.0</v>
      </c>
      <c r="M39" s="23" t="n">
        <f t="normal">L39/SUM('计算区域（上周）'!I37:K37)</f>
        <v>0.0</v>
      </c>
      <c r="N39" s="66" t="n">
        <v>33.0</v>
      </c>
      <c r="O39" s="22" t="n">
        <f t="normal">N39-'计算区域（上周）'!N37</f>
        <v>0.0</v>
      </c>
      <c r="P39" s="23" t="n">
        <f t="normal">O39/'计算区域（上周）'!N37</f>
        <v>0.0</v>
      </c>
      <c r="Q39" s="66" t="n">
        <v>208.0</v>
      </c>
      <c r="R39" s="22" t="n">
        <f t="normal">Q39-'计算区域（上周）'!Q37</f>
        <v>0.0</v>
      </c>
      <c r="S39" s="23" t="n">
        <f t="normal">R39/'计算区域（上周）'!Q37</f>
        <v>0.0</v>
      </c>
      <c r="T39" s="66" t="n">
        <v>3838.0</v>
      </c>
      <c r="U39" s="66" t="n">
        <v>1327.0</v>
      </c>
      <c r="V39" s="66" t="n">
        <v>4267.0</v>
      </c>
      <c r="W39" s="24" t="n">
        <f>T39/E39</f>
        <v>0.0</v>
      </c>
      <c r="X39" s="24" t="n">
        <f>U39/E39</f>
        <v>0.0</v>
      </c>
      <c r="Y39" s="24" t="n">
        <f>W39+X39</f>
        <v>0.0</v>
      </c>
    </row>
    <row r="40" ht="17.25" customHeight="true">
      <c r="A40" s="17"/>
      <c r="B40" s="17"/>
      <c r="C40" s="17"/>
      <c r="D40" s="60" t="s">
        <v>7</v>
      </c>
      <c r="E40" s="80" t="n">
        <v>50120.0</v>
      </c>
      <c r="F40" s="19" t="n">
        <f t="normal">'计算区域（上周）'!E38</f>
        <v>0.0</v>
      </c>
      <c r="G40" s="34" t="n">
        <f t="normal">E40-'计算区域（上周）'!E38</f>
        <v>0.0</v>
      </c>
      <c r="H40" s="20" t="n">
        <f>G40/F40</f>
        <v>0.0</v>
      </c>
      <c r="I40" s="58" t="n">
        <v>0.0</v>
      </c>
      <c r="J40" s="66" t="n">
        <v>0.0</v>
      </c>
      <c r="K40" s="67" t="n">
        <v>0.0</v>
      </c>
      <c r="L40" s="19" t="n">
        <f t="normal">SUM(I40:K40)-SUM('计算区域（上周）'!I38:K38)</f>
        <v>0.0</v>
      </c>
      <c r="M40" s="23" t="n">
        <f t="normal">L40/SUM('计算区域（上周）'!I38:K38)</f>
        <v>0.0</v>
      </c>
      <c r="N40" s="66" t="n">
        <v>4981.0</v>
      </c>
      <c r="O40" s="22" t="n">
        <f t="normal">N40-'计算区域（上周）'!N38</f>
        <v>0.0</v>
      </c>
      <c r="P40" s="23" t="n">
        <f t="normal">O40/'计算区域（上周）'!N38</f>
        <v>0.0</v>
      </c>
      <c r="Q40" s="66" t="n">
        <v>11894.0</v>
      </c>
      <c r="R40" s="22" t="n">
        <f t="normal">Q40-'计算区域（上周）'!Q38</f>
        <v>0.0</v>
      </c>
      <c r="S40" s="23" t="n">
        <f t="normal">R40/'计算区域（上周）'!Q38</f>
        <v>0.0</v>
      </c>
      <c r="T40" s="66" t="n">
        <v>40028.0</v>
      </c>
      <c r="U40" s="66" t="n">
        <v>10195.0</v>
      </c>
      <c r="V40" s="66" t="n">
        <v>29381.0</v>
      </c>
      <c r="W40" s="24" t="n">
        <f>T40/E40</f>
        <v>0.0</v>
      </c>
      <c r="X40" s="24" t="n">
        <f>U40/E40</f>
        <v>0.0</v>
      </c>
      <c r="Y40" s="24" t="n">
        <f>W40+X40</f>
        <v>0.0</v>
      </c>
    </row>
    <row r="41" ht="18.75" customHeight="true">
      <c r="A41" s="17"/>
      <c r="B41" s="17"/>
      <c r="C41" s="82" t="s">
        <v>22</v>
      </c>
      <c r="D41" s="32" t="s">
        <v>6</v>
      </c>
      <c r="E41" s="35" t="n">
        <v>46056.0</v>
      </c>
      <c r="F41" s="19" t="n">
        <f t="normal">'计算区域（上周）'!E39</f>
        <v>0.0</v>
      </c>
      <c r="G41" s="34" t="n">
        <f t="normal">E41-'计算区域（上周）'!E39</f>
        <v>0.0</v>
      </c>
      <c r="H41" s="20" t="n">
        <f>G41/F41</f>
        <v>0.0</v>
      </c>
      <c r="I41" s="58" t="n">
        <v>1013.0</v>
      </c>
      <c r="J41" s="58" t="n">
        <v>138.0</v>
      </c>
      <c r="K41" s="58" t="n">
        <v>92.0</v>
      </c>
      <c r="L41" s="19" t="n">
        <f t="normal">SUM(I41:K41)-SUM('计算区域（上周）'!I39:K39)</f>
        <v>0.0</v>
      </c>
      <c r="M41" s="23" t="n">
        <f t="normal">L41/SUM('计算区域（上周）'!I39:K39)</f>
        <v>0.0</v>
      </c>
      <c r="N41" s="58" t="n">
        <v>17317.0</v>
      </c>
      <c r="O41" s="22" t="n">
        <f t="normal">N41-'计算区域（上周）'!N39</f>
        <v>0.0</v>
      </c>
      <c r="P41" s="23" t="n">
        <f t="normal">O41/'计算区域（上周）'!N39</f>
        <v>0.0</v>
      </c>
      <c r="Q41" s="58" t="n">
        <v>35187.0</v>
      </c>
      <c r="R41" s="22" t="n">
        <f t="normal">Q41-'计算区域（上周）'!Q39</f>
        <v>0.0</v>
      </c>
      <c r="S41" s="23" t="n">
        <f t="normal">R41/'计算区域（上周）'!Q39</f>
        <v>0.0</v>
      </c>
      <c r="T41" s="58" t="n">
        <v>32615.0</v>
      </c>
      <c r="U41" s="58" t="n">
        <v>6680.0</v>
      </c>
      <c r="V41" s="58" t="n">
        <v>18508.0</v>
      </c>
      <c r="W41" s="24" t="n">
        <f>T41/E41</f>
        <v>0.0</v>
      </c>
      <c r="X41" s="24" t="n">
        <f>U41/E41</f>
        <v>0.0</v>
      </c>
      <c r="Y41" s="24" t="n">
        <f>W41+X41</f>
        <v>0.0</v>
      </c>
    </row>
    <row r="42" ht="16.5" customHeight="true">
      <c r="A42" s="17"/>
      <c r="B42" s="17"/>
      <c r="C42" s="59"/>
      <c r="D42" s="60" t="s">
        <v>7</v>
      </c>
      <c r="E42" s="35" t="n">
        <v>56872.0</v>
      </c>
      <c r="F42" s="19" t="n">
        <f t="normal">'计算区域（上周）'!E40</f>
        <v>0.0</v>
      </c>
      <c r="G42" s="34" t="n">
        <f t="normal">E42-'计算区域（上周）'!E40</f>
        <v>0.0</v>
      </c>
      <c r="H42" s="20" t="n">
        <f>G42/F42</f>
        <v>0.0</v>
      </c>
      <c r="I42" s="58" t="n">
        <v>5919.0</v>
      </c>
      <c r="J42" s="58" t="n">
        <v>3071.0</v>
      </c>
      <c r="K42" s="58" t="n">
        <v>796.0</v>
      </c>
      <c r="L42" s="19" t="n">
        <f t="normal">SUM(I42:K42)-SUM('计算区域（上周）'!I40:K40)</f>
        <v>0.0</v>
      </c>
      <c r="M42" s="23" t="n">
        <f t="normal">L42/SUM('计算区域（上周）'!I40:K40)</f>
        <v>0.0</v>
      </c>
      <c r="N42" s="58" t="n">
        <v>9213.0</v>
      </c>
      <c r="O42" s="22" t="n">
        <f t="normal">N42-'计算区域（上周）'!N40</f>
        <v>0.0</v>
      </c>
      <c r="P42" s="23" t="n">
        <f t="normal">O42/'计算区域（上周）'!N40</f>
        <v>0.0</v>
      </c>
      <c r="Q42" s="58" t="n">
        <v>15299.0</v>
      </c>
      <c r="R42" s="22" t="n">
        <f t="normal">Q42-'计算区域（上周）'!Q40</f>
        <v>0.0</v>
      </c>
      <c r="S42" s="23" t="n">
        <f t="normal">R42/'计算区域（上周）'!Q40</f>
        <v>0.0</v>
      </c>
      <c r="T42" s="58" t="n">
        <v>43953.0</v>
      </c>
      <c r="U42" s="58" t="n">
        <v>12907.0</v>
      </c>
      <c r="V42" s="58" t="n">
        <v>42645.0</v>
      </c>
      <c r="W42" s="24" t="n">
        <f>T42/E42</f>
        <v>0.0</v>
      </c>
      <c r="X42" s="24" t="n">
        <f>U42/E42</f>
        <v>0.0</v>
      </c>
      <c r="Y42" s="24" t="n">
        <f>W42+X42</f>
        <v>0.0</v>
      </c>
    </row>
    <row r="43">
      <c r="A43" s="17"/>
      <c r="B43" s="17"/>
      <c r="C43" s="59"/>
      <c r="D43" s="32" t="s">
        <v>8</v>
      </c>
      <c r="E43" s="35" t="n">
        <v>11924.0</v>
      </c>
      <c r="F43" s="19" t="n">
        <f t="normal">'计算区域（上周）'!E41</f>
        <v>0.0</v>
      </c>
      <c r="G43" s="34" t="n">
        <f t="normal">E43-'计算区域（上周）'!E41</f>
        <v>0.0</v>
      </c>
      <c r="H43" s="20" t="n">
        <f>G43/F43</f>
        <v>0.0</v>
      </c>
      <c r="I43" s="58" t="n">
        <v>2945.0</v>
      </c>
      <c r="J43" s="58" t="n">
        <v>2993.0</v>
      </c>
      <c r="K43" s="58" t="n">
        <v>393.0</v>
      </c>
      <c r="L43" s="19" t="n">
        <f t="normal">SUM(I43:K43)-SUM('计算区域（上周）'!I41:K41)</f>
        <v>0.0</v>
      </c>
      <c r="M43" s="23" t="n">
        <f t="normal">L43/SUM('计算区域（上周）'!I41:K41)</f>
        <v>0.0</v>
      </c>
      <c r="N43" s="58" t="n">
        <v>1180.0</v>
      </c>
      <c r="O43" s="22" t="n">
        <f t="normal">N43-'计算区域（上周）'!N41</f>
        <v>0.0</v>
      </c>
      <c r="P43" s="23" t="n">
        <f t="normal">O43/'计算区域（上周）'!N41</f>
        <v>0.0</v>
      </c>
      <c r="Q43" s="58" t="n">
        <v>1180.0</v>
      </c>
      <c r="R43" s="22" t="n">
        <f t="normal">Q43-'计算区域（上周）'!Q41</f>
        <v>0.0</v>
      </c>
      <c r="S43" s="23" t="n">
        <f t="normal">R43/'计算区域（上周）'!Q41</f>
        <v>0.0</v>
      </c>
      <c r="T43" s="58" t="n">
        <v>9132.0</v>
      </c>
      <c r="U43" s="58" t="n">
        <v>2398.0</v>
      </c>
      <c r="V43" s="58" t="n">
        <v>8255.0</v>
      </c>
      <c r="W43" s="24" t="n">
        <f>T43/E43</f>
        <v>0.0</v>
      </c>
      <c r="X43" s="24" t="n">
        <f>U43/E43</f>
        <v>0.0</v>
      </c>
      <c r="Y43" s="24" t="n">
        <f>W43+X43</f>
        <v>0.0</v>
      </c>
    </row>
    <row r="44">
      <c r="A44" s="17"/>
      <c r="B44" s="17"/>
      <c r="C44" s="69"/>
      <c r="D44" s="65" t="s">
        <v>60</v>
      </c>
      <c r="E44" s="35" t="n">
        <v>14290.0</v>
      </c>
      <c r="F44" s="19" t="n">
        <f t="normal">'计算区域（上周）'!E42</f>
        <v>0.0</v>
      </c>
      <c r="G44" s="34" t="n">
        <f>E44-F44</f>
        <v>0.0</v>
      </c>
      <c r="H44" s="20" t="n">
        <f>G44/F44</f>
        <v>0.0</v>
      </c>
      <c r="I44" s="66" t="n">
        <v>0.0</v>
      </c>
      <c r="J44" s="35" t="n">
        <v>0.0</v>
      </c>
      <c r="K44" s="19" t="n">
        <v>0.0</v>
      </c>
      <c r="L44" s="19" t="n">
        <f t="normal">SUM(I44:K44)-SUM('计算区域（上周）'!I42:K42)</f>
        <v>0.0</v>
      </c>
      <c r="M44" s="23" t="n">
        <f t="normal">L44/SUM('计算区域（上周）'!I43:K43)</f>
        <v>0.0</v>
      </c>
      <c r="N44" s="58" t="n">
        <v>1672.0</v>
      </c>
      <c r="O44" s="22" t="n">
        <f t="normal">N44-'计算区域（上周）'!N42</f>
        <v>0.0</v>
      </c>
      <c r="P44" s="23" t="n">
        <f t="normal">O44/'计算区域（上周）'!N42</f>
        <v>0.0</v>
      </c>
      <c r="Q44" s="58" t="n">
        <v>13104.0</v>
      </c>
      <c r="R44" s="22" t="n">
        <f t="normal">Q44-'计算区域（上周）'!Q42</f>
        <v>0.0</v>
      </c>
      <c r="S44" s="23" t="n">
        <f t="normal">R44/'计算区域（上周）'!Q42</f>
        <v>0.0</v>
      </c>
      <c r="T44" s="58" t="n">
        <v>12679.0</v>
      </c>
      <c r="U44" s="58" t="n">
        <v>1729.0</v>
      </c>
      <c r="V44" s="64" t="s">
        <v>15</v>
      </c>
      <c r="W44" s="24"/>
      <c r="X44" s="24"/>
      <c r="Y44" s="24"/>
    </row>
    <row r="45" ht="18.75" customHeight="true">
      <c r="A45" s="17"/>
      <c r="B45" s="17"/>
      <c r="C45" s="31" t="s">
        <v>24</v>
      </c>
      <c r="D45" s="32" t="s">
        <v>42</v>
      </c>
      <c r="E45" s="35" t="n">
        <v>17270.0</v>
      </c>
      <c r="F45" s="36" t="n">
        <f t="normal">'计算区域（上周）'!E43</f>
        <v>0.0</v>
      </c>
      <c r="G45" s="34" t="n">
        <f t="normal">E45-'计算区域（上周）'!E43</f>
        <v>0.0</v>
      </c>
      <c r="H45" s="20" t="n">
        <f>G45/F45</f>
        <v>0.0</v>
      </c>
      <c r="I45" s="58" t="n">
        <v>35.0</v>
      </c>
      <c r="J45" s="58" t="n">
        <v>0.0</v>
      </c>
      <c r="K45" s="19" t="n">
        <v>0.0</v>
      </c>
      <c r="L45" s="19" t="n">
        <f t="normal">SUM(I45:K45)-SUM('计算区域（上周）'!I43:K43)</f>
        <v>0.0</v>
      </c>
      <c r="M45" s="23" t="n">
        <f t="normal">L45/SUM('计算区域（上周）'!I43:K43)</f>
        <v>0.0</v>
      </c>
      <c r="N45" s="58" t="n">
        <v>5526.0</v>
      </c>
      <c r="O45" s="22" t="n">
        <f t="normal">N45-'计算区域（上周）'!N43</f>
        <v>0.0</v>
      </c>
      <c r="P45" s="23" t="n">
        <f t="normal">O45/'计算区域（上周）'!N43</f>
        <v>0.0</v>
      </c>
      <c r="Q45" s="58" t="n">
        <v>16545.0</v>
      </c>
      <c r="R45" s="22" t="n">
        <f t="normal">Q45-'计算区域（上周）'!Q43</f>
        <v>0.0</v>
      </c>
      <c r="S45" s="23" t="n">
        <f t="normal">R45/'计算区域（上周）'!Q43</f>
        <v>0.0</v>
      </c>
      <c r="T45" s="58" t="n">
        <v>11465.0</v>
      </c>
      <c r="U45" s="64" t="n">
        <v>5732.0</v>
      </c>
      <c r="V45" s="58" t="n">
        <v>7591.0</v>
      </c>
      <c r="W45" s="24" t="n">
        <f>T45/E45</f>
        <v>0.0</v>
      </c>
      <c r="X45" s="24" t="n">
        <f>U45/E45</f>
        <v>0.0</v>
      </c>
      <c r="Y45" s="24" t="n">
        <f>W45+X45</f>
        <v>0.0</v>
      </c>
    </row>
    <row r="46">
      <c r="A46" s="17"/>
      <c r="B46" s="17"/>
      <c r="C46" s="17"/>
      <c r="D46" s="32" t="s">
        <v>8</v>
      </c>
      <c r="E46" s="35" t="n">
        <v>6563.0</v>
      </c>
      <c r="F46" s="36" t="n">
        <f t="normal">'计算区域（上周）'!E44</f>
        <v>0.0</v>
      </c>
      <c r="G46" s="34" t="n">
        <f t="normal">E46-'计算区域（上周）'!E44</f>
        <v>0.0</v>
      </c>
      <c r="H46" s="20" t="n">
        <f>G46/F46</f>
        <v>0.0</v>
      </c>
      <c r="I46" s="66" t="n">
        <v>79.0</v>
      </c>
      <c r="J46" s="66" t="n">
        <v>0.0</v>
      </c>
      <c r="K46" s="19" t="n">
        <v>0.0</v>
      </c>
      <c r="L46" s="19" t="n">
        <f t="normal">SUM(I46:K46)-SUM('计算区域（上周）'!I44:K44)</f>
        <v>0.0</v>
      </c>
      <c r="M46" s="23" t="s">
        <v>15</v>
      </c>
      <c r="N46" s="66" t="n">
        <v>433.0</v>
      </c>
      <c r="O46" s="22" t="n">
        <f t="normal">N46-'计算区域（上周）'!N44</f>
        <v>0.0</v>
      </c>
      <c r="P46" s="23" t="n">
        <f t="normal">O46/'计算区域（上周）'!N44</f>
        <v>0.0</v>
      </c>
      <c r="Q46" s="66" t="n">
        <v>2973.0</v>
      </c>
      <c r="R46" s="22" t="n">
        <f t="normal">Q46-'计算区域（上周）'!Q44</f>
        <v>0.0</v>
      </c>
      <c r="S46" s="23" t="n">
        <f t="normal">R46/'计算区域（上周）'!Q44</f>
        <v>0.0</v>
      </c>
      <c r="T46" s="66" t="n">
        <v>4038.0</v>
      </c>
      <c r="U46" s="67" t="n">
        <v>2165.0</v>
      </c>
      <c r="V46" s="66" t="n">
        <v>4869.0</v>
      </c>
      <c r="W46" s="24" t="n">
        <f>T46/E46</f>
        <v>0.0</v>
      </c>
      <c r="X46" s="24" t="n">
        <f>U46/E46</f>
        <v>0.0</v>
      </c>
      <c r="Y46" s="24" t="n">
        <f>W46+X46</f>
        <v>0.0</v>
      </c>
    </row>
    <row r="47">
      <c r="A47" s="17"/>
      <c r="B47" s="17"/>
      <c r="C47" s="17"/>
      <c r="D47" s="32" t="s">
        <v>7</v>
      </c>
      <c r="E47" s="35" t="n">
        <v>10213.0</v>
      </c>
      <c r="F47" s="36" t="n">
        <f t="normal">'计算区域（上周）'!E45</f>
        <v>0.0</v>
      </c>
      <c r="G47" s="34" t="n">
        <f t="normal">E47-'计算区域（上周）'!E45</f>
        <v>0.0</v>
      </c>
      <c r="H47" s="20" t="n">
        <f>G47/F47</f>
        <v>0.0</v>
      </c>
      <c r="I47" s="66" t="n">
        <v>2635.0</v>
      </c>
      <c r="J47" s="66" t="n">
        <v>868.0</v>
      </c>
      <c r="K47" s="19" t="n">
        <v>0.0</v>
      </c>
      <c r="L47" s="19" t="n">
        <f t="normal">SUM(I47:K47)-SUM('计算区域（上周）'!I45:K45)</f>
        <v>0.0</v>
      </c>
      <c r="M47" s="23" t="n">
        <f t="normal">L47/SUM('计算区域（上周）'!I45:K45)</f>
        <v>0.0</v>
      </c>
      <c r="N47" s="66" t="n">
        <v>4484.0</v>
      </c>
      <c r="O47" s="22" t="n">
        <f t="normal">N47-'计算区域（上周）'!N45</f>
        <v>0.0</v>
      </c>
      <c r="P47" s="23" t="n">
        <f t="normal">O47/'计算区域（上周）'!N45</f>
        <v>0.0</v>
      </c>
      <c r="Q47" s="66" t="n">
        <v>4729.0</v>
      </c>
      <c r="R47" s="22" t="n">
        <f t="normal">Q47-'计算区域（上周）'!Q45</f>
        <v>0.0</v>
      </c>
      <c r="S47" s="23" t="n">
        <f t="normal">R47/'计算区域（上周）'!Q45</f>
        <v>0.0</v>
      </c>
      <c r="T47" s="66" t="n">
        <v>4700.0</v>
      </c>
      <c r="U47" s="67" t="n">
        <v>5539.0</v>
      </c>
      <c r="V47" s="66" t="n">
        <v>3829.0</v>
      </c>
      <c r="W47" s="24" t="n">
        <f>T47/E47</f>
        <v>0.0</v>
      </c>
      <c r="X47" s="24" t="n">
        <f>U47/E47</f>
        <v>0.0</v>
      </c>
      <c r="Y47" s="24" t="n">
        <f>W47+X47</f>
        <v>0.0</v>
      </c>
    </row>
    <row r="48">
      <c r="A48" s="17"/>
      <c r="B48" s="17"/>
      <c r="C48" s="17"/>
      <c r="D48" s="60" t="s">
        <v>10</v>
      </c>
      <c r="E48" s="35" t="n">
        <v>231807.0</v>
      </c>
      <c r="F48" s="36" t="n">
        <f t="normal">'计算区域（上周）'!E46</f>
        <v>0.0</v>
      </c>
      <c r="G48" s="34" t="n">
        <f t="normal">E48-'计算区域（上周）'!E46</f>
        <v>0.0</v>
      </c>
      <c r="H48" s="23" t="n">
        <f>G48/F48</f>
        <v>0.0</v>
      </c>
      <c r="I48" s="66" t="n">
        <v>0.0</v>
      </c>
      <c r="J48" s="66" t="n">
        <v>3709.0</v>
      </c>
      <c r="K48" s="19" t="n">
        <v>0.0</v>
      </c>
      <c r="L48" s="19" t="n">
        <f t="normal">SUM(I48:K48)-SUM('计算区域（上周）'!I46:K46)</f>
        <v>0.0</v>
      </c>
      <c r="M48" s="23" t="n">
        <f t="normal">L48/SUM('计算区域（上周）'!I46:K46)</f>
        <v>0.0</v>
      </c>
      <c r="N48" s="66" t="n">
        <v>22253.0</v>
      </c>
      <c r="O48" s="22" t="n">
        <f t="normal">N48-'计算区域（上周）'!N46</f>
        <v>0.0</v>
      </c>
      <c r="P48" s="23" t="n">
        <f t="normal">O48/'计算区域（上周）'!N46</f>
        <v>0.0</v>
      </c>
      <c r="Q48" s="66" t="n">
        <v>212103.0</v>
      </c>
      <c r="R48" s="22" t="n">
        <f t="normal">Q48-'计算区域（上周）'!Q46</f>
        <v>0.0</v>
      </c>
      <c r="S48" s="23" t="n">
        <f t="normal">R48/'计算区域（上周）'!Q46</f>
        <v>0.0</v>
      </c>
      <c r="T48" s="66" t="n">
        <v>200832.0</v>
      </c>
      <c r="U48" s="67" t="n">
        <v>38254.0</v>
      </c>
      <c r="V48" s="83" t="s">
        <v>15</v>
      </c>
      <c r="W48" s="24" t="n">
        <f>T48/E48</f>
        <v>0.0</v>
      </c>
      <c r="X48" s="24" t="n">
        <f>U48/E48</f>
        <v>0.0</v>
      </c>
      <c r="Y48" s="24" t="n">
        <f>W48+X48</f>
        <v>0.0</v>
      </c>
    </row>
    <row r="49" ht="30.75" customHeight="true">
      <c r="A49" s="17"/>
      <c r="B49" s="17"/>
      <c r="C49" s="31" t="s">
        <v>43</v>
      </c>
      <c r="D49" s="32" t="s">
        <v>6</v>
      </c>
      <c r="E49" s="63" t="n">
        <v>23000.0</v>
      </c>
      <c r="F49" s="19" t="n">
        <f t="normal">'计算区域（上周）'!E47</f>
        <v>0.0</v>
      </c>
      <c r="G49" s="34" t="n">
        <f t="normal">E49-'计算区域（上周）'!E47</f>
        <v>0.0</v>
      </c>
      <c r="H49" s="20" t="n">
        <f>G49/F49</f>
        <v>0.0</v>
      </c>
      <c r="I49" s="84" t="s">
        <v>68</v>
      </c>
      <c r="J49" s="85"/>
      <c r="K49" s="85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24" t="n">
        <f>T49/E49</f>
        <v>0.0</v>
      </c>
      <c r="X49" s="24" t="n">
        <f>U49/E49</f>
        <v>0.0</v>
      </c>
      <c r="Y49" s="24" t="n">
        <f>W49+X49</f>
        <v>0.0</v>
      </c>
    </row>
    <row r="50">
      <c r="A50" s="17"/>
      <c r="B50" s="17"/>
      <c r="C50" s="31" t="s">
        <v>21</v>
      </c>
      <c r="D50" s="32" t="s">
        <v>6</v>
      </c>
      <c r="E50" s="63" t="n">
        <v>10327.0</v>
      </c>
      <c r="F50" s="19" t="n">
        <f t="normal">'计算区域（上周）'!E48</f>
        <v>0.0</v>
      </c>
      <c r="G50" s="34" t="n">
        <f t="normal">E50-'计算区域（上周）'!E48</f>
        <v>0.0</v>
      </c>
      <c r="H50" s="20" t="n">
        <f>G50/F50</f>
        <v>0.0</v>
      </c>
      <c r="I50" s="58" t="n">
        <v>0.0</v>
      </c>
      <c r="J50" s="19" t="n">
        <v>0.0</v>
      </c>
      <c r="K50" s="19" t="n">
        <v>0.0</v>
      </c>
      <c r="L50" s="22" t="n">
        <f t="normal">SUM(I50:K50)-SUM('计算区域（上周）'!I48:K48)</f>
        <v>0.0</v>
      </c>
      <c r="M50" s="23" t="s">
        <v>15</v>
      </c>
      <c r="N50" s="58" t="n">
        <v>4477.0</v>
      </c>
      <c r="O50" s="22" t="n">
        <f t="normal">N50-'计算区域（上周）'!N48</f>
        <v>0.0</v>
      </c>
      <c r="P50" s="23" t="n">
        <f t="normal">O50/'计算区域（上周）'!N48</f>
        <v>0.0</v>
      </c>
      <c r="Q50" s="58" t="n">
        <v>5150.0</v>
      </c>
      <c r="R50" s="22" t="n">
        <f t="normal">Q50-'计算区域（上周）'!Q48</f>
        <v>0.0</v>
      </c>
      <c r="S50" s="23" t="n">
        <f t="normal">R50/'计算区域（上周）'!Q48</f>
        <v>0.0</v>
      </c>
      <c r="T50" s="58" t="n">
        <v>6492.0</v>
      </c>
      <c r="U50" s="58" t="n">
        <v>3894.0</v>
      </c>
      <c r="V50" s="58" t="n">
        <v>5193.0</v>
      </c>
      <c r="W50" s="24" t="n">
        <f>T50/E50</f>
        <v>0.0</v>
      </c>
      <c r="X50" s="24" t="n">
        <f>U50/E50</f>
        <v>0.0</v>
      </c>
      <c r="Y50" s="24" t="n">
        <f>W50+X50</f>
        <v>0.0</v>
      </c>
    </row>
    <row r="51">
      <c r="A51" s="17"/>
      <c r="B51" s="17"/>
      <c r="C51" s="17"/>
      <c r="D51" s="32" t="s">
        <v>8</v>
      </c>
      <c r="E51" s="80" t="n">
        <v>5219.0</v>
      </c>
      <c r="F51" s="19" t="n">
        <f t="normal">'计算区域（上周）'!E49</f>
        <v>0.0</v>
      </c>
      <c r="G51" s="34" t="n">
        <f t="normal">E51-'计算区域（上周）'!E49</f>
        <v>0.0</v>
      </c>
      <c r="H51" s="20" t="n">
        <f>G51/F51</f>
        <v>0.0</v>
      </c>
      <c r="I51" s="58" t="n">
        <v>44.0</v>
      </c>
      <c r="J51" s="19" t="n">
        <v>0.0</v>
      </c>
      <c r="K51" s="19" t="n">
        <v>0.0</v>
      </c>
      <c r="L51" s="22" t="n">
        <f t="normal">SUM(I51:K51)-SUM('计算区域（上周）'!I49:K49)</f>
        <v>0.0</v>
      </c>
      <c r="M51" s="23" t="n">
        <f t="normal">L51/SUM('计算区域（上周）'!I49:K49)</f>
        <v>0.0</v>
      </c>
      <c r="N51" s="66" t="n">
        <v>136.0</v>
      </c>
      <c r="O51" s="22" t="n">
        <f t="normal">N51-'计算区域（上周）'!N49</f>
        <v>0.0</v>
      </c>
      <c r="P51" s="23" t="n">
        <f t="normal">O51/'计算区域（上周）'!N49</f>
        <v>0.0</v>
      </c>
      <c r="Q51" s="66" t="n">
        <v>895.0</v>
      </c>
      <c r="R51" s="22" t="n">
        <f t="normal">Q51-'计算区域（上周）'!Q49</f>
        <v>0.0</v>
      </c>
      <c r="S51" s="23" t="n">
        <f t="normal">R51/'计算区域（上周）'!Q49</f>
        <v>0.0</v>
      </c>
      <c r="T51" s="66" t="n">
        <v>3844.0</v>
      </c>
      <c r="U51" s="66" t="n">
        <v>1386.0</v>
      </c>
      <c r="V51" s="66" t="n">
        <v>3326.0</v>
      </c>
      <c r="W51" s="24" t="n">
        <f>T51/E51</f>
        <v>0.0</v>
      </c>
      <c r="X51" s="24" t="n">
        <f>U51/E51</f>
        <v>0.0</v>
      </c>
      <c r="Y51" s="24" t="n">
        <f>W51+X51</f>
        <v>0.0</v>
      </c>
    </row>
    <row r="52">
      <c r="A52" s="17"/>
      <c r="B52" s="17"/>
      <c r="C52" s="17"/>
      <c r="D52" s="60" t="s">
        <v>10</v>
      </c>
      <c r="E52" s="63" t="n">
        <v>191577.0</v>
      </c>
      <c r="F52" s="19" t="n">
        <f t="normal">'计算区域（上周）'!E50</f>
        <v>0.0</v>
      </c>
      <c r="G52" s="34" t="n">
        <f t="normal">E52-'计算区域（上周）'!E50</f>
        <v>0.0</v>
      </c>
      <c r="H52" s="23" t="n">
        <f>G52/F52</f>
        <v>0.0</v>
      </c>
      <c r="I52" s="86" t="n">
        <v>0.0</v>
      </c>
      <c r="J52" s="28" t="n">
        <v>0.0</v>
      </c>
      <c r="K52" s="28" t="n">
        <v>0.0</v>
      </c>
      <c r="L52" s="22" t="n">
        <f t="normal">SUM(I52:K52)-SUM('计算区域（上周）'!I50:K50)</f>
        <v>0.0</v>
      </c>
      <c r="M52" s="23" t="s">
        <v>15</v>
      </c>
      <c r="N52" s="86" t="n">
        <v>8450.0</v>
      </c>
      <c r="O52" s="22" t="n">
        <f t="normal">N52-'计算区域（上周）'!N50</f>
        <v>0.0</v>
      </c>
      <c r="P52" s="23" t="n">
        <f t="normal">O52/'计算区域（上周）'!N50</f>
        <v>0.0</v>
      </c>
      <c r="Q52" s="86" t="n">
        <v>184686.0</v>
      </c>
      <c r="R52" s="22" t="n">
        <f t="normal">Q52-'计算区域（上周）'!Q50</f>
        <v>0.0</v>
      </c>
      <c r="S52" s="23" t="n">
        <f t="normal">R52/'计算区域（上周）'!Q50</f>
        <v>0.0</v>
      </c>
      <c r="T52" s="58" t="n">
        <v>143952.0</v>
      </c>
      <c r="U52" s="58" t="n">
        <v>48754.0</v>
      </c>
      <c r="V52" s="87" t="n">
        <v>163757.0</v>
      </c>
      <c r="W52" s="24" t="n">
        <f>T52/E52</f>
        <v>0.0</v>
      </c>
      <c r="X52" s="88" t="n">
        <f>U52/E52</f>
        <v>0.0</v>
      </c>
      <c r="Y52" s="24" t="n">
        <f>W52+X52</f>
        <v>0.0</v>
      </c>
    </row>
    <row r="53">
      <c r="A53" s="17"/>
      <c r="B53" s="17"/>
      <c r="C53" s="17"/>
      <c r="D53" s="65" t="s">
        <v>7</v>
      </c>
      <c r="E53" s="63" t="n">
        <v>29942.0</v>
      </c>
      <c r="F53" s="19" t="n">
        <f t="normal">'计算区域（上周）'!E51</f>
        <v>0.0</v>
      </c>
      <c r="G53" s="34" t="n">
        <f t="normal">E53-'计算区域（上周）'!E51</f>
        <v>0.0</v>
      </c>
      <c r="H53" s="20" t="n">
        <f>G53/F53</f>
        <v>0.0</v>
      </c>
      <c r="I53" s="35" t="n">
        <v>0.0</v>
      </c>
      <c r="J53" s="19" t="n">
        <v>0.0</v>
      </c>
      <c r="K53" s="19" t="n">
        <v>0.0</v>
      </c>
      <c r="L53" s="22" t="n">
        <f t="normal">SUM(I53:K53)-SUM('计算区域（上周）'!I51:K51)</f>
        <v>0.0</v>
      </c>
      <c r="M53" s="23" t="s">
        <v>15</v>
      </c>
      <c r="N53" s="19"/>
      <c r="O53" s="22" t="n">
        <f t="normal">N53-'计算区域（上周）'!N51</f>
        <v>0.0</v>
      </c>
      <c r="P53" s="23" t="s">
        <v>15</v>
      </c>
      <c r="Q53" s="19" t="n">
        <v>5865.0</v>
      </c>
      <c r="R53" s="22" t="n">
        <f t="normal">Q53-'计算区域（上周）'!Q51</f>
        <v>0.0</v>
      </c>
      <c r="S53" s="23" t="n">
        <f t="normal">R53/'计算区域（上周）'!Q51</f>
        <v>0.0</v>
      </c>
      <c r="T53" s="58" t="n">
        <v>21846.0</v>
      </c>
      <c r="U53" s="58" t="n">
        <v>8162.0</v>
      </c>
      <c r="V53" s="58" t="n">
        <v>18275.0</v>
      </c>
      <c r="W53" s="24" t="n">
        <f>T53/E53</f>
        <v>0.0</v>
      </c>
      <c r="X53" s="24" t="n">
        <f>U53/E53</f>
        <v>0.0</v>
      </c>
      <c r="Y53" s="24" t="n">
        <f>W53+X53</f>
        <v>0.0</v>
      </c>
    </row>
    <row r="54" ht="17.25" customHeight="true">
      <c r="A54" s="17"/>
      <c r="B54" s="17"/>
      <c r="C54" s="31" t="s">
        <v>44</v>
      </c>
      <c r="D54" s="32" t="s">
        <v>6</v>
      </c>
      <c r="E54" s="42" t="n">
        <v>12232.0</v>
      </c>
      <c r="F54" s="19" t="n">
        <f t="normal">'计算区域（上周）'!E52</f>
        <v>0.0</v>
      </c>
      <c r="G54" s="34" t="n">
        <f t="normal">E54-'计算区域（上周）'!E52</f>
        <v>0.0</v>
      </c>
      <c r="H54" s="20" t="n">
        <f>G54/F54</f>
        <v>0.0</v>
      </c>
      <c r="I54" s="89" t="s">
        <v>69</v>
      </c>
      <c r="J54" s="89"/>
      <c r="K54" s="8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24" t="n">
        <f>T54/E54</f>
        <v>0.0</v>
      </c>
      <c r="X54" s="24" t="n">
        <f>U54/E54</f>
        <v>0.0</v>
      </c>
      <c r="Y54" s="24" t="n">
        <f>W54+X54</f>
        <v>0.0</v>
      </c>
    </row>
    <row r="55">
      <c r="A55" s="17"/>
      <c r="B55" s="17"/>
      <c r="C55" s="17"/>
      <c r="D55" s="32" t="s">
        <v>8</v>
      </c>
      <c r="E55" s="42" t="n">
        <v>10.0</v>
      </c>
      <c r="F55" s="19" t="n">
        <f t="normal">'计算区域（上周）'!E53</f>
        <v>0.0</v>
      </c>
      <c r="G55" s="34" t="n">
        <f t="normal">E55-'计算区域（上周）'!E53</f>
        <v>0.0</v>
      </c>
      <c r="H55" s="20" t="n">
        <f>G55/F55</f>
        <v>0.0</v>
      </c>
      <c r="I55" s="89"/>
      <c r="J55" s="89"/>
      <c r="K55" s="8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24" t="n">
        <f>T55/E55</f>
        <v>0.0</v>
      </c>
      <c r="X55" s="24" t="n">
        <f>U55/E55</f>
        <v>0.0</v>
      </c>
      <c r="Y55" s="24" t="n">
        <f>W55+X55</f>
        <v>0.0</v>
      </c>
    </row>
    <row r="56">
      <c r="A56" s="17"/>
      <c r="B56" s="17"/>
      <c r="C56" s="31" t="s">
        <v>26</v>
      </c>
      <c r="D56" s="60" t="s">
        <v>6</v>
      </c>
      <c r="E56" s="63" t="n">
        <v>30470.0</v>
      </c>
      <c r="F56" s="19" t="n">
        <f t="normal">'计算区域（上周）'!E54</f>
        <v>0.0</v>
      </c>
      <c r="G56" s="34" t="n">
        <f t="normal">E56-'计算区域（上周）'!E54</f>
        <v>0.0</v>
      </c>
      <c r="H56" s="20" t="n">
        <f>G56/F56</f>
        <v>0.0</v>
      </c>
      <c r="I56" s="58" t="n">
        <v>1147.0</v>
      </c>
      <c r="J56" s="58" t="n">
        <v>1840.0</v>
      </c>
      <c r="K56" s="58" t="n">
        <v>0.0</v>
      </c>
      <c r="L56" s="22" t="n">
        <f t="normal">SUM(I56:K56)-SUM('计算区域（上周）'!I54:K54)</f>
        <v>0.0</v>
      </c>
      <c r="M56" s="23" t="n">
        <f t="normal">L56/SUM('计算区域（上周）'!I54:K54)</f>
        <v>0.0</v>
      </c>
      <c r="N56" s="19" t="n">
        <v>697.0</v>
      </c>
      <c r="O56" s="22" t="n">
        <f t="normal">N56-'计算区域（上周）'!N54</f>
        <v>0.0</v>
      </c>
      <c r="P56" s="23" t="n">
        <f t="normal">O56/'计算区域（上周）'!N54</f>
        <v>0.0</v>
      </c>
      <c r="Q56" s="19" t="n">
        <v>697.0</v>
      </c>
      <c r="R56" s="22" t="n">
        <f t="normal">Q56-'计算区域（上周）'!Q54</f>
        <v>0.0</v>
      </c>
      <c r="S56" s="23" t="n">
        <f t="normal">R56/'计算区域（上周）'!Q54</f>
        <v>0.0</v>
      </c>
      <c r="T56" s="58" t="n">
        <v>24964.0</v>
      </c>
      <c r="U56" s="58" t="n">
        <v>4097.0</v>
      </c>
      <c r="V56" s="58" t="n">
        <v>4446.0</v>
      </c>
      <c r="W56" s="24" t="n">
        <f>T56/E56</f>
        <v>0.0</v>
      </c>
      <c r="X56" s="24" t="n">
        <f>U56/E56</f>
        <v>0.0</v>
      </c>
      <c r="Y56" s="24" t="n">
        <f>W56+X56</f>
        <v>0.0</v>
      </c>
    </row>
    <row r="57">
      <c r="A57" s="17"/>
      <c r="B57" s="17"/>
      <c r="C57" s="17"/>
      <c r="D57" s="60" t="s">
        <v>10</v>
      </c>
      <c r="E57" s="63" t="n">
        <v>51399.0</v>
      </c>
      <c r="F57" s="19" t="n">
        <f t="normal">'计算区域（上周）'!E55</f>
        <v>0.0</v>
      </c>
      <c r="G57" s="34" t="n">
        <f t="normal">E57-'计算区域（上周）'!E55</f>
        <v>0.0</v>
      </c>
      <c r="H57" s="20" t="n">
        <f>G57/F57</f>
        <v>0.0</v>
      </c>
      <c r="I57" s="19" t="n">
        <v>0.0</v>
      </c>
      <c r="J57" s="19" t="n">
        <v>0.0</v>
      </c>
      <c r="K57" s="19" t="n">
        <v>0.0</v>
      </c>
      <c r="L57" s="22" t="n">
        <f t="normal">SUM(I57:K57)-SUM('计算区域（上周）'!I53:K53)</f>
        <v>0.0</v>
      </c>
      <c r="M57" s="23" t="s">
        <v>15</v>
      </c>
      <c r="N57" s="19" t="n">
        <v>7872.0</v>
      </c>
      <c r="O57" s="22" t="n">
        <f t="normal">N57-'计算区域（上周）'!N55</f>
        <v>0.0</v>
      </c>
      <c r="P57" s="23" t="n">
        <f t="normal">O57/'计算区域（上周）'!N55</f>
        <v>0.0</v>
      </c>
      <c r="Q57" s="19" t="n">
        <v>46405.0</v>
      </c>
      <c r="R57" s="22" t="n">
        <f t="normal">Q57-'计算区域（上周）'!Q55</f>
        <v>0.0</v>
      </c>
      <c r="S57" s="23" t="n">
        <f t="normal">R57/'计算区域（上周）'!Q55</f>
        <v>0.0</v>
      </c>
      <c r="T57" s="31" t="n">
        <v>38326.0</v>
      </c>
      <c r="U57" s="58" t="n">
        <v>13466.0</v>
      </c>
      <c r="V57" s="58" t="n">
        <v>40398.0</v>
      </c>
      <c r="W57" s="24" t="n">
        <f>T57/E57</f>
        <v>0.0</v>
      </c>
      <c r="X57" s="24" t="n">
        <f>U57/E57</f>
        <v>0.0</v>
      </c>
      <c r="Y57" s="24" t="n">
        <f>W57+X57</f>
        <v>0.0</v>
      </c>
    </row>
    <row r="58">
      <c r="A58" s="17"/>
      <c r="B58" s="17"/>
      <c r="C58" s="17"/>
      <c r="D58" s="60" t="s">
        <v>45</v>
      </c>
      <c r="E58" s="42" t="n">
        <v>207230.0</v>
      </c>
      <c r="F58" s="19" t="n">
        <f t="normal">'计算区域（上周）'!E56</f>
        <v>0.0</v>
      </c>
      <c r="G58" s="34" t="n">
        <f t="normal">E58-'计算区域（上周）'!E56</f>
        <v>0.0</v>
      </c>
      <c r="H58" s="20" t="n">
        <f>G58/F58</f>
        <v>0.0</v>
      </c>
      <c r="I58" s="85" t="n">
        <v>379.0</v>
      </c>
      <c r="J58" s="85" t="n">
        <v>0.0</v>
      </c>
      <c r="K58" s="85" t="n">
        <v>100.0</v>
      </c>
      <c r="L58" s="9"/>
      <c r="M58" s="9"/>
      <c r="N58" s="9" t="n">
        <v>0.0</v>
      </c>
      <c r="O58" s="9"/>
      <c r="P58" s="9"/>
      <c r="Q58" s="9"/>
      <c r="R58" s="9"/>
      <c r="S58" s="9"/>
      <c r="T58" s="56" t="n">
        <v>167020.0</v>
      </c>
      <c r="U58" s="56" t="n">
        <v>31813.0</v>
      </c>
      <c r="V58" s="56" t="n">
        <v>60247.0</v>
      </c>
      <c r="W58" s="24" t="n">
        <f>T58/E58</f>
        <v>0.0</v>
      </c>
      <c r="X58" s="24" t="n">
        <f>U58/E58</f>
        <v>0.0</v>
      </c>
      <c r="Y58" s="24" t="n">
        <f>W58+X58</f>
        <v>0.0</v>
      </c>
    </row>
    <row r="59">
      <c r="A59" s="17"/>
      <c r="B59" s="17"/>
      <c r="C59" s="17"/>
      <c r="D59" s="60" t="s">
        <v>7</v>
      </c>
      <c r="E59" s="63" t="n">
        <v>16480.0</v>
      </c>
      <c r="F59" s="19" t="n">
        <f t="normal">'计算区域（上周）'!E57</f>
        <v>0.0</v>
      </c>
      <c r="G59" s="34" t="n">
        <f t="normal">E59-'计算区域（上周）'!E57</f>
        <v>0.0</v>
      </c>
      <c r="H59" s="20" t="n">
        <f>G59/F59</f>
        <v>0.0</v>
      </c>
      <c r="I59" s="19" t="n">
        <v>0.0</v>
      </c>
      <c r="J59" s="19" t="n">
        <v>0.0</v>
      </c>
      <c r="K59" s="19" t="n">
        <v>0.0</v>
      </c>
      <c r="L59" s="22" t="n">
        <f t="normal">SUM(I59:K59)-SUM('计算区域（上周）'!I55:K55)</f>
        <v>0.0</v>
      </c>
      <c r="M59" s="23" t="s">
        <v>15</v>
      </c>
      <c r="N59" s="36" t="n">
        <v>1138.0</v>
      </c>
      <c r="O59" s="22" t="n">
        <v>0.0</v>
      </c>
      <c r="P59" s="23" t="s">
        <v>15</v>
      </c>
      <c r="Q59" s="19" t="n">
        <v>5443.0</v>
      </c>
      <c r="R59" s="22" t="n">
        <f t="normal">Q59-'计算区域（上周）'!Q57</f>
        <v>0.0</v>
      </c>
      <c r="S59" s="23" t="n">
        <f t="normal">R59/'计算区域（上周）'!Q57</f>
        <v>0.0</v>
      </c>
      <c r="T59" s="58" t="n">
        <v>13872.0</v>
      </c>
      <c r="U59" s="58" t="n">
        <v>2623.0</v>
      </c>
      <c r="V59" s="58" t="n">
        <v>8824.0</v>
      </c>
      <c r="W59" s="24" t="n">
        <f>T59/E59</f>
        <v>0.0</v>
      </c>
      <c r="X59" s="24" t="n">
        <f>U59/E59</f>
        <v>0.0</v>
      </c>
      <c r="Y59" s="24" t="n">
        <f>W59+X59</f>
        <v>0.0</v>
      </c>
    </row>
    <row r="60" ht="20.25" customHeight="true">
      <c r="A60" s="90" t="s">
        <v>91</v>
      </c>
      <c r="B60" s="91"/>
      <c r="C60" s="91"/>
      <c r="D60" s="91"/>
      <c r="E60" s="92" t="n">
        <f>SUM(E25:E59)</f>
        <v>0.0</v>
      </c>
      <c r="F60" s="93" t="n">
        <f t="normal">'计算区域（上周）'!E58</f>
        <v>0.0</v>
      </c>
      <c r="G60" s="19" t="n">
        <f t="normal">E60-'计算区域（上周）'!E58</f>
        <v>0.0</v>
      </c>
      <c r="H60" s="75" t="n">
        <f>G60/F60</f>
        <v>0.0</v>
      </c>
      <c r="I60" s="73" t="n">
        <f>SUM(I25:I59)</f>
        <v>0.0</v>
      </c>
      <c r="J60" s="73" t="n">
        <f>SUM(J25:J59)</f>
        <v>0.0</v>
      </c>
      <c r="K60" s="73" t="n">
        <f>SUM(K25:K59)</f>
        <v>0.0</v>
      </c>
      <c r="L60" s="22" t="n">
        <f t="normal">SUM(I60:K60)-SUM('计算区域（上周）'!I56:K56)</f>
        <v>0.0</v>
      </c>
      <c r="M60" s="23" t="n">
        <f t="normal">L60/SUM('计算区域（上周）'!I58:K58)</f>
        <v>0.0</v>
      </c>
      <c r="N60" s="73" t="n">
        <f>SUM(N25:N59)</f>
        <v>0.0</v>
      </c>
      <c r="O60" s="22" t="n">
        <f t="normal">N60-'计算区域（上周）'!N58</f>
        <v>0.0</v>
      </c>
      <c r="P60" s="23" t="n">
        <f t="normal">O60/'计算区域（上周）'!N58</f>
        <v>0.0</v>
      </c>
      <c r="Q60" s="73" t="n">
        <f>SUM(Q25:Q59)</f>
        <v>0.0</v>
      </c>
      <c r="R60" s="22" t="n">
        <f t="normal">Q60-'计算区域（上周）'!Q58</f>
        <v>0.0</v>
      </c>
      <c r="S60" s="23" t="n">
        <f t="normal">R60/'计算区域（上周）'!Q58</f>
        <v>0.0</v>
      </c>
      <c r="T60" s="73" t="n">
        <f>SUM(T25:T59)</f>
        <v>0.0</v>
      </c>
      <c r="U60" s="73" t="n">
        <f>SUM(U25:U59)</f>
        <v>0.0</v>
      </c>
      <c r="V60" s="73" t="n">
        <f>SUM(V25:V59)</f>
        <v>0.0</v>
      </c>
      <c r="W60" s="24" t="n">
        <f>T60/E60</f>
        <v>0.0</v>
      </c>
      <c r="X60" s="24" t="n">
        <f>U60/E60</f>
        <v>0.0</v>
      </c>
      <c r="Y60" s="24" t="n">
        <f>W60+X60</f>
        <v>0.0</v>
      </c>
    </row>
    <row r="61">
      <c r="A61" s="94" t="s">
        <v>70</v>
      </c>
      <c r="B61" s="94" t="s">
        <v>71</v>
      </c>
      <c r="C61" s="32" t="s">
        <v>72</v>
      </c>
      <c r="D61" s="32" t="s">
        <v>6</v>
      </c>
      <c r="E61" s="95" t="n">
        <v>20200.0</v>
      </c>
      <c r="F61" s="19" t="n">
        <f t="normal">'计算区域（上周）'!E59</f>
        <v>0.0</v>
      </c>
      <c r="G61" s="19" t="n">
        <f t="normal">E61-'计算区域（上周）'!E59</f>
        <v>0.0</v>
      </c>
      <c r="H61" s="20" t="n">
        <f>G61/F61</f>
        <v>0.0</v>
      </c>
      <c r="I61" s="89" t="s">
        <v>68</v>
      </c>
      <c r="J61" s="89"/>
      <c r="K61" s="8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24"/>
      <c r="X61" s="24"/>
      <c r="Y61" s="24"/>
    </row>
    <row r="62">
      <c r="A62" s="17"/>
      <c r="B62" s="17"/>
      <c r="C62" s="32" t="s">
        <v>73</v>
      </c>
      <c r="D62" s="32" t="s">
        <v>6</v>
      </c>
      <c r="E62" s="95" t="n">
        <v>456.0</v>
      </c>
      <c r="F62" s="19" t="n">
        <f t="normal">'计算区域（上周）'!E60</f>
        <v>0.0</v>
      </c>
      <c r="G62" s="19" t="n">
        <f t="normal">E62-'计算区域（上周）'!E60</f>
        <v>0.0</v>
      </c>
      <c r="H62" s="20" t="n">
        <f t="normal">G62/'计算区域（上周）'!E54</f>
        <v>0.0</v>
      </c>
      <c r="I62" s="89"/>
      <c r="J62" s="89"/>
      <c r="K62" s="8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24"/>
      <c r="X62" s="24"/>
      <c r="Y62" s="24"/>
    </row>
    <row r="63" ht="19.5" customHeight="true">
      <c r="A63" s="16" t="s">
        <v>92</v>
      </c>
      <c r="B63" s="96"/>
      <c r="C63" s="96"/>
      <c r="D63" s="96"/>
      <c r="E63" s="97" t="n">
        <f>E61+E62</f>
        <v>0.0</v>
      </c>
      <c r="F63" s="19" t="n">
        <f t="normal">'计算区域（上周）'!E61</f>
        <v>0.0</v>
      </c>
      <c r="G63" s="19" t="n">
        <f t="normal">E63-'计算区域（上周）'!E61</f>
        <v>0.0</v>
      </c>
      <c r="H63" s="20" t="n">
        <f>G63/F63</f>
        <v>0.0</v>
      </c>
      <c r="I63" s="89"/>
      <c r="J63" s="89"/>
      <c r="K63" s="8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24"/>
      <c r="X63" s="24"/>
      <c r="Y63" s="24"/>
    </row>
    <row r="64" ht="19.5" customHeight="true">
      <c r="A64" s="98" t="s">
        <v>93</v>
      </c>
      <c r="B64" s="99"/>
      <c r="C64" s="99"/>
      <c r="D64" s="99"/>
      <c r="E64" s="97" t="n">
        <f>F64+G64</f>
        <v>0.0</v>
      </c>
      <c r="F64" s="19" t="n">
        <f t="normal">'计算区域（上周）'!E62</f>
        <v>0.0</v>
      </c>
      <c r="G64" s="97" t="n">
        <v>18895.0</v>
      </c>
      <c r="H64" s="20" t="n">
        <f>G64/F64</f>
        <v>0.0</v>
      </c>
      <c r="I64" s="36" t="n">
        <v>461453.0</v>
      </c>
      <c r="J64" s="36" t="n">
        <v>36648.0</v>
      </c>
      <c r="K64" s="19" t="n">
        <v>12711.0</v>
      </c>
      <c r="L64" s="22" t="n">
        <f t="normal">SUM(I64:K64)-SUM('计算区域（上周）'!I62:K62)</f>
        <v>0.0</v>
      </c>
      <c r="M64" s="23" t="n">
        <f t="normal">L64/SUM('计算区域（上周）'!I62:K62)</f>
        <v>0.0</v>
      </c>
      <c r="N64" s="36" t="n">
        <f>65887+29114+27339+25092+11325+11106+7895+5894+1069+560</f>
        <v>0.0</v>
      </c>
      <c r="O64" s="22" t="n">
        <f t="normal">N64-'计算区域（上周）'!N62</f>
        <v>0.0</v>
      </c>
      <c r="P64" s="23" t="n">
        <f t="normal">O64/'计算区域（上周）'!N62</f>
        <v>0.0</v>
      </c>
      <c r="Q64" s="36" t="n">
        <f>N64+4612+506+871+4180+3653+5281+5133+985</f>
        <v>0.0</v>
      </c>
      <c r="R64" s="22" t="n">
        <f t="normal">Q64-'计算区域（上周）'!Q62</f>
        <v>0.0</v>
      </c>
      <c r="S64" s="23" t="n">
        <f t="normal">R64/'计算区域（上周）'!Q62</f>
        <v>0.0</v>
      </c>
      <c r="T64" s="19" t="n">
        <f>E64*70.2%</f>
        <v>0.0</v>
      </c>
      <c r="U64" s="19" t="n">
        <f>E64*29.8%</f>
        <v>0.0</v>
      </c>
      <c r="V64" s="19" t="n">
        <f>E64*77.9%</f>
        <v>0.0</v>
      </c>
      <c r="W64" s="24" t="n">
        <f>T64/E64</f>
        <v>0.0</v>
      </c>
      <c r="X64" s="24" t="n">
        <f>U64/E64</f>
        <v>0.0</v>
      </c>
      <c r="Y64" s="24" t="n">
        <f>W64+X64</f>
        <v>0.0</v>
      </c>
    </row>
    <row r="65">
      <c r="A65" s="100"/>
      <c r="B65" s="100"/>
      <c r="C65" s="100"/>
      <c r="D65" s="101" t="s">
        <v>74</v>
      </c>
      <c r="E65" s="102" t="n">
        <f>E63+E56+E50+E49+E45+E41+E38+E34+E25+E19+E12+E6</f>
        <v>0.0</v>
      </c>
      <c r="F65" s="102" t="n">
        <f t="normal">'计算区域（上周）'!D63</f>
        <v>0.0</v>
      </c>
      <c r="G65" s="102" t="n">
        <f t="normal">E65-'计算区域（上周）'!D63</f>
        <v>0.0</v>
      </c>
      <c r="H65" s="20" t="n">
        <f t="normal">(E65-'计算区域（上周）'!D63)/'计算区域（上周）'!D63</f>
        <v>0.0</v>
      </c>
      <c r="I65" s="100"/>
      <c r="J65" s="100"/>
      <c r="K65" s="100"/>
      <c r="L65" s="100"/>
      <c r="M65" s="100"/>
      <c r="N65" s="100"/>
      <c r="O65" s="100"/>
      <c r="P65" s="100"/>
      <c r="Q65" s="100"/>
      <c r="R65" s="9"/>
      <c r="S65" s="100"/>
      <c r="T65" s="100"/>
      <c r="U65" s="100"/>
      <c r="V65" s="100"/>
      <c r="W65" s="100"/>
      <c r="X65" s="100"/>
      <c r="Y65" s="100"/>
    </row>
    <row r="66">
      <c r="A66" s="100"/>
      <c r="B66" s="100"/>
      <c r="C66" s="100"/>
      <c r="D66" s="103" t="s">
        <v>75</v>
      </c>
      <c r="E66" s="102" t="n">
        <f>E57+E48+E44+E37+E33+E28+E23+E20+E16+E10+E52</f>
        <v>0.0</v>
      </c>
      <c r="F66" s="102" t="n">
        <f t="normal">'计算区域（上周）'!E8+'计算区域（上周）'!E14+'计算区域（上周）'!E18+'计算区域（上周）'!E21+'计算区域（上周）'!E26+'计算区域（上周）'!E31+'计算区域（上周）'!E35+'计算区域（上周）'!E42+'计算区域（上周）'!E46+'计算区域（上周）'!E50+'计算区域（上周）'!E55</f>
        <v>0.0</v>
      </c>
      <c r="G66" s="102" t="n">
        <f>E66-F66</f>
        <v>0.0</v>
      </c>
      <c r="H66" s="20" t="n">
        <f>G66/F66</f>
        <v>0.0</v>
      </c>
      <c r="I66" s="100"/>
      <c r="J66" s="100"/>
      <c r="K66" s="100"/>
      <c r="L66" s="100"/>
      <c r="M66" s="100"/>
      <c r="N66" s="100" t="n">
        <f>N4/E4</f>
        <v>0.0</v>
      </c>
      <c r="O66" s="100"/>
      <c r="P66" s="100"/>
      <c r="Q66" s="100" t="n">
        <f>Q4/E4</f>
        <v>0.0</v>
      </c>
      <c r="R66" s="100"/>
      <c r="S66" s="100"/>
      <c r="T66" s="100"/>
      <c r="U66" s="24"/>
      <c r="V66" s="100"/>
      <c r="W66" s="100"/>
      <c r="X66" s="100"/>
      <c r="Y66" s="100"/>
    </row>
    <row r="67">
      <c r="A67" s="100"/>
      <c r="B67" s="100"/>
      <c r="C67" s="100"/>
      <c r="D67" s="100"/>
      <c r="E67" s="102"/>
      <c r="F67" s="102"/>
      <c r="G67" s="24"/>
      <c r="H67" s="100"/>
      <c r="I67" s="100"/>
      <c r="J67" s="100"/>
      <c r="K67" s="100"/>
      <c r="L67" s="100"/>
      <c r="M67" s="100"/>
      <c r="N67" s="100" t="n">
        <f>N5-N58</f>
        <v>0.0</v>
      </c>
      <c r="O67" s="100"/>
      <c r="P67" s="100"/>
      <c r="Q67" s="100"/>
      <c r="R67" s="100"/>
      <c r="S67" s="100"/>
      <c r="T67" s="24" t="n">
        <f>T4/E4</f>
        <v>0.0</v>
      </c>
      <c r="U67" s="24" t="n">
        <f>U4/E4</f>
        <v>0.0</v>
      </c>
      <c r="V67" s="24" t="n">
        <f>V4/E4</f>
        <v>0.0</v>
      </c>
      <c r="W67" s="100"/>
      <c r="X67" s="100"/>
      <c r="Y67" s="100"/>
    </row>
    <row r="68">
      <c r="A68" s="100"/>
      <c r="B68" s="100"/>
      <c r="C68" s="100"/>
      <c r="D68" s="100"/>
      <c r="E68" s="102"/>
      <c r="F68" s="102"/>
      <c r="G68" s="102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 t="n">
        <f>1-(T67+U67)</f>
        <v>0.0</v>
      </c>
      <c r="U68" s="100"/>
      <c r="V68" s="100"/>
      <c r="W68" s="100"/>
      <c r="X68" s="100"/>
      <c r="Y68" s="100"/>
    </row>
    <row r="69">
      <c r="A69" s="100"/>
      <c r="B69" s="100"/>
      <c r="C69" s="100"/>
      <c r="D69" s="100"/>
      <c r="E69" s="102"/>
      <c r="F69" s="102"/>
      <c r="G69" s="102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</row>
    <row r="70">
      <c r="A70" s="100"/>
      <c r="B70" s="100"/>
      <c r="C70" s="100"/>
      <c r="D70" s="100"/>
      <c r="E70" s="102"/>
      <c r="F70" s="102"/>
      <c r="G70" s="102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</row>
    <row r="71">
      <c r="A71" s="100"/>
      <c r="B71" s="100"/>
      <c r="C71" s="100"/>
      <c r="D71" s="100"/>
      <c r="E71" s="102"/>
      <c r="F71" s="102"/>
      <c r="G71" s="102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</row>
    <row r="72">
      <c r="A72" s="100"/>
      <c r="B72" s="100"/>
      <c r="C72" s="100"/>
      <c r="D72" s="100"/>
      <c r="E72" s="102"/>
      <c r="F72" s="102"/>
      <c r="G72" s="102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</row>
    <row r="73">
      <c r="A73" s="100"/>
      <c r="B73" s="100"/>
      <c r="C73" s="100"/>
      <c r="D73" s="100"/>
      <c r="E73" s="102"/>
      <c r="F73" s="102"/>
      <c r="G73" s="102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</row>
    <row r="74">
      <c r="A74" s="100"/>
      <c r="B74" s="100"/>
      <c r="C74" s="100"/>
      <c r="D74" s="100"/>
      <c r="E74" s="102"/>
      <c r="F74" s="102"/>
      <c r="G74" s="102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</row>
    <row r="75">
      <c r="A75" s="100"/>
      <c r="B75" s="100"/>
      <c r="C75" s="100"/>
      <c r="D75" s="100"/>
      <c r="E75" s="102"/>
      <c r="F75" s="102"/>
      <c r="G75" s="102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</row>
    <row r="76">
      <c r="A76" s="100"/>
      <c r="B76" s="100"/>
      <c r="C76" s="100"/>
      <c r="D76" s="100"/>
      <c r="E76" s="102"/>
      <c r="F76" s="102"/>
      <c r="G76" s="102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</row>
    <row r="77">
      <c r="A77" s="100"/>
      <c r="B77" s="100"/>
      <c r="C77" s="100"/>
      <c r="D77" s="100"/>
      <c r="E77" s="102"/>
      <c r="F77" s="102"/>
      <c r="G77" s="102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</row>
    <row r="78">
      <c r="A78" s="100"/>
      <c r="B78" s="100"/>
      <c r="C78" s="100"/>
      <c r="D78" s="100"/>
      <c r="E78" s="102"/>
      <c r="F78" s="102"/>
      <c r="G78" s="102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</row>
    <row r="79">
      <c r="A79" s="100"/>
      <c r="B79" s="100"/>
      <c r="C79" s="100"/>
      <c r="D79" s="100"/>
      <c r="E79" s="102"/>
      <c r="F79" s="102"/>
      <c r="G79" s="102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</row>
    <row r="80">
      <c r="A80" s="100"/>
      <c r="B80" s="100"/>
      <c r="C80" s="100"/>
      <c r="D80" s="100"/>
      <c r="E80" s="102"/>
      <c r="F80" s="102"/>
      <c r="G80" s="102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</row>
    <row r="81">
      <c r="A81" s="100"/>
      <c r="B81" s="100"/>
      <c r="C81" s="100"/>
      <c r="D81" s="100"/>
      <c r="E81" s="102"/>
      <c r="F81" s="102"/>
      <c r="G81" s="102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</row>
    <row r="82">
      <c r="A82" s="100"/>
      <c r="B82" s="100"/>
      <c r="C82" s="100"/>
      <c r="D82" s="100"/>
      <c r="E82" s="102"/>
      <c r="F82" s="102"/>
      <c r="G82" s="102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</row>
    <row r="83">
      <c r="A83" s="100"/>
      <c r="B83" s="100"/>
      <c r="C83" s="100"/>
      <c r="D83" s="100"/>
      <c r="E83" s="102"/>
      <c r="F83" s="102"/>
      <c r="G83" s="102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</row>
    <row r="84">
      <c r="A84" s="100"/>
      <c r="B84" s="100"/>
      <c r="C84" s="100"/>
      <c r="D84" s="100"/>
      <c r="E84" s="102"/>
      <c r="F84" s="102"/>
      <c r="G84" s="102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</row>
    <row r="85">
      <c r="A85" s="100"/>
      <c r="B85" s="100"/>
      <c r="C85" s="100"/>
      <c r="D85" s="100"/>
      <c r="E85" s="102"/>
      <c r="F85" s="102"/>
      <c r="G85" s="102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</row>
    <row r="86">
      <c r="A86" s="100"/>
      <c r="B86" s="100"/>
      <c r="C86" s="100"/>
      <c r="D86" s="100"/>
      <c r="E86" s="102"/>
      <c r="F86" s="102"/>
      <c r="G86" s="102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</row>
    <row r="87">
      <c r="A87" s="100"/>
      <c r="B87" s="100"/>
      <c r="C87" s="100"/>
      <c r="D87" s="100"/>
      <c r="E87" s="102"/>
      <c r="F87" s="102"/>
      <c r="G87" s="102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</row>
    <row r="88">
      <c r="A88" s="100"/>
      <c r="B88" s="100"/>
      <c r="C88" s="100"/>
      <c r="D88" s="100"/>
      <c r="E88" s="102"/>
      <c r="F88" s="102"/>
      <c r="G88" s="102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</row>
    <row r="89">
      <c r="A89" s="100"/>
      <c r="B89" s="100"/>
      <c r="C89" s="100"/>
      <c r="D89" s="100"/>
      <c r="E89" s="102"/>
      <c r="F89" s="102"/>
      <c r="G89" s="102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</row>
    <row r="90">
      <c r="A90" s="100"/>
      <c r="B90" s="100"/>
      <c r="C90" s="100"/>
      <c r="D90" s="100"/>
      <c r="E90" s="102"/>
      <c r="F90" s="102"/>
      <c r="G90" s="102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</row>
    <row r="91">
      <c r="A91" s="100"/>
      <c r="B91" s="100"/>
      <c r="C91" s="100"/>
      <c r="D91" s="100"/>
      <c r="E91" s="102"/>
      <c r="F91" s="102"/>
      <c r="G91" s="102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</row>
    <row r="92">
      <c r="A92" s="100"/>
      <c r="B92" s="100"/>
      <c r="C92" s="100"/>
      <c r="D92" s="100"/>
      <c r="E92" s="102"/>
      <c r="F92" s="102"/>
      <c r="G92" s="102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</row>
    <row r="93">
      <c r="A93" s="100"/>
      <c r="B93" s="100"/>
      <c r="C93" s="100"/>
      <c r="D93" s="100"/>
      <c r="E93" s="102"/>
      <c r="F93" s="102"/>
      <c r="G93" s="102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</row>
    <row r="94">
      <c r="A94" s="100"/>
      <c r="B94" s="100"/>
      <c r="C94" s="100"/>
      <c r="D94" s="100"/>
      <c r="E94" s="102"/>
      <c r="F94" s="102"/>
      <c r="G94" s="102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</row>
    <row r="95">
      <c r="A95" s="100"/>
      <c r="B95" s="100"/>
      <c r="C95" s="100"/>
      <c r="D95" s="100"/>
      <c r="E95" s="102"/>
      <c r="F95" s="102"/>
      <c r="G95" s="102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</row>
    <row r="96">
      <c r="A96" s="100"/>
      <c r="B96" s="100"/>
      <c r="C96" s="100"/>
      <c r="D96" s="100"/>
      <c r="E96" s="102"/>
      <c r="F96" s="102"/>
      <c r="G96" s="102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</row>
    <row r="97">
      <c r="A97" s="100"/>
      <c r="B97" s="100"/>
      <c r="C97" s="100"/>
      <c r="D97" s="100"/>
      <c r="E97" s="102"/>
      <c r="F97" s="102"/>
      <c r="G97" s="102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</row>
    <row r="98">
      <c r="A98" s="100"/>
      <c r="B98" s="100"/>
      <c r="C98" s="100"/>
      <c r="D98" s="100"/>
      <c r="E98" s="102"/>
      <c r="F98" s="102"/>
      <c r="G98" s="102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</row>
    <row r="99">
      <c r="A99" s="100"/>
      <c r="B99" s="100"/>
      <c r="C99" s="100"/>
      <c r="D99" s="100"/>
      <c r="E99" s="102"/>
      <c r="F99" s="102"/>
      <c r="G99" s="102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</row>
    <row r="100">
      <c r="A100" s="100"/>
      <c r="B100" s="100"/>
      <c r="C100" s="100"/>
      <c r="D100" s="100"/>
      <c r="E100" s="102"/>
      <c r="F100" s="102"/>
      <c r="G100" s="102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</row>
    <row r="101">
      <c r="A101" s="100"/>
      <c r="B101" s="100"/>
      <c r="C101" s="100"/>
      <c r="D101" s="100"/>
      <c r="E101" s="102"/>
      <c r="F101" s="102"/>
      <c r="G101" s="102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</row>
    <row r="102">
      <c r="A102" s="100"/>
      <c r="B102" s="100"/>
      <c r="C102" s="100"/>
      <c r="D102" s="100"/>
      <c r="E102" s="102"/>
      <c r="F102" s="102"/>
      <c r="G102" s="102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</row>
    <row r="103">
      <c r="A103" s="100"/>
      <c r="B103" s="100"/>
      <c r="C103" s="100"/>
      <c r="D103" s="100"/>
      <c r="E103" s="102"/>
      <c r="F103" s="102"/>
      <c r="G103" s="102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</row>
    <row r="104">
      <c r="A104" s="100"/>
      <c r="B104" s="100"/>
      <c r="C104" s="100"/>
      <c r="D104" s="100"/>
      <c r="E104" s="102"/>
      <c r="F104" s="102"/>
      <c r="G104" s="102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</row>
    <row r="105">
      <c r="A105" s="100"/>
      <c r="B105" s="100"/>
      <c r="C105" s="100"/>
      <c r="D105" s="100"/>
      <c r="E105" s="102"/>
      <c r="F105" s="102"/>
      <c r="G105" s="102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</row>
    <row r="106">
      <c r="A106" s="100"/>
      <c r="B106" s="100"/>
      <c r="C106" s="100"/>
      <c r="D106" s="100"/>
      <c r="E106" s="102"/>
      <c r="F106" s="102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</row>
    <row r="107">
      <c r="A107" s="100"/>
      <c r="B107" s="100"/>
      <c r="C107" s="100"/>
      <c r="D107" s="100"/>
      <c r="E107" s="102"/>
      <c r="F107" s="102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</row>
    <row r="108">
      <c r="A108" s="100"/>
      <c r="B108" s="100"/>
      <c r="C108" s="100"/>
      <c r="D108" s="100"/>
      <c r="E108" s="102"/>
      <c r="F108" s="102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</row>
    <row r="109">
      <c r="A109" s="100"/>
      <c r="B109" s="100"/>
      <c r="C109" s="100"/>
      <c r="D109" s="100"/>
      <c r="E109" s="102"/>
      <c r="F109" s="102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</row>
    <row r="110">
      <c r="A110" s="100"/>
      <c r="B110" s="100"/>
      <c r="C110" s="100"/>
      <c r="D110" s="100"/>
      <c r="E110" s="102"/>
      <c r="F110" s="102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</row>
    <row r="111">
      <c r="A111" s="100"/>
      <c r="B111" s="100"/>
      <c r="C111" s="100"/>
      <c r="D111" s="100"/>
      <c r="E111" s="102"/>
      <c r="F111" s="102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</row>
    <row r="112">
      <c r="A112" s="100"/>
      <c r="B112" s="100"/>
      <c r="C112" s="100"/>
      <c r="D112" s="100"/>
      <c r="E112" s="102"/>
      <c r="F112" s="102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</row>
    <row r="113">
      <c r="A113" s="100"/>
      <c r="B113" s="100"/>
      <c r="C113" s="100"/>
      <c r="D113" s="100"/>
      <c r="E113" s="102"/>
      <c r="F113" s="102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</row>
    <row r="114">
      <c r="A114" s="100"/>
      <c r="B114" s="100"/>
      <c r="C114" s="100"/>
      <c r="D114" s="100"/>
      <c r="E114" s="102"/>
      <c r="F114" s="102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</row>
    <row r="115">
      <c r="A115" s="100"/>
      <c r="B115" s="100"/>
      <c r="C115" s="100"/>
      <c r="D115" s="100"/>
      <c r="E115" s="102"/>
      <c r="F115" s="102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</row>
    <row r="116">
      <c r="A116" s="100"/>
      <c r="B116" s="100"/>
      <c r="C116" s="100"/>
      <c r="D116" s="100"/>
      <c r="E116" s="102"/>
      <c r="F116" s="102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</row>
    <row r="117">
      <c r="A117" s="100"/>
      <c r="B117" s="100"/>
      <c r="C117" s="100"/>
      <c r="D117" s="100"/>
      <c r="E117" s="102"/>
      <c r="F117" s="102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</row>
    <row r="118">
      <c r="A118" s="100"/>
      <c r="B118" s="100"/>
      <c r="C118" s="100"/>
      <c r="D118" s="100"/>
      <c r="E118" s="102"/>
      <c r="F118" s="102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</row>
    <row r="119">
      <c r="A119" s="100"/>
      <c r="B119" s="100"/>
      <c r="C119" s="100"/>
      <c r="D119" s="100"/>
      <c r="E119" s="102"/>
      <c r="F119" s="102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</row>
    <row r="120">
      <c r="A120" s="100"/>
      <c r="B120" s="100"/>
      <c r="C120" s="100"/>
      <c r="D120" s="100"/>
      <c r="E120" s="102"/>
      <c r="F120" s="102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</row>
    <row r="121">
      <c r="A121" s="100"/>
      <c r="B121" s="100"/>
      <c r="C121" s="100"/>
      <c r="D121" s="100"/>
      <c r="E121" s="102"/>
      <c r="F121" s="102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</row>
    <row r="122">
      <c r="A122" s="100"/>
      <c r="B122" s="100"/>
      <c r="C122" s="100"/>
      <c r="D122" s="100"/>
      <c r="E122" s="102"/>
      <c r="F122" s="102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</row>
    <row r="123">
      <c r="A123" s="100"/>
      <c r="B123" s="100"/>
      <c r="C123" s="100"/>
      <c r="D123" s="100"/>
      <c r="E123" s="102"/>
      <c r="F123" s="102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</row>
    <row r="124">
      <c r="A124" s="100"/>
      <c r="B124" s="100"/>
      <c r="C124" s="100"/>
      <c r="D124" s="100"/>
      <c r="E124" s="102"/>
      <c r="F124" s="102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</row>
    <row r="125">
      <c r="A125" s="100"/>
      <c r="B125" s="100"/>
      <c r="C125" s="100"/>
      <c r="D125" s="100"/>
      <c r="E125" s="102"/>
      <c r="F125" s="102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</row>
    <row r="126">
      <c r="A126" s="100"/>
      <c r="B126" s="100"/>
      <c r="C126" s="100"/>
      <c r="D126" s="100"/>
      <c r="E126" s="102"/>
      <c r="F126" s="102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</row>
    <row r="127">
      <c r="A127" s="100"/>
      <c r="B127" s="100"/>
      <c r="C127" s="100"/>
      <c r="D127" s="100"/>
      <c r="E127" s="102"/>
      <c r="F127" s="102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</row>
    <row r="128">
      <c r="A128" s="100"/>
      <c r="B128" s="100"/>
      <c r="C128" s="100"/>
      <c r="D128" s="100"/>
      <c r="E128" s="102"/>
      <c r="F128" s="102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</row>
    <row r="129">
      <c r="A129" s="100"/>
      <c r="B129" s="100"/>
      <c r="C129" s="100"/>
      <c r="D129" s="100"/>
      <c r="E129" s="102"/>
      <c r="F129" s="102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</row>
    <row r="130">
      <c r="A130" s="100"/>
      <c r="B130" s="100"/>
      <c r="C130" s="100"/>
      <c r="D130" s="100"/>
      <c r="E130" s="102"/>
      <c r="F130" s="102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</row>
    <row r="131">
      <c r="A131" s="100"/>
      <c r="B131" s="100"/>
      <c r="C131" s="100"/>
      <c r="D131" s="100"/>
      <c r="E131" s="102"/>
      <c r="F131" s="102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</row>
    <row r="132">
      <c r="A132" s="100"/>
      <c r="B132" s="100"/>
      <c r="C132" s="100"/>
      <c r="D132" s="100"/>
      <c r="E132" s="102"/>
      <c r="F132" s="102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</row>
    <row r="133">
      <c r="A133" s="100"/>
      <c r="B133" s="100"/>
      <c r="C133" s="100"/>
      <c r="D133" s="100"/>
      <c r="E133" s="102"/>
      <c r="F133" s="102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</row>
    <row r="134">
      <c r="A134" s="100"/>
      <c r="B134" s="100"/>
      <c r="C134" s="100"/>
      <c r="D134" s="100"/>
      <c r="E134" s="102"/>
      <c r="F134" s="102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</row>
    <row r="135">
      <c r="A135" s="100"/>
      <c r="B135" s="100"/>
      <c r="C135" s="100"/>
      <c r="D135" s="100"/>
      <c r="E135" s="102"/>
      <c r="F135" s="102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</row>
    <row r="136">
      <c r="A136" s="100"/>
      <c r="B136" s="100"/>
      <c r="C136" s="100"/>
      <c r="D136" s="100"/>
      <c r="E136" s="102"/>
      <c r="F136" s="102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</row>
    <row r="137">
      <c r="A137" s="100"/>
      <c r="B137" s="100"/>
      <c r="C137" s="100"/>
      <c r="D137" s="100"/>
      <c r="E137" s="102"/>
      <c r="F137" s="102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</row>
    <row r="138">
      <c r="A138" s="100"/>
      <c r="B138" s="100"/>
      <c r="C138" s="100"/>
      <c r="D138" s="100"/>
      <c r="E138" s="102"/>
      <c r="F138" s="102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</row>
    <row r="139">
      <c r="A139" s="100"/>
      <c r="B139" s="100"/>
      <c r="C139" s="100"/>
      <c r="D139" s="100"/>
      <c r="E139" s="102"/>
      <c r="F139" s="102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</row>
    <row r="140">
      <c r="A140" s="100"/>
      <c r="B140" s="100"/>
      <c r="C140" s="100"/>
      <c r="D140" s="100"/>
      <c r="E140" s="102"/>
      <c r="F140" s="102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</row>
    <row r="141">
      <c r="A141" s="100"/>
      <c r="B141" s="100"/>
      <c r="C141" s="100"/>
      <c r="D141" s="100"/>
      <c r="E141" s="102"/>
      <c r="F141" s="102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</row>
    <row r="142">
      <c r="A142" s="100"/>
      <c r="B142" s="100"/>
      <c r="C142" s="100"/>
      <c r="D142" s="100"/>
      <c r="E142" s="102"/>
      <c r="F142" s="102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</row>
    <row r="143">
      <c r="A143" s="100"/>
      <c r="B143" s="100"/>
      <c r="C143" s="100"/>
      <c r="D143" s="100"/>
      <c r="E143" s="102"/>
      <c r="F143" s="102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</row>
    <row r="144">
      <c r="A144" s="100"/>
      <c r="B144" s="100"/>
      <c r="C144" s="100"/>
      <c r="D144" s="100"/>
      <c r="E144" s="102"/>
      <c r="F144" s="102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</row>
    <row r="145">
      <c r="A145" s="100"/>
      <c r="B145" s="100"/>
      <c r="C145" s="100"/>
      <c r="D145" s="100"/>
      <c r="E145" s="102"/>
      <c r="F145" s="102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</row>
    <row r="146">
      <c r="A146" s="100"/>
      <c r="B146" s="100"/>
      <c r="C146" s="100"/>
      <c r="D146" s="100"/>
      <c r="E146" s="102"/>
      <c r="F146" s="102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</row>
    <row r="147">
      <c r="A147" s="100"/>
      <c r="B147" s="100"/>
      <c r="C147" s="100"/>
      <c r="D147" s="100"/>
      <c r="E147" s="102"/>
      <c r="F147" s="102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</row>
    <row r="148">
      <c r="A148" s="100"/>
      <c r="B148" s="100"/>
      <c r="C148" s="100"/>
      <c r="D148" s="100"/>
      <c r="E148" s="102"/>
      <c r="F148" s="102"/>
      <c r="G148" s="102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</row>
    <row r="149">
      <c r="A149" s="100"/>
      <c r="B149" s="100"/>
      <c r="C149" s="100"/>
      <c r="D149" s="100"/>
      <c r="E149" s="102"/>
      <c r="F149" s="102"/>
      <c r="G149" s="102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</row>
    <row r="150">
      <c r="A150" s="100"/>
      <c r="B150" s="100"/>
      <c r="C150" s="100"/>
      <c r="D150" s="100"/>
      <c r="E150" s="102"/>
      <c r="F150" s="102"/>
      <c r="G150" s="102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</row>
    <row r="151">
      <c r="A151" s="100"/>
      <c r="B151" s="100"/>
      <c r="C151" s="100"/>
      <c r="D151" s="100"/>
      <c r="E151" s="102"/>
      <c r="F151" s="102"/>
      <c r="G151" s="102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</row>
    <row r="152">
      <c r="A152" s="100"/>
      <c r="B152" s="100"/>
      <c r="C152" s="100"/>
      <c r="D152" s="100"/>
      <c r="E152" s="102"/>
      <c r="F152" s="102"/>
      <c r="G152" s="102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</row>
    <row r="153">
      <c r="A153" s="100"/>
      <c r="B153" s="100"/>
      <c r="C153" s="100"/>
      <c r="D153" s="100"/>
      <c r="E153" s="102"/>
      <c r="F153" s="102"/>
      <c r="G153" s="102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</row>
    <row r="154">
      <c r="A154" s="100"/>
      <c r="B154" s="100"/>
      <c r="C154" s="100"/>
      <c r="D154" s="100"/>
      <c r="E154" s="102"/>
      <c r="F154" s="102"/>
      <c r="G154" s="102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</row>
    <row r="155">
      <c r="A155" s="100"/>
      <c r="B155" s="100"/>
      <c r="C155" s="100"/>
      <c r="D155" s="100"/>
      <c r="E155" s="102"/>
      <c r="F155" s="102"/>
      <c r="G155" s="102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</row>
    <row r="156">
      <c r="A156" s="100"/>
      <c r="B156" s="100"/>
      <c r="C156" s="100"/>
      <c r="D156" s="100"/>
      <c r="E156" s="102"/>
      <c r="F156" s="102"/>
      <c r="G156" s="102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</row>
    <row r="157">
      <c r="A157" s="100"/>
      <c r="B157" s="100"/>
      <c r="C157" s="100"/>
      <c r="D157" s="100"/>
      <c r="E157" s="102"/>
      <c r="F157" s="102"/>
      <c r="G157" s="102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</row>
    <row r="158">
      <c r="A158" s="100"/>
      <c r="B158" s="100"/>
      <c r="C158" s="100"/>
      <c r="D158" s="100"/>
      <c r="E158" s="102"/>
      <c r="F158" s="102"/>
      <c r="G158" s="102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</row>
    <row r="159">
      <c r="A159" s="100"/>
      <c r="B159" s="100"/>
      <c r="C159" s="100"/>
      <c r="D159" s="100"/>
      <c r="E159" s="102"/>
      <c r="F159" s="102"/>
      <c r="G159" s="102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</row>
    <row r="160">
      <c r="A160" s="100"/>
      <c r="B160" s="100"/>
      <c r="C160" s="100"/>
      <c r="D160" s="100"/>
      <c r="E160" s="102"/>
      <c r="F160" s="102"/>
      <c r="G160" s="102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</row>
    <row r="161">
      <c r="A161" s="100"/>
      <c r="B161" s="100"/>
      <c r="C161" s="100"/>
      <c r="D161" s="100"/>
      <c r="E161" s="102"/>
      <c r="F161" s="102"/>
      <c r="G161" s="102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</row>
    <row r="162">
      <c r="A162" s="100"/>
      <c r="B162" s="100"/>
      <c r="C162" s="100"/>
      <c r="D162" s="100"/>
      <c r="E162" s="102"/>
      <c r="F162" s="102"/>
      <c r="G162" s="102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</row>
    <row r="163">
      <c r="A163" s="100"/>
      <c r="B163" s="100"/>
      <c r="C163" s="100"/>
      <c r="D163" s="100"/>
      <c r="E163" s="102"/>
      <c r="F163" s="102"/>
      <c r="G163" s="102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</row>
    <row r="164">
      <c r="A164" s="100"/>
      <c r="B164" s="100"/>
      <c r="C164" s="100"/>
      <c r="D164" s="100"/>
      <c r="E164" s="102"/>
      <c r="F164" s="102"/>
      <c r="G164" s="102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</row>
    <row r="165">
      <c r="A165" s="100"/>
      <c r="B165" s="100"/>
      <c r="C165" s="100"/>
      <c r="D165" s="100"/>
      <c r="E165" s="102"/>
      <c r="F165" s="102"/>
      <c r="G165" s="102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</row>
    <row r="166">
      <c r="A166" s="100"/>
      <c r="B166" s="100"/>
      <c r="C166" s="100"/>
      <c r="D166" s="100"/>
      <c r="E166" s="102"/>
      <c r="F166" s="102"/>
      <c r="G166" s="102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</row>
    <row r="167">
      <c r="A167" s="100"/>
      <c r="B167" s="100"/>
      <c r="C167" s="100"/>
      <c r="D167" s="100"/>
      <c r="E167" s="102"/>
      <c r="F167" s="102"/>
      <c r="G167" s="102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</row>
    <row r="168">
      <c r="A168" s="100"/>
      <c r="B168" s="100"/>
      <c r="C168" s="100"/>
      <c r="D168" s="100"/>
      <c r="E168" s="102"/>
      <c r="F168" s="102"/>
      <c r="G168" s="102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</row>
    <row r="169">
      <c r="A169" s="100"/>
      <c r="B169" s="100"/>
      <c r="C169" s="100"/>
      <c r="D169" s="100"/>
      <c r="E169" s="102"/>
      <c r="F169" s="102"/>
      <c r="G169" s="102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</row>
    <row r="170">
      <c r="A170" s="100"/>
      <c r="B170" s="100"/>
      <c r="C170" s="100"/>
      <c r="D170" s="100"/>
      <c r="E170" s="102"/>
      <c r="F170" s="102"/>
      <c r="G170" s="102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</row>
    <row r="171">
      <c r="A171" s="100"/>
      <c r="B171" s="100"/>
      <c r="C171" s="100"/>
      <c r="D171" s="100"/>
      <c r="E171" s="102"/>
      <c r="F171" s="102"/>
      <c r="G171" s="102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</row>
    <row r="172">
      <c r="A172" s="100"/>
      <c r="B172" s="100"/>
      <c r="C172" s="100"/>
      <c r="D172" s="100"/>
      <c r="E172" s="102"/>
      <c r="F172" s="102"/>
      <c r="G172" s="102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</row>
    <row r="173">
      <c r="A173" s="100"/>
      <c r="B173" s="100"/>
      <c r="C173" s="100"/>
      <c r="D173" s="100"/>
      <c r="E173" s="102"/>
      <c r="F173" s="102"/>
      <c r="G173" s="102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</row>
    <row r="174">
      <c r="A174" s="100"/>
      <c r="B174" s="100"/>
      <c r="C174" s="100"/>
      <c r="D174" s="100"/>
      <c r="E174" s="102"/>
      <c r="F174" s="102"/>
      <c r="G174" s="102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</row>
    <row r="175">
      <c r="A175" s="100"/>
      <c r="B175" s="100"/>
      <c r="C175" s="100"/>
      <c r="D175" s="100"/>
      <c r="E175" s="102"/>
      <c r="F175" s="102"/>
      <c r="G175" s="102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</row>
    <row r="176">
      <c r="A176" s="100"/>
      <c r="B176" s="100"/>
      <c r="C176" s="100"/>
      <c r="D176" s="100"/>
      <c r="E176" s="102"/>
      <c r="F176" s="102"/>
      <c r="G176" s="102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</row>
    <row r="177">
      <c r="A177" s="100"/>
      <c r="B177" s="100"/>
      <c r="C177" s="100"/>
      <c r="D177" s="100"/>
      <c r="E177" s="102"/>
      <c r="F177" s="102"/>
      <c r="G177" s="102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</row>
    <row r="178">
      <c r="A178" s="100"/>
      <c r="B178" s="100"/>
      <c r="C178" s="100"/>
      <c r="D178" s="100"/>
      <c r="E178" s="102"/>
      <c r="F178" s="102"/>
      <c r="G178" s="102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</row>
    <row r="179">
      <c r="A179" s="100"/>
      <c r="B179" s="100"/>
      <c r="C179" s="100"/>
      <c r="D179" s="100"/>
      <c r="E179" s="102"/>
      <c r="F179" s="102"/>
      <c r="G179" s="102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</row>
    <row r="180">
      <c r="A180" s="100"/>
      <c r="B180" s="100"/>
      <c r="C180" s="100"/>
      <c r="D180" s="100"/>
      <c r="E180" s="102"/>
      <c r="F180" s="102"/>
      <c r="G180" s="102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</row>
    <row r="181">
      <c r="A181" s="100"/>
      <c r="B181" s="100"/>
      <c r="C181" s="100"/>
      <c r="D181" s="100"/>
      <c r="E181" s="102"/>
      <c r="F181" s="102"/>
      <c r="G181" s="102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</row>
    <row r="182">
      <c r="A182" s="100"/>
      <c r="B182" s="100"/>
      <c r="C182" s="100"/>
      <c r="D182" s="100"/>
      <c r="E182" s="102"/>
      <c r="F182" s="102"/>
      <c r="G182" s="102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</row>
    <row r="183">
      <c r="A183" s="100"/>
      <c r="B183" s="100"/>
      <c r="C183" s="100"/>
      <c r="D183" s="100"/>
      <c r="E183" s="102"/>
      <c r="F183" s="102"/>
      <c r="G183" s="102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</row>
    <row r="184">
      <c r="A184" s="100"/>
      <c r="B184" s="100"/>
      <c r="C184" s="100"/>
      <c r="D184" s="100"/>
      <c r="E184" s="102"/>
      <c r="F184" s="102"/>
      <c r="G184" s="102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</row>
    <row r="185">
      <c r="A185" s="100"/>
      <c r="B185" s="100"/>
      <c r="C185" s="100"/>
      <c r="D185" s="100"/>
      <c r="E185" s="102"/>
      <c r="F185" s="102"/>
      <c r="G185" s="102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</row>
    <row r="186">
      <c r="A186" s="100"/>
      <c r="B186" s="100"/>
      <c r="C186" s="100"/>
      <c r="D186" s="100"/>
      <c r="E186" s="102"/>
      <c r="F186" s="102"/>
      <c r="G186" s="102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</row>
    <row r="187">
      <c r="A187" s="100"/>
      <c r="B187" s="100"/>
      <c r="C187" s="100"/>
      <c r="D187" s="100"/>
      <c r="E187" s="102"/>
      <c r="F187" s="102"/>
      <c r="G187" s="102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</row>
    <row r="188">
      <c r="A188" s="100"/>
      <c r="B188" s="100"/>
      <c r="C188" s="100"/>
      <c r="D188" s="100"/>
      <c r="E188" s="102"/>
      <c r="F188" s="102"/>
      <c r="G188" s="102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</row>
    <row r="189">
      <c r="A189" s="100"/>
      <c r="B189" s="100"/>
      <c r="C189" s="100"/>
      <c r="D189" s="100"/>
      <c r="E189" s="102"/>
      <c r="F189" s="102"/>
      <c r="G189" s="102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</row>
    <row r="190">
      <c r="A190" s="100"/>
      <c r="B190" s="100"/>
      <c r="C190" s="100"/>
      <c r="D190" s="100"/>
      <c r="E190" s="102"/>
      <c r="F190" s="102"/>
      <c r="G190" s="102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</row>
    <row r="191">
      <c r="A191" s="100"/>
      <c r="B191" s="100"/>
      <c r="C191" s="100"/>
      <c r="D191" s="100"/>
      <c r="E191" s="102"/>
      <c r="F191" s="102"/>
      <c r="G191" s="102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</row>
    <row r="192">
      <c r="A192" s="100"/>
      <c r="B192" s="100"/>
      <c r="C192" s="100"/>
      <c r="D192" s="100"/>
      <c r="E192" s="102"/>
      <c r="F192" s="102"/>
      <c r="G192" s="102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</row>
    <row r="193">
      <c r="A193" s="100"/>
      <c r="B193" s="100"/>
      <c r="C193" s="100"/>
      <c r="D193" s="100"/>
      <c r="E193" s="102"/>
      <c r="F193" s="102"/>
      <c r="G193" s="102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</row>
    <row r="194">
      <c r="A194" s="100"/>
      <c r="B194" s="100"/>
      <c r="C194" s="100"/>
      <c r="D194" s="100"/>
      <c r="E194" s="102"/>
      <c r="F194" s="102"/>
      <c r="G194" s="102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</row>
    <row r="195">
      <c r="A195" s="100"/>
      <c r="B195" s="100"/>
      <c r="C195" s="100"/>
      <c r="D195" s="100"/>
      <c r="E195" s="102"/>
      <c r="F195" s="102"/>
      <c r="G195" s="102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</row>
    <row r="196">
      <c r="A196" s="100"/>
      <c r="B196" s="100"/>
      <c r="C196" s="100"/>
      <c r="D196" s="100"/>
      <c r="E196" s="102"/>
      <c r="F196" s="102"/>
      <c r="G196" s="102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</row>
    <row r="197">
      <c r="A197" s="100"/>
      <c r="B197" s="100"/>
      <c r="C197" s="100"/>
      <c r="D197" s="100"/>
      <c r="E197" s="102"/>
      <c r="F197" s="102"/>
      <c r="G197" s="102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</row>
    <row r="198">
      <c r="A198" s="100"/>
      <c r="B198" s="100"/>
      <c r="C198" s="100"/>
      <c r="D198" s="100"/>
      <c r="E198" s="102"/>
      <c r="F198" s="102"/>
      <c r="G198" s="102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</row>
    <row r="199">
      <c r="A199" s="100"/>
      <c r="B199" s="100"/>
      <c r="C199" s="100"/>
      <c r="D199" s="100"/>
      <c r="E199" s="102"/>
      <c r="F199" s="102"/>
      <c r="G199" s="102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</row>
    <row r="200">
      <c r="A200" s="100"/>
      <c r="B200" s="100"/>
      <c r="C200" s="100"/>
      <c r="D200" s="100"/>
      <c r="E200" s="102"/>
      <c r="F200" s="102"/>
      <c r="G200" s="102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</row>
    <row r="201">
      <c r="A201" s="100"/>
      <c r="B201" s="100"/>
      <c r="C201" s="100"/>
      <c r="D201" s="100"/>
      <c r="E201" s="102"/>
      <c r="F201" s="102"/>
      <c r="G201" s="102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</row>
    <row r="202">
      <c r="A202" s="100"/>
      <c r="B202" s="100"/>
      <c r="C202" s="100"/>
      <c r="D202" s="100"/>
      <c r="E202" s="102"/>
      <c r="F202" s="102"/>
      <c r="G202" s="102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</row>
    <row r="203">
      <c r="A203" s="100"/>
      <c r="B203" s="100"/>
      <c r="C203" s="100"/>
      <c r="D203" s="100"/>
      <c r="E203" s="102"/>
      <c r="F203" s="102"/>
      <c r="G203" s="102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</row>
    <row r="204">
      <c r="A204" s="100"/>
      <c r="B204" s="100"/>
      <c r="C204" s="100"/>
      <c r="D204" s="100"/>
      <c r="E204" s="102"/>
      <c r="F204" s="102"/>
      <c r="G204" s="102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</row>
    <row r="205">
      <c r="A205" s="100"/>
      <c r="B205" s="100"/>
      <c r="C205" s="100"/>
      <c r="D205" s="100"/>
      <c r="E205" s="102"/>
      <c r="F205" s="102"/>
      <c r="G205" s="102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</row>
    <row r="206">
      <c r="A206" s="100"/>
      <c r="B206" s="100"/>
      <c r="C206" s="100"/>
      <c r="D206" s="100"/>
      <c r="E206" s="102"/>
      <c r="F206" s="102"/>
      <c r="G206" s="102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</row>
    <row r="207">
      <c r="A207" s="100"/>
      <c r="B207" s="100"/>
      <c r="C207" s="100"/>
      <c r="D207" s="100"/>
      <c r="E207" s="102"/>
      <c r="F207" s="102"/>
      <c r="G207" s="102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</row>
    <row r="208">
      <c r="A208" s="100"/>
      <c r="B208" s="100"/>
      <c r="C208" s="100"/>
      <c r="D208" s="100"/>
      <c r="E208" s="102"/>
      <c r="F208" s="102"/>
      <c r="G208" s="102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</row>
    <row r="209">
      <c r="A209" s="100"/>
      <c r="B209" s="100"/>
      <c r="C209" s="100"/>
      <c r="D209" s="100"/>
      <c r="E209" s="102"/>
      <c r="F209" s="102"/>
      <c r="G209" s="102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</row>
    <row r="210">
      <c r="A210" s="100"/>
      <c r="B210" s="100"/>
      <c r="C210" s="100"/>
      <c r="D210" s="100"/>
      <c r="E210" s="102"/>
      <c r="F210" s="102"/>
      <c r="G210" s="102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</row>
    <row r="211">
      <c r="A211" s="100"/>
      <c r="B211" s="100"/>
      <c r="C211" s="100"/>
      <c r="D211" s="100"/>
      <c r="E211" s="102"/>
      <c r="F211" s="102"/>
      <c r="G211" s="102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</row>
    <row r="212">
      <c r="A212" s="100"/>
      <c r="B212" s="100"/>
      <c r="C212" s="100"/>
      <c r="D212" s="100"/>
      <c r="E212" s="102"/>
      <c r="F212" s="102"/>
      <c r="G212" s="102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</row>
    <row r="213">
      <c r="A213" s="100"/>
      <c r="B213" s="100"/>
      <c r="C213" s="100"/>
      <c r="D213" s="100"/>
      <c r="E213" s="102"/>
      <c r="F213" s="102"/>
      <c r="G213" s="102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</row>
    <row r="214">
      <c r="A214" s="100"/>
      <c r="B214" s="100"/>
      <c r="C214" s="100"/>
      <c r="D214" s="100"/>
      <c r="E214" s="102"/>
      <c r="F214" s="102"/>
      <c r="G214" s="102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</row>
    <row r="215">
      <c r="A215" s="100"/>
      <c r="B215" s="100"/>
      <c r="C215" s="100"/>
      <c r="D215" s="100"/>
      <c r="E215" s="102"/>
      <c r="F215" s="102"/>
      <c r="G215" s="102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</row>
    <row r="216">
      <c r="A216" s="100"/>
      <c r="B216" s="100"/>
      <c r="C216" s="100"/>
      <c r="D216" s="100"/>
      <c r="E216" s="102"/>
      <c r="F216" s="102"/>
      <c r="G216" s="102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</row>
    <row r="217">
      <c r="A217" s="100"/>
      <c r="B217" s="100"/>
      <c r="C217" s="100"/>
      <c r="D217" s="100"/>
      <c r="E217" s="102"/>
      <c r="F217" s="102"/>
      <c r="G217" s="102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</row>
    <row r="218">
      <c r="A218" s="100"/>
      <c r="B218" s="100"/>
      <c r="C218" s="100"/>
      <c r="D218" s="100"/>
      <c r="E218" s="102"/>
      <c r="F218" s="102"/>
      <c r="G218" s="102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</row>
    <row r="219">
      <c r="A219" s="100"/>
      <c r="B219" s="100"/>
      <c r="C219" s="100"/>
      <c r="D219" s="100"/>
      <c r="E219" s="102"/>
      <c r="F219" s="102"/>
      <c r="G219" s="102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</row>
    <row r="220">
      <c r="A220" s="100"/>
      <c r="B220" s="100"/>
      <c r="C220" s="100"/>
      <c r="D220" s="100"/>
      <c r="E220" s="102"/>
      <c r="F220" s="102"/>
      <c r="G220" s="102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</row>
    <row r="221">
      <c r="A221" s="100"/>
      <c r="B221" s="100"/>
      <c r="C221" s="100"/>
      <c r="D221" s="100"/>
      <c r="E221" s="102"/>
      <c r="F221" s="102"/>
      <c r="G221" s="102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</row>
    <row r="222">
      <c r="A222" s="100"/>
      <c r="B222" s="100"/>
      <c r="C222" s="100"/>
      <c r="D222" s="100"/>
      <c r="E222" s="102"/>
      <c r="F222" s="102"/>
      <c r="G222" s="102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</row>
  </sheetData>
  <sheetCalcPr fullCalcOnLoad="true"/>
  <mergeCells count="46">
    <mergeCell ref="A1:B3"/>
    <mergeCell ref="I10:K10"/>
    <mergeCell ref="C1:D3"/>
    <mergeCell ref="A4:D4"/>
    <mergeCell ref="E1:E3"/>
    <mergeCell ref="B6:B11"/>
    <mergeCell ref="A5:D5"/>
    <mergeCell ref="F1:F3"/>
    <mergeCell ref="A6:A23"/>
    <mergeCell ref="G1:G3"/>
    <mergeCell ref="H1:H3"/>
    <mergeCell ref="I16:K16"/>
    <mergeCell ref="C6:C10"/>
    <mergeCell ref="I1:S1"/>
    <mergeCell ref="C11:D11"/>
    <mergeCell ref="I2:M2"/>
    <mergeCell ref="C12:C16"/>
    <mergeCell ref="B12:B17"/>
    <mergeCell ref="N2:P2"/>
    <mergeCell ref="C19:C20"/>
    <mergeCell ref="Q2:S2"/>
    <mergeCell ref="C17:D17"/>
    <mergeCell ref="T1:U2"/>
    <mergeCell ref="B19:B23"/>
    <mergeCell ref="V1:V2"/>
    <mergeCell ref="C21:C23"/>
    <mergeCell ref="A24:D24"/>
    <mergeCell ref="A25:A59"/>
    <mergeCell ref="B25:B59"/>
    <mergeCell ref="C25:C28"/>
    <mergeCell ref="T9:V9"/>
    <mergeCell ref="C31:C33"/>
    <mergeCell ref="C29:C30"/>
    <mergeCell ref="T14:V14"/>
    <mergeCell ref="C34:C37"/>
    <mergeCell ref="C38:C40"/>
    <mergeCell ref="C41:C44"/>
    <mergeCell ref="C45:C48"/>
    <mergeCell ref="C50:C53"/>
    <mergeCell ref="C56:C59"/>
    <mergeCell ref="C54:C55"/>
    <mergeCell ref="A60:D60"/>
    <mergeCell ref="A61:A62"/>
    <mergeCell ref="B61:B62"/>
    <mergeCell ref="A63:D63"/>
    <mergeCell ref="A64:D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sheetData/>
  <sheetCalcPr fullCalcOnLoad="true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8.0" hidden="false" customWidth="true"/>
    <col min="2" max="2" width="19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</cols>
  <sheetData>
    <row r="1">
      <c r="A1" s="104" t="s">
        <v>94</v>
      </c>
      <c r="B1" s="105"/>
      <c r="C1" s="105"/>
      <c r="D1" s="105"/>
      <c r="E1" s="105"/>
      <c r="F1" s="105"/>
      <c r="G1" s="105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>
      <c r="A2" s="107" t="s">
        <v>0</v>
      </c>
      <c r="B2" s="108"/>
      <c r="C2" s="107" t="s">
        <v>1</v>
      </c>
      <c r="D2" s="17"/>
      <c r="E2" s="17"/>
      <c r="F2" s="17"/>
      <c r="G2" s="17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</row>
    <row r="3">
      <c r="A3" s="17"/>
      <c r="B3" s="108"/>
      <c r="C3" s="107" t="s">
        <v>2</v>
      </c>
      <c r="D3" s="107" t="s">
        <v>3</v>
      </c>
      <c r="E3" s="107" t="s">
        <v>4</v>
      </c>
      <c r="F3" s="107" t="s">
        <v>95</v>
      </c>
      <c r="G3" s="107" t="s">
        <v>96</v>
      </c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</row>
    <row r="4">
      <c r="A4" s="109" t="s">
        <v>97</v>
      </c>
      <c r="B4" s="110"/>
      <c r="C4" s="111" t="n">
        <f t="normal">SUM('矩阵统计'!E5)</f>
        <v>0.0</v>
      </c>
      <c r="D4" s="111" t="n">
        <f t="normal">'矩阵统计'!G5</f>
        <v>0.0</v>
      </c>
      <c r="E4" s="112" t="n">
        <f>D4/(C4-D4)</f>
        <v>0.0</v>
      </c>
      <c r="F4" s="111"/>
      <c r="G4" s="113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</row>
    <row r="5">
      <c r="A5" s="114" t="s">
        <v>5</v>
      </c>
      <c r="B5" s="115" t="s">
        <v>6</v>
      </c>
      <c r="C5" s="116" t="n">
        <v>590172.0</v>
      </c>
      <c r="D5" s="116" t="n">
        <v>202.0</v>
      </c>
      <c r="E5" s="117" t="n">
        <v>3.42390291031747E-4</v>
      </c>
      <c r="F5" s="116"/>
      <c r="G5" s="117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</row>
    <row r="6">
      <c r="A6" s="17"/>
      <c r="B6" s="115" t="s">
        <v>7</v>
      </c>
      <c r="C6" s="116" t="n">
        <v>512267.0</v>
      </c>
      <c r="D6" s="116" t="n">
        <v>167.0</v>
      </c>
      <c r="E6" s="117" t="n">
        <v>3.26108181995704E-4</v>
      </c>
      <c r="F6" s="116"/>
      <c r="G6" s="117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</row>
    <row r="7">
      <c r="A7" s="17"/>
      <c r="B7" s="115" t="s">
        <v>8</v>
      </c>
      <c r="C7" s="116" t="n">
        <v>56675.0</v>
      </c>
      <c r="D7" s="116" t="n">
        <v>675.0</v>
      </c>
      <c r="E7" s="117" t="n">
        <v>0.0120535714285714</v>
      </c>
      <c r="F7" s="116"/>
      <c r="G7" s="117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</row>
    <row r="8">
      <c r="A8" s="17"/>
      <c r="B8" s="115" t="s">
        <v>9</v>
      </c>
      <c r="C8" s="116" t="n">
        <v>26015.0</v>
      </c>
      <c r="D8" s="116" t="n">
        <v>25.0</v>
      </c>
      <c r="E8" s="117" t="n">
        <v>9.61908426317815E-4</v>
      </c>
      <c r="F8" s="116"/>
      <c r="G8" s="117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</row>
    <row r="9">
      <c r="A9" s="17"/>
      <c r="B9" s="115" t="s">
        <v>10</v>
      </c>
      <c r="C9" s="116" t="n">
        <v>1734510.0</v>
      </c>
      <c r="D9" s="116" t="n">
        <v>-2841.0</v>
      </c>
      <c r="E9" s="117" t="n">
        <v>-0.00163524814502078</v>
      </c>
      <c r="F9" s="116"/>
      <c r="G9" s="117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</row>
    <row r="10">
      <c r="A10" s="118" t="s">
        <v>11</v>
      </c>
      <c r="B10" s="119" t="s">
        <v>12</v>
      </c>
      <c r="C10" s="120" t="n">
        <v>2919639.0</v>
      </c>
      <c r="D10" s="120" t="n">
        <f>SUM(D5:D9)</f>
        <v>0.0</v>
      </c>
      <c r="E10" s="121" t="n">
        <v>-6.0E-4</v>
      </c>
      <c r="F10" s="120"/>
      <c r="G10" s="121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</row>
    <row r="11">
      <c r="A11" s="122" t="s">
        <v>98</v>
      </c>
      <c r="B11" s="32" t="s">
        <v>6</v>
      </c>
      <c r="C11" s="123" t="n">
        <v>45189.0</v>
      </c>
      <c r="D11" s="123" t="n">
        <v>1346.0</v>
      </c>
      <c r="E11" s="124" t="n">
        <v>0.0307004538922975</v>
      </c>
      <c r="F11" s="123"/>
      <c r="G11" s="124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</row>
    <row r="12">
      <c r="A12" s="17"/>
      <c r="B12" s="32" t="s">
        <v>7</v>
      </c>
      <c r="C12" s="116" t="n">
        <v>170375.0</v>
      </c>
      <c r="D12" s="116" t="n">
        <v>-37.0</v>
      </c>
      <c r="E12" s="125" t="n">
        <v>-2.17120860033331E-4</v>
      </c>
      <c r="F12" s="116"/>
      <c r="G12" s="125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</row>
    <row r="13">
      <c r="A13" s="17"/>
      <c r="B13" s="32" t="s">
        <v>9</v>
      </c>
      <c r="C13" s="116" t="n">
        <v>42951.0</v>
      </c>
      <c r="D13" s="116" t="n">
        <v>-54.0</v>
      </c>
      <c r="E13" s="125" t="n">
        <v>-0.00125566794558772</v>
      </c>
      <c r="F13" s="116"/>
      <c r="G13" s="125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</row>
    <row r="14">
      <c r="A14" s="17"/>
      <c r="B14" s="32" t="s">
        <v>8</v>
      </c>
      <c r="C14" s="116" t="n">
        <v>48086.0</v>
      </c>
      <c r="D14" s="116" t="n">
        <v>433.0</v>
      </c>
      <c r="E14" s="126" t="n">
        <v>0.00908652131030575</v>
      </c>
      <c r="F14" s="116"/>
      <c r="G14" s="12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</row>
    <row r="15">
      <c r="A15" s="17"/>
      <c r="B15" s="32" t="s">
        <v>10</v>
      </c>
      <c r="C15" s="116" t="n">
        <v>1145418.0</v>
      </c>
      <c r="D15" s="116" t="n">
        <v>-1857.0</v>
      </c>
      <c r="E15" s="126" t="n">
        <v>-0.00161861802967902</v>
      </c>
      <c r="F15" s="116"/>
      <c r="G15" s="12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</row>
    <row r="16">
      <c r="A16" s="118" t="s">
        <v>13</v>
      </c>
      <c r="B16" s="127" t="s">
        <v>14</v>
      </c>
      <c r="C16" s="120" t="n">
        <v>1452019.0</v>
      </c>
      <c r="D16" s="120" t="n">
        <f>SUM(D11:D15)</f>
        <v>0.0</v>
      </c>
      <c r="E16" s="128" t="n">
        <v>-1.0E-4</v>
      </c>
      <c r="F16" s="120"/>
      <c r="G16" s="128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</row>
    <row r="17">
      <c r="A17" s="122" t="s">
        <v>99</v>
      </c>
      <c r="B17" s="32" t="s">
        <v>6</v>
      </c>
      <c r="C17" s="116" t="n">
        <v>85574.0</v>
      </c>
      <c r="D17" s="116" t="n">
        <v>541.0</v>
      </c>
      <c r="E17" s="125" t="n">
        <v>0.00636223583785119</v>
      </c>
      <c r="F17" s="116"/>
      <c r="G17" s="125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</row>
    <row r="18">
      <c r="A18" s="17"/>
      <c r="B18" s="32" t="s">
        <v>7</v>
      </c>
      <c r="C18" s="116" t="n">
        <v>151597.0</v>
      </c>
      <c r="D18" s="116" t="n">
        <v>56.0</v>
      </c>
      <c r="E18" s="125" t="n">
        <v>3.69536956995137E-4</v>
      </c>
      <c r="F18" s="116"/>
      <c r="G18" s="125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</row>
    <row r="19">
      <c r="A19" s="17"/>
      <c r="B19" s="32" t="s">
        <v>8</v>
      </c>
      <c r="C19" s="116" t="n">
        <v>64431.0</v>
      </c>
      <c r="D19" s="116" t="n">
        <v>78.0</v>
      </c>
      <c r="E19" s="125" t="n">
        <v>0.00121206470560813</v>
      </c>
      <c r="F19" s="116"/>
      <c r="G19" s="125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</row>
    <row r="20">
      <c r="A20" s="17"/>
      <c r="B20" s="65" t="s">
        <v>10</v>
      </c>
      <c r="C20" s="116" t="n">
        <v>93551.0</v>
      </c>
      <c r="D20" s="116" t="n">
        <v>-222.0</v>
      </c>
      <c r="E20" s="125" t="n">
        <v>-0.00236741919315795</v>
      </c>
      <c r="F20" s="116"/>
      <c r="G20" s="125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</row>
    <row r="21">
      <c r="A21" s="127" t="s">
        <v>15</v>
      </c>
      <c r="B21" s="129" t="s">
        <v>100</v>
      </c>
      <c r="C21" s="120" t="n">
        <f>SUM(C17:C20)</f>
        <v>0.0</v>
      </c>
      <c r="D21" s="120" t="n">
        <f>SUM(D17:D20)</f>
        <v>0.0</v>
      </c>
      <c r="E21" s="128" t="n">
        <f>D21/(C21-D21)</f>
        <v>0.0</v>
      </c>
      <c r="F21" s="120"/>
      <c r="G21" s="130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</row>
    <row r="22">
      <c r="A22" s="122" t="s">
        <v>101</v>
      </c>
      <c r="B22" s="32" t="s">
        <v>16</v>
      </c>
      <c r="C22" s="116" t="n">
        <v>72165.0</v>
      </c>
      <c r="D22" s="116" t="n">
        <v>-42.0</v>
      </c>
      <c r="E22" s="125" t="n">
        <v>-5.81661057792181E-4</v>
      </c>
      <c r="F22" s="17"/>
      <c r="G22" s="131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</row>
    <row r="23">
      <c r="A23" s="17"/>
      <c r="B23" s="32" t="s">
        <v>8</v>
      </c>
      <c r="C23" s="116" t="n">
        <v>181.0</v>
      </c>
      <c r="D23" s="116" t="n">
        <v>0.0</v>
      </c>
      <c r="E23" s="125" t="n">
        <v>0.0</v>
      </c>
      <c r="F23" s="17"/>
      <c r="G23" s="131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</row>
    <row r="24">
      <c r="A24" s="127" t="s">
        <v>15</v>
      </c>
      <c r="B24" s="129" t="s">
        <v>17</v>
      </c>
      <c r="C24" s="120" t="n">
        <f>SUM(C22:C23)</f>
        <v>0.0</v>
      </c>
      <c r="D24" s="120" t="n">
        <f>SUM(D22:D23)</f>
        <v>0.0</v>
      </c>
      <c r="E24" s="128" t="n">
        <f>D24/(C24-D24)</f>
        <v>0.0</v>
      </c>
      <c r="F24" s="132"/>
      <c r="G24" s="130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</row>
    <row r="25">
      <c r="A25" s="133" t="s">
        <v>18</v>
      </c>
      <c r="B25" s="32" t="s">
        <v>8</v>
      </c>
      <c r="C25" s="116" t="n">
        <v>40016.0</v>
      </c>
      <c r="D25" s="116" t="n">
        <v>-15.0</v>
      </c>
      <c r="E25" s="125" t="n">
        <v>-3.74709600059954E-4</v>
      </c>
      <c r="F25" s="17"/>
      <c r="G25" s="131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</row>
    <row r="26">
      <c r="A26" s="59"/>
      <c r="B26" s="32" t="s">
        <v>16</v>
      </c>
      <c r="C26" s="116" t="n">
        <v>460281.0</v>
      </c>
      <c r="D26" s="116" t="n">
        <v>-220.0</v>
      </c>
      <c r="E26" s="125" t="n">
        <v>-4.77740547794684E-4</v>
      </c>
      <c r="F26" s="17"/>
      <c r="G26" s="131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</row>
    <row r="27">
      <c r="A27" s="69"/>
      <c r="B27" s="32" t="s">
        <v>10</v>
      </c>
      <c r="C27" s="116" t="n">
        <v>379900.0</v>
      </c>
      <c r="D27" s="116" t="n">
        <v>-500.0</v>
      </c>
      <c r="E27" s="125" t="n">
        <v>-0.00131440588853838</v>
      </c>
      <c r="F27" s="17"/>
      <c r="G27" s="131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</row>
    <row r="28">
      <c r="A28" s="127" t="s">
        <v>15</v>
      </c>
      <c r="B28" s="129" t="s">
        <v>102</v>
      </c>
      <c r="C28" s="120" t="n">
        <f>SUM(C25:C27)</f>
        <v>0.0</v>
      </c>
      <c r="D28" s="120" t="n">
        <f>SUM(D25:D27)</f>
        <v>0.0</v>
      </c>
      <c r="E28" s="128" t="n">
        <f>D28/(C28-D28)</f>
        <v>0.0</v>
      </c>
      <c r="F28" s="132"/>
      <c r="G28" s="130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</row>
    <row r="29">
      <c r="A29" s="134" t="s">
        <v>103</v>
      </c>
      <c r="B29" s="55" t="s">
        <v>19</v>
      </c>
      <c r="C29" s="135" t="n">
        <v>488976.0</v>
      </c>
      <c r="D29" s="116" t="n">
        <v>-1578.0</v>
      </c>
      <c r="E29" s="125" t="n">
        <v>-0.0032</v>
      </c>
      <c r="F29" s="116"/>
      <c r="G29" s="125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</row>
    <row r="30">
      <c r="A30" s="17"/>
      <c r="B30" s="55" t="s">
        <v>20</v>
      </c>
      <c r="C30" s="59"/>
      <c r="D30" s="17"/>
      <c r="E30" s="108"/>
      <c r="F30" s="17"/>
      <c r="G30" s="108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</row>
    <row r="31">
      <c r="A31" s="17"/>
      <c r="B31" s="55" t="s">
        <v>21</v>
      </c>
      <c r="C31" s="69"/>
      <c r="D31" s="17"/>
      <c r="E31" s="108"/>
      <c r="F31" s="17"/>
      <c r="G31" s="108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</row>
    <row r="32">
      <c r="A32" s="134" t="s">
        <v>104</v>
      </c>
      <c r="B32" s="55" t="s">
        <v>22</v>
      </c>
      <c r="C32" s="116" t="n">
        <f t="normal">'矩阵统计'!E41+'矩阵统计'!E42+'矩阵统计'!E43+'矩阵统计'!E44+'矩阵统计'!E19+'矩阵统计'!E20</f>
        <v>0.0</v>
      </c>
      <c r="D32" s="116" t="n">
        <v>201.0</v>
      </c>
      <c r="E32" s="125" t="n">
        <v>0.001</v>
      </c>
      <c r="F32" s="116"/>
      <c r="G32" s="125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</row>
    <row r="33">
      <c r="A33" s="17"/>
      <c r="B33" s="55" t="s">
        <v>23</v>
      </c>
      <c r="C33" s="17"/>
      <c r="D33" s="17"/>
      <c r="E33" s="108"/>
      <c r="F33" s="17"/>
      <c r="G33" s="108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</row>
    <row r="34">
      <c r="A34" s="134" t="s">
        <v>105</v>
      </c>
      <c r="B34" s="31" t="s">
        <v>24</v>
      </c>
      <c r="C34" s="116" t="n">
        <f t="normal">'矩阵统计'!E45+'矩阵统计'!E46+'矩阵统计'!E47+'矩阵统计'!E48</f>
        <v>0.0</v>
      </c>
      <c r="D34" s="116" t="n">
        <f t="normal">SUM('矩阵统计'!G45:G48)</f>
        <v>0.0</v>
      </c>
      <c r="E34" s="125" t="n">
        <f>D34/(C34-D34)</f>
        <v>0.0</v>
      </c>
      <c r="F34" s="17" t="n">
        <f t="normal">'计算区域（上周）'!G43+'计算区域（上周）'!G44+'计算区域（上周）'!G45+'计算区域（上周）'!G46</f>
        <v>0.0</v>
      </c>
      <c r="G34" s="131" t="n">
        <f t="normal">F34/SUM('计算区域（上周）'!F43:F46)</f>
        <v>0.0</v>
      </c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</row>
    <row r="35">
      <c r="A35" s="134" t="s">
        <v>106</v>
      </c>
      <c r="B35" s="55" t="s">
        <v>25</v>
      </c>
      <c r="C35" s="116" t="n">
        <f t="normal">'矩阵统计'!E21+'矩阵统计'!E22+'矩阵统计'!E23</f>
        <v>0.0</v>
      </c>
      <c r="D35" s="116" t="n">
        <f t="normal">SUM('矩阵统计'!G21:G23)</f>
        <v>0.0</v>
      </c>
      <c r="E35" s="125" t="n">
        <f>D35/(C35-D35)</f>
        <v>0.0</v>
      </c>
      <c r="F35" s="136" t="n">
        <f t="normal">'计算区域（上周）'!G19+'计算区域（上周）'!G20+'计算区域（上周）'!G21</f>
        <v>0.0</v>
      </c>
      <c r="G35" s="137" t="n">
        <f t="normal">F35/SUM('计算区域（上周）'!F19:F21)</f>
        <v>0.0</v>
      </c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</row>
    <row r="36">
      <c r="A36" s="134" t="s">
        <v>107</v>
      </c>
      <c r="B36" s="55" t="s">
        <v>26</v>
      </c>
      <c r="C36" s="116" t="n">
        <f t="normal">'矩阵统计'!E56+'矩阵统计'!E57+'矩阵统计'!E58+'矩阵统计'!E59</f>
        <v>0.0</v>
      </c>
      <c r="D36" s="116" t="n">
        <f t="normal">SUM('矩阵统计'!G56:G59)</f>
        <v>0.0</v>
      </c>
      <c r="E36" s="125" t="n">
        <f>D36/(C36-D36)</f>
        <v>0.0</v>
      </c>
      <c r="F36" s="17" t="n">
        <f t="normal">'计算区域（上周）'!G54+'计算区域（上周）'!G55+'计算区域（上周）'!G56+'计算区域（上周）'!G57</f>
        <v>0.0</v>
      </c>
      <c r="G36" s="117" t="n">
        <f t="normal">F36/SUM('计算区域（上周）'!F54:F57)</f>
        <v>0.0</v>
      </c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</row>
    <row r="37">
      <c r="A37" s="106"/>
      <c r="B37" s="9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</row>
    <row r="38">
      <c r="A38" s="106"/>
      <c r="B38" s="9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</row>
    <row r="39">
      <c r="A39" s="106"/>
      <c r="B39" s="9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</row>
    <row r="40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</row>
    <row r="41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</row>
    <row r="42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</row>
    <row r="43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</row>
    <row r="44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</row>
    <row r="45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</row>
    <row r="46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</row>
    <row r="47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</row>
    <row r="48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</row>
    <row r="49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</row>
    <row r="50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</row>
    <row r="51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</row>
    <row r="52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</row>
    <row r="53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</row>
    <row r="54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</row>
    <row r="5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</row>
    <row r="56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</row>
    <row r="57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</row>
    <row r="58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</row>
    <row r="59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</row>
    <row r="60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</row>
    <row r="61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</row>
    <row r="62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</row>
    <row r="63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</row>
    <row r="64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</row>
    <row r="6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</row>
    <row r="66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</row>
    <row r="67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</row>
    <row r="68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</row>
    <row r="69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</row>
    <row r="70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</row>
    <row r="71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</row>
    <row r="72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</row>
    <row r="73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</row>
    <row r="74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</row>
    <row r="75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</row>
    <row r="76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</row>
    <row r="77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</row>
    <row r="78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</row>
    <row r="79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</row>
    <row r="80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</row>
    <row r="81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</row>
    <row r="82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</row>
    <row r="83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</row>
    <row r="84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</row>
    <row r="85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</row>
    <row r="86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</row>
    <row r="87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</row>
    <row r="88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</row>
    <row r="89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</row>
    <row r="90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</row>
    <row r="91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</row>
    <row r="92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</row>
    <row r="93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</row>
    <row r="94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</row>
    <row r="95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</row>
    <row r="96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</row>
    <row r="97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</row>
    <row r="98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</row>
    <row r="99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</row>
    <row r="100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</row>
    <row r="101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</row>
    <row r="102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</row>
    <row r="103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</row>
    <row r="104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</row>
    <row r="105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</row>
    <row r="106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</row>
    <row r="107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</row>
    <row r="108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</row>
    <row r="109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</row>
    <row r="110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</row>
    <row r="111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</row>
    <row r="112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</row>
    <row r="113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</row>
    <row r="114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</row>
    <row r="115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</row>
    <row r="116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</row>
    <row r="117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</row>
    <row r="118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</row>
    <row r="119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</row>
    <row r="120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</row>
    <row r="121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</row>
    <row r="122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</row>
    <row r="123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</row>
    <row r="124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</row>
    <row r="125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</row>
    <row r="126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</row>
    <row r="127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</row>
    <row r="128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</row>
    <row r="129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</row>
    <row r="130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</row>
    <row r="131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</row>
    <row r="132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</row>
    <row r="133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</row>
    <row r="134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</row>
    <row r="135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</row>
    <row r="136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</row>
    <row r="137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</row>
    <row r="138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</row>
    <row r="139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</row>
    <row r="140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</row>
    <row r="141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</row>
    <row r="142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</row>
    <row r="143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</row>
    <row r="144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</row>
    <row r="14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</row>
    <row r="146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</row>
    <row r="147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</row>
    <row r="148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</row>
    <row r="149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</row>
    <row r="150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</row>
    <row r="151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</row>
    <row r="152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</row>
    <row r="153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</row>
    <row r="154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</row>
    <row r="15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</row>
    <row r="156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</row>
    <row r="157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</row>
    <row r="158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</row>
    <row r="159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</row>
    <row r="160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</row>
    <row r="161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</row>
    <row r="162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</row>
    <row r="163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</row>
    <row r="164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</row>
    <row r="16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</row>
    <row r="166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</row>
    <row r="167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</row>
    <row r="168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</row>
    <row r="169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</row>
    <row r="170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</row>
    <row r="171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</row>
    <row r="172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</row>
  </sheetData>
  <sheetCalcPr fullCalcOnLoad="true"/>
  <mergeCells count="21">
    <mergeCell ref="A1:G1"/>
    <mergeCell ref="A2:B3"/>
    <mergeCell ref="A4:B4"/>
    <mergeCell ref="C2:G2"/>
    <mergeCell ref="A5:A9"/>
    <mergeCell ref="A11:A15"/>
    <mergeCell ref="A17:A20"/>
    <mergeCell ref="A22:A23"/>
    <mergeCell ref="E29:E31"/>
    <mergeCell ref="A25:A27"/>
    <mergeCell ref="F29:F31"/>
    <mergeCell ref="G32:G33"/>
    <mergeCell ref="G29:G31"/>
    <mergeCell ref="F32:F33"/>
    <mergeCell ref="E32:E33"/>
    <mergeCell ref="A29:A31"/>
    <mergeCell ref="D32:D33"/>
    <mergeCell ref="C32:C33"/>
    <mergeCell ref="C29:C31"/>
    <mergeCell ref="A32:A33"/>
    <mergeCell ref="D29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workbookViewId="0">
      <pane ySplit="3.0" topLeftCell="A4" activePane="bottomLeft" state="frozen"/>
      <selection pane="bottomLeft"/>
    </sheetView>
  </sheetViews>
  <cols>
    <col min="1" max="1" width="22.0" hidden="false" customWidth="true"/>
    <col min="2" max="2" width="22.0" hidden="false" customWidth="true"/>
    <col min="3" max="3" width="17.0" hidden="false" customWidth="true"/>
    <col min="4" max="4" width="16.0" hidden="false" customWidth="true"/>
    <col min="5" max="5" width="16.0" hidden="false" customWidth="true"/>
    <col min="6" max="6" width="16.0" hidden="false" customWidth="true"/>
    <col min="7" max="7" width="27.0" hidden="false" customWidth="true"/>
    <col min="8" max="8" width="45.0" hidden="false" customWidth="true"/>
    <col min="9" max="9" width="16.0" hidden="false" customWidth="true"/>
    <col min="10" max="10" width="16.0" hidden="false" customWidth="true"/>
    <col min="11" max="11" width="16.0" hidden="false" customWidth="true"/>
    <col min="12" max="12" width="16.0" hidden="false" customWidth="true"/>
    <col min="13" max="13" width="16.0" hidden="false" customWidth="true"/>
    <col min="14" max="14" width="16.0" hidden="false" customWidth="true"/>
    <col min="15" max="15" width="16.0" hidden="false" customWidth="true"/>
    <col min="16" max="16" width="16.0" hidden="false" customWidth="true"/>
    <col min="17" max="17" width="16.0" hidden="false" customWidth="true"/>
    <col min="18" max="18" width="16.0" hidden="false" customWidth="true"/>
    <col min="19" max="19" width="16.0" hidden="false" customWidth="true"/>
    <col min="20" max="20" width="16.0" hidden="false" customWidth="true"/>
    <col min="21" max="21" width="16.0" hidden="false" customWidth="true"/>
    <col min="22" max="22" width="16.0" hidden="false" customWidth="true"/>
    <col min="23" max="23" width="16.0" hidden="false" customWidth="true"/>
    <col min="24" max="24" width="16.0" hidden="false" customWidth="true"/>
    <col min="25" max="25" width="16.0" hidden="false" customWidth="true"/>
    <col min="26" max="26" width="16.0" hidden="false" customWidth="true"/>
    <col min="27" max="27" width="16.0" hidden="false" customWidth="true"/>
    <col min="28" max="28" width="16.0" hidden="false" customWidth="true"/>
  </cols>
  <sheetData>
    <row r="1">
      <c r="A1" s="138" t="s">
        <v>108</v>
      </c>
      <c r="B1" s="139" t="s">
        <v>109</v>
      </c>
      <c r="C1" s="140" t="s">
        <v>110</v>
      </c>
      <c r="D1" s="141" t="s">
        <v>27</v>
      </c>
      <c r="E1" s="142"/>
      <c r="F1" s="142"/>
      <c r="G1" s="142"/>
      <c r="H1" s="142"/>
      <c r="I1" s="138" t="s">
        <v>111</v>
      </c>
      <c r="J1" s="17"/>
      <c r="K1" s="138" t="s">
        <v>112</v>
      </c>
      <c r="L1" s="17"/>
      <c r="M1" s="17"/>
      <c r="N1" s="143" t="s">
        <v>113</v>
      </c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</row>
    <row r="2">
      <c r="A2" s="136"/>
      <c r="B2" s="144"/>
      <c r="C2" s="145"/>
      <c r="D2" s="141" t="s">
        <v>114</v>
      </c>
      <c r="E2" s="17"/>
      <c r="F2" s="17"/>
      <c r="G2" s="141" t="s">
        <v>115</v>
      </c>
      <c r="H2" s="141" t="s">
        <v>116</v>
      </c>
      <c r="I2" s="17"/>
      <c r="J2" s="17"/>
      <c r="K2" s="17"/>
      <c r="L2" s="17"/>
      <c r="M2" s="17"/>
      <c r="N2" s="146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</row>
    <row r="3" ht="78.75" customHeight="true">
      <c r="A3" s="136"/>
      <c r="B3" s="147"/>
      <c r="C3" s="136"/>
      <c r="D3" s="148" t="s">
        <v>28</v>
      </c>
      <c r="E3" s="148" t="s">
        <v>29</v>
      </c>
      <c r="F3" s="148" t="s">
        <v>30</v>
      </c>
      <c r="G3" s="149" t="s">
        <v>31</v>
      </c>
      <c r="H3" s="150" t="s">
        <v>117</v>
      </c>
      <c r="I3" s="151" t="s">
        <v>32</v>
      </c>
      <c r="J3" s="151" t="s">
        <v>33</v>
      </c>
      <c r="K3" s="151" t="s">
        <v>34</v>
      </c>
      <c r="L3" s="151" t="s">
        <v>35</v>
      </c>
      <c r="M3" s="151" t="s">
        <v>36</v>
      </c>
      <c r="N3" s="132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</row>
    <row r="4">
      <c r="A4" s="152" t="s">
        <v>37</v>
      </c>
      <c r="B4" s="115" t="s">
        <v>6</v>
      </c>
      <c r="C4" s="35" t="n">
        <f t="normal">'矩阵统计'!E6</f>
        <v>0.0</v>
      </c>
      <c r="D4" s="153"/>
      <c r="E4" s="153"/>
      <c r="F4" s="153"/>
      <c r="G4" s="153"/>
      <c r="H4" s="154"/>
      <c r="I4" s="154"/>
      <c r="J4" s="153"/>
      <c r="K4" s="153"/>
      <c r="L4" s="153"/>
      <c r="M4" s="153"/>
      <c r="N4" s="155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</row>
    <row r="5">
      <c r="A5" s="156"/>
      <c r="B5" s="115" t="s">
        <v>7</v>
      </c>
      <c r="C5" s="38" t="n">
        <f t="normal">'矩阵统计'!E7</f>
        <v>0.0</v>
      </c>
      <c r="D5" s="153"/>
      <c r="E5" s="153"/>
      <c r="F5" s="153"/>
      <c r="G5" s="153"/>
      <c r="H5" s="154"/>
      <c r="I5" s="154"/>
      <c r="J5" s="153"/>
      <c r="K5" s="153"/>
      <c r="L5" s="153"/>
      <c r="M5" s="153"/>
      <c r="N5" s="155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</row>
    <row r="6">
      <c r="A6" s="156"/>
      <c r="B6" s="115" t="s">
        <v>8</v>
      </c>
      <c r="C6" s="35" t="n">
        <f t="normal">'矩阵统计'!E8</f>
        <v>0.0</v>
      </c>
      <c r="D6" s="157"/>
      <c r="E6" s="157"/>
      <c r="F6" s="157"/>
      <c r="G6" s="157"/>
      <c r="H6" s="158"/>
      <c r="I6" s="158"/>
      <c r="J6" s="157"/>
      <c r="K6" s="157"/>
      <c r="L6" s="157"/>
      <c r="M6" s="157"/>
      <c r="N6" s="159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</row>
    <row r="7">
      <c r="A7" s="156"/>
      <c r="B7" s="115" t="s">
        <v>9</v>
      </c>
      <c r="C7" s="38" t="n">
        <f t="normal">'矩阵统计'!E9</f>
        <v>0.0</v>
      </c>
      <c r="D7" s="157"/>
      <c r="E7" s="157"/>
      <c r="F7" s="157"/>
      <c r="G7" s="157"/>
      <c r="H7" s="158"/>
      <c r="I7" s="158"/>
      <c r="J7" s="157"/>
      <c r="K7" s="157"/>
      <c r="L7" s="157"/>
      <c r="M7" s="157"/>
      <c r="N7" s="159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</row>
    <row r="8">
      <c r="A8" s="160"/>
      <c r="B8" s="115" t="s">
        <v>10</v>
      </c>
      <c r="C8" s="35" t="n">
        <f t="normal">'矩阵统计'!E10</f>
        <v>0.0</v>
      </c>
      <c r="D8" s="157"/>
      <c r="E8" s="157"/>
      <c r="F8" s="157"/>
      <c r="G8" s="157"/>
      <c r="H8" s="158"/>
      <c r="I8" s="158"/>
      <c r="J8" s="157"/>
      <c r="K8" s="157"/>
      <c r="L8" s="157"/>
      <c r="M8" s="157"/>
      <c r="N8" s="159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</row>
    <row r="9">
      <c r="A9" s="55" t="s">
        <v>38</v>
      </c>
      <c r="B9" s="115" t="s">
        <v>6</v>
      </c>
      <c r="C9" s="38" t="n">
        <f t="normal">'矩阵统计'!E12</f>
        <v>0.0</v>
      </c>
      <c r="D9" s="153"/>
      <c r="E9" s="153"/>
      <c r="F9" s="153"/>
      <c r="G9" s="153"/>
      <c r="H9" s="154"/>
      <c r="I9" s="154"/>
      <c r="J9" s="153"/>
      <c r="K9" s="153"/>
      <c r="L9" s="153"/>
      <c r="M9" s="153"/>
      <c r="N9" s="155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</row>
    <row r="10">
      <c r="A10" s="17"/>
      <c r="B10" s="115" t="s">
        <v>7</v>
      </c>
      <c r="C10" s="38" t="n">
        <f t="normal">'矩阵统计'!E13</f>
        <v>0.0</v>
      </c>
      <c r="D10" s="153"/>
      <c r="E10" s="153"/>
      <c r="F10" s="153"/>
      <c r="G10" s="153"/>
      <c r="H10" s="154"/>
      <c r="I10" s="154"/>
      <c r="J10" s="153"/>
      <c r="K10" s="153"/>
      <c r="L10" s="153"/>
      <c r="M10" s="153"/>
      <c r="N10" s="155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</row>
    <row r="11">
      <c r="A11" s="17"/>
      <c r="B11" s="115" t="s">
        <v>9</v>
      </c>
      <c r="C11" s="38" t="n">
        <f t="normal">'矩阵统计'!E14</f>
        <v>0.0</v>
      </c>
      <c r="D11" s="153"/>
      <c r="E11" s="153"/>
      <c r="F11" s="153"/>
      <c r="G11" s="153"/>
      <c r="H11" s="154"/>
      <c r="I11" s="154"/>
      <c r="J11" s="153"/>
      <c r="K11" s="153"/>
      <c r="L11" s="153"/>
      <c r="M11" s="153"/>
      <c r="N11" s="155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</row>
    <row r="12">
      <c r="A12" s="17"/>
      <c r="B12" s="115" t="s">
        <v>8</v>
      </c>
      <c r="C12" s="38" t="n">
        <f t="normal">'矩阵统计'!E15</f>
        <v>0.0</v>
      </c>
      <c r="D12" s="153"/>
      <c r="E12" s="153"/>
      <c r="F12" s="153"/>
      <c r="G12" s="153"/>
      <c r="H12" s="154"/>
      <c r="I12" s="154"/>
      <c r="J12" s="153"/>
      <c r="K12" s="153"/>
      <c r="L12" s="153"/>
      <c r="M12" s="153"/>
      <c r="N12" s="155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</row>
    <row r="13">
      <c r="A13" s="17"/>
      <c r="B13" s="115" t="s">
        <v>10</v>
      </c>
      <c r="C13" s="38" t="n">
        <f t="normal">'矩阵统计'!E16</f>
        <v>0.0</v>
      </c>
      <c r="D13" s="153"/>
      <c r="E13" s="153"/>
      <c r="F13" s="153"/>
      <c r="G13" s="153"/>
      <c r="H13" s="154"/>
      <c r="I13" s="154"/>
      <c r="J13" s="153"/>
      <c r="K13" s="153"/>
      <c r="L13" s="153"/>
      <c r="M13" s="153"/>
      <c r="N13" s="155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</row>
    <row r="14">
      <c r="A14" s="161" t="s">
        <v>23</v>
      </c>
      <c r="B14" s="115" t="s">
        <v>6</v>
      </c>
      <c r="C14" s="38" t="n">
        <f t="normal">'矩阵统计'!E19</f>
        <v>0.0</v>
      </c>
      <c r="D14" s="153"/>
      <c r="E14" s="153"/>
      <c r="F14" s="153"/>
      <c r="G14" s="153"/>
      <c r="H14" s="154"/>
      <c r="I14" s="154"/>
      <c r="J14" s="153"/>
      <c r="K14" s="153"/>
      <c r="L14" s="153"/>
      <c r="M14" s="153"/>
      <c r="N14" s="155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</row>
    <row r="15">
      <c r="A15" s="68"/>
      <c r="B15" s="162" t="s">
        <v>10</v>
      </c>
      <c r="C15" s="19" t="n">
        <f t="normal">'矩阵统计'!E20</f>
        <v>0.0</v>
      </c>
      <c r="D15" s="153"/>
      <c r="E15" s="153"/>
      <c r="F15" s="153"/>
      <c r="G15" s="153"/>
      <c r="H15" s="154"/>
      <c r="I15" s="154"/>
      <c r="J15" s="153"/>
      <c r="K15" s="153"/>
      <c r="L15" s="153"/>
      <c r="M15" s="153"/>
      <c r="N15" s="155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</row>
    <row r="16">
      <c r="A16" s="55" t="s">
        <v>39</v>
      </c>
      <c r="B16" s="32" t="s">
        <v>6</v>
      </c>
      <c r="C16" s="38" t="n">
        <f t="normal">'矩阵统计'!E25</f>
        <v>0.0</v>
      </c>
      <c r="D16" s="153"/>
      <c r="E16" s="153"/>
      <c r="F16" s="153"/>
      <c r="G16" s="153"/>
      <c r="H16" s="154"/>
      <c r="I16" s="154"/>
      <c r="J16" s="153"/>
      <c r="K16" s="153"/>
      <c r="L16" s="153"/>
      <c r="M16" s="153"/>
      <c r="N16" s="155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</row>
    <row r="17">
      <c r="A17" s="17"/>
      <c r="B17" s="32" t="s">
        <v>7</v>
      </c>
      <c r="C17" s="38" t="n">
        <f t="normal">'矩阵统计'!E26</f>
        <v>0.0</v>
      </c>
      <c r="D17" s="153"/>
      <c r="E17" s="153"/>
      <c r="F17" s="153"/>
      <c r="G17" s="153"/>
      <c r="H17" s="154"/>
      <c r="I17" s="154"/>
      <c r="J17" s="153"/>
      <c r="K17" s="153"/>
      <c r="L17" s="153"/>
      <c r="M17" s="153"/>
      <c r="N17" s="155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</row>
    <row r="18">
      <c r="A18" s="17"/>
      <c r="B18" s="32" t="s">
        <v>8</v>
      </c>
      <c r="C18" s="38" t="n">
        <f t="normal">'矩阵统计'!E27</f>
        <v>0.0</v>
      </c>
      <c r="D18" s="153"/>
      <c r="E18" s="153"/>
      <c r="F18" s="153"/>
      <c r="G18" s="153"/>
      <c r="H18" s="154"/>
      <c r="I18" s="154"/>
      <c r="J18" s="153"/>
      <c r="K18" s="153"/>
      <c r="L18" s="153"/>
      <c r="M18" s="153"/>
      <c r="N18" s="155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</row>
    <row r="19">
      <c r="A19" s="55" t="s">
        <v>40</v>
      </c>
      <c r="B19" s="32" t="s">
        <v>16</v>
      </c>
      <c r="C19" s="38" t="n">
        <f t="normal">'矩阵统计'!E29</f>
        <v>0.0</v>
      </c>
      <c r="D19" s="153"/>
      <c r="E19" s="153"/>
      <c r="F19" s="153"/>
      <c r="G19" s="153"/>
      <c r="H19" s="154"/>
      <c r="I19" s="154"/>
      <c r="J19" s="153"/>
      <c r="K19" s="153"/>
      <c r="L19" s="153"/>
      <c r="M19" s="153"/>
      <c r="N19" s="155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</row>
    <row r="20">
      <c r="A20" s="17"/>
      <c r="B20" s="32" t="s">
        <v>8</v>
      </c>
      <c r="C20" s="38" t="n">
        <f t="normal">'矩阵统计'!E30</f>
        <v>0.0</v>
      </c>
      <c r="D20" s="153"/>
      <c r="E20" s="153"/>
      <c r="F20" s="153"/>
      <c r="G20" s="153"/>
      <c r="H20" s="154"/>
      <c r="I20" s="154"/>
      <c r="J20" s="153"/>
      <c r="K20" s="153"/>
      <c r="L20" s="153"/>
      <c r="M20" s="153"/>
      <c r="N20" s="155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</row>
    <row r="21">
      <c r="A21" s="31" t="s">
        <v>18</v>
      </c>
      <c r="B21" s="32" t="s">
        <v>8</v>
      </c>
      <c r="C21" s="38" t="n">
        <f t="normal">'矩阵统计'!E31</f>
        <v>0.0</v>
      </c>
      <c r="D21" s="153"/>
      <c r="E21" s="153"/>
      <c r="F21" s="153"/>
      <c r="G21" s="153"/>
      <c r="H21" s="154"/>
      <c r="I21" s="154"/>
      <c r="J21" s="153"/>
      <c r="K21" s="153"/>
      <c r="L21" s="153"/>
      <c r="M21" s="153"/>
      <c r="N21" s="155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</row>
    <row r="22">
      <c r="A22" s="17"/>
      <c r="B22" s="32" t="s">
        <v>16</v>
      </c>
      <c r="C22" s="38" t="n">
        <f t="normal">'矩阵统计'!E32</f>
        <v>0.0</v>
      </c>
      <c r="D22" s="153"/>
      <c r="E22" s="153"/>
      <c r="F22" s="153"/>
      <c r="G22" s="153"/>
      <c r="H22" s="154"/>
      <c r="I22" s="154"/>
      <c r="J22" s="153"/>
      <c r="K22" s="153"/>
      <c r="L22" s="153"/>
      <c r="M22" s="153"/>
      <c r="N22" s="155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</row>
    <row r="23">
      <c r="A23" s="55" t="s">
        <v>19</v>
      </c>
      <c r="B23" s="32" t="s">
        <v>6</v>
      </c>
      <c r="C23" s="38" t="n">
        <f t="normal">'矩阵统计'!E34</f>
        <v>0.0</v>
      </c>
      <c r="D23" s="153"/>
      <c r="E23" s="153"/>
      <c r="F23" s="153"/>
      <c r="G23" s="153"/>
      <c r="H23" s="154"/>
      <c r="I23" s="154"/>
      <c r="J23" s="153"/>
      <c r="K23" s="153"/>
      <c r="L23" s="153"/>
      <c r="M23" s="153"/>
      <c r="N23" s="155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</row>
    <row r="24">
      <c r="A24" s="17"/>
      <c r="B24" s="32" t="s">
        <v>8</v>
      </c>
      <c r="C24" s="38" t="n">
        <f t="normal">'矩阵统计'!E35</f>
        <v>0.0</v>
      </c>
      <c r="D24" s="153"/>
      <c r="E24" s="153"/>
      <c r="F24" s="153"/>
      <c r="G24" s="153"/>
      <c r="H24" s="154"/>
      <c r="I24" s="154"/>
      <c r="J24" s="153"/>
      <c r="K24" s="153"/>
      <c r="L24" s="153"/>
      <c r="M24" s="153"/>
      <c r="N24" s="155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</row>
    <row r="25">
      <c r="A25" s="17"/>
      <c r="B25" s="60" t="s">
        <v>7</v>
      </c>
      <c r="C25" s="38" t="n">
        <f t="normal">'矩阵统计'!E36</f>
        <v>0.0</v>
      </c>
      <c r="D25" s="153"/>
      <c r="E25" s="153"/>
      <c r="F25" s="153"/>
      <c r="G25" s="153"/>
      <c r="H25" s="154"/>
      <c r="I25" s="154"/>
      <c r="J25" s="153"/>
      <c r="K25" s="153"/>
      <c r="L25" s="153"/>
      <c r="M25" s="153"/>
      <c r="N25" s="155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</row>
    <row r="26">
      <c r="A26" s="17"/>
      <c r="B26" s="60" t="s">
        <v>10</v>
      </c>
      <c r="C26" s="38" t="n">
        <f t="normal">'矩阵统计'!E37</f>
        <v>0.0</v>
      </c>
      <c r="D26" s="153"/>
      <c r="E26" s="153"/>
      <c r="F26" s="153"/>
      <c r="G26" s="153"/>
      <c r="H26" s="154"/>
      <c r="I26" s="154"/>
      <c r="J26" s="153"/>
      <c r="K26" s="153"/>
      <c r="L26" s="153"/>
      <c r="M26" s="153"/>
      <c r="N26" s="155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</row>
    <row r="27">
      <c r="A27" s="55" t="s">
        <v>20</v>
      </c>
      <c r="B27" s="32" t="s">
        <v>6</v>
      </c>
      <c r="C27" s="38" t="n">
        <f t="normal">'矩阵统计'!E38</f>
        <v>0.0</v>
      </c>
      <c r="D27" s="153"/>
      <c r="E27" s="153"/>
      <c r="F27" s="153"/>
      <c r="G27" s="153"/>
      <c r="H27" s="154"/>
      <c r="I27" s="154"/>
      <c r="J27" s="153"/>
      <c r="K27" s="153"/>
      <c r="L27" s="153"/>
      <c r="M27" s="153"/>
      <c r="N27" s="155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</row>
    <row r="28">
      <c r="A28" s="17"/>
      <c r="B28" s="32" t="s">
        <v>8</v>
      </c>
      <c r="C28" s="38" t="n">
        <f t="normal">'矩阵统计'!E39</f>
        <v>0.0</v>
      </c>
      <c r="D28" s="153"/>
      <c r="E28" s="153"/>
      <c r="F28" s="153"/>
      <c r="G28" s="153"/>
      <c r="H28" s="154"/>
      <c r="I28" s="154"/>
      <c r="J28" s="153"/>
      <c r="K28" s="153"/>
      <c r="L28" s="153"/>
      <c r="M28" s="153"/>
      <c r="N28" s="155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</row>
    <row r="29">
      <c r="A29" s="17"/>
      <c r="B29" s="60" t="s">
        <v>7</v>
      </c>
      <c r="C29" s="38" t="n">
        <f t="normal">'矩阵统计'!E40</f>
        <v>0.0</v>
      </c>
      <c r="D29" s="153"/>
      <c r="E29" s="153"/>
      <c r="F29" s="153"/>
      <c r="G29" s="153"/>
      <c r="H29" s="154"/>
      <c r="I29" s="154"/>
      <c r="J29" s="153"/>
      <c r="K29" s="153"/>
      <c r="L29" s="153"/>
      <c r="M29" s="153"/>
      <c r="N29" s="155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</row>
    <row r="30">
      <c r="A30" s="55" t="s">
        <v>22</v>
      </c>
      <c r="B30" s="32" t="s">
        <v>6</v>
      </c>
      <c r="C30" s="38" t="n">
        <f t="normal">'矩阵统计'!E41</f>
        <v>0.0</v>
      </c>
      <c r="D30" s="153"/>
      <c r="E30" s="153"/>
      <c r="F30" s="153"/>
      <c r="G30" s="153"/>
      <c r="H30" s="154"/>
      <c r="I30" s="154"/>
      <c r="J30" s="153"/>
      <c r="K30" s="153"/>
      <c r="L30" s="153"/>
      <c r="M30" s="153"/>
      <c r="N30" s="155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</row>
    <row r="31">
      <c r="A31" s="17"/>
      <c r="B31" s="60" t="s">
        <v>7</v>
      </c>
      <c r="C31" s="38" t="n">
        <f t="normal">'矩阵统计'!E42</f>
        <v>0.0</v>
      </c>
      <c r="D31" s="153"/>
      <c r="E31" s="153"/>
      <c r="F31" s="153"/>
      <c r="G31" s="153"/>
      <c r="H31" s="154"/>
      <c r="I31" s="154"/>
      <c r="J31" s="153"/>
      <c r="K31" s="153"/>
      <c r="L31" s="153"/>
      <c r="M31" s="153"/>
      <c r="N31" s="155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</row>
    <row r="32">
      <c r="A32" s="17"/>
      <c r="B32" s="32" t="s">
        <v>8</v>
      </c>
      <c r="C32" s="38" t="n">
        <f t="normal">'矩阵统计'!E43</f>
        <v>0.0</v>
      </c>
      <c r="D32" s="153"/>
      <c r="E32" s="153"/>
      <c r="F32" s="153"/>
      <c r="G32" s="153"/>
      <c r="H32" s="154"/>
      <c r="I32" s="154"/>
      <c r="J32" s="153"/>
      <c r="K32" s="153"/>
      <c r="L32" s="153"/>
      <c r="M32" s="153"/>
      <c r="N32" s="155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</row>
    <row r="33">
      <c r="A33" s="55" t="s">
        <v>41</v>
      </c>
      <c r="B33" s="32" t="s">
        <v>42</v>
      </c>
      <c r="C33" s="38" t="n">
        <f t="normal">'矩阵统计'!E45</f>
        <v>0.0</v>
      </c>
      <c r="D33" s="153"/>
      <c r="E33" s="153"/>
      <c r="F33" s="153"/>
      <c r="G33" s="153"/>
      <c r="H33" s="154"/>
      <c r="I33" s="154"/>
      <c r="J33" s="153"/>
      <c r="K33" s="153"/>
      <c r="L33" s="153"/>
      <c r="M33" s="153"/>
      <c r="N33" s="155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</row>
    <row r="34">
      <c r="A34" s="17"/>
      <c r="B34" s="32" t="s">
        <v>8</v>
      </c>
      <c r="C34" s="38" t="n">
        <f t="normal">'矩阵统计'!E46</f>
        <v>0.0</v>
      </c>
      <c r="D34" s="153"/>
      <c r="E34" s="153"/>
      <c r="F34" s="153"/>
      <c r="G34" s="153"/>
      <c r="H34" s="154"/>
      <c r="I34" s="154"/>
      <c r="J34" s="153"/>
      <c r="K34" s="153"/>
      <c r="L34" s="153"/>
      <c r="M34" s="153"/>
      <c r="N34" s="155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</row>
    <row r="35">
      <c r="A35" s="17"/>
      <c r="B35" s="32" t="s">
        <v>7</v>
      </c>
      <c r="C35" s="38" t="n">
        <f t="normal">'矩阵统计'!E47</f>
        <v>0.0</v>
      </c>
      <c r="D35" s="153"/>
      <c r="E35" s="153"/>
      <c r="F35" s="153"/>
      <c r="G35" s="153"/>
      <c r="H35" s="154"/>
      <c r="I35" s="154"/>
      <c r="J35" s="153"/>
      <c r="K35" s="153"/>
      <c r="L35" s="153"/>
      <c r="M35" s="153"/>
      <c r="N35" s="155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</row>
    <row r="36">
      <c r="A36" s="17"/>
      <c r="B36" s="60" t="s">
        <v>10</v>
      </c>
      <c r="C36" s="38" t="n">
        <f t="normal">'矩阵统计'!E48</f>
        <v>0.0</v>
      </c>
      <c r="D36" s="153"/>
      <c r="E36" s="153"/>
      <c r="F36" s="153"/>
      <c r="G36" s="153"/>
      <c r="H36" s="154"/>
      <c r="I36" s="154"/>
      <c r="J36" s="153"/>
      <c r="K36" s="153"/>
      <c r="L36" s="153"/>
      <c r="M36" s="153"/>
      <c r="N36" s="155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</row>
    <row r="37">
      <c r="A37" s="55" t="s">
        <v>43</v>
      </c>
      <c r="B37" s="32" t="s">
        <v>6</v>
      </c>
      <c r="C37" s="38" t="n">
        <f t="normal">'矩阵统计'!E49</f>
        <v>0.0</v>
      </c>
      <c r="D37" s="153"/>
      <c r="E37" s="153"/>
      <c r="F37" s="153"/>
      <c r="G37" s="153"/>
      <c r="H37" s="154"/>
      <c r="I37" s="154"/>
      <c r="J37" s="153"/>
      <c r="K37" s="153"/>
      <c r="L37" s="153"/>
      <c r="M37" s="153"/>
      <c r="N37" s="155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</row>
    <row r="38">
      <c r="A38" s="163" t="s">
        <v>21</v>
      </c>
      <c r="B38" s="32" t="s">
        <v>6</v>
      </c>
      <c r="C38" s="38" t="n">
        <f t="normal">'矩阵统计'!E50</f>
        <v>0.0</v>
      </c>
      <c r="D38" s="153"/>
      <c r="E38" s="153"/>
      <c r="F38" s="153"/>
      <c r="G38" s="153"/>
      <c r="H38" s="154"/>
      <c r="I38" s="154"/>
      <c r="J38" s="153"/>
      <c r="K38" s="153"/>
      <c r="L38" s="153"/>
      <c r="M38" s="153"/>
      <c r="N38" s="155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</row>
    <row r="39">
      <c r="A39" s="17"/>
      <c r="B39" s="32" t="s">
        <v>8</v>
      </c>
      <c r="C39" s="38" t="n">
        <f t="normal">'矩阵统计'!E51</f>
        <v>0.0</v>
      </c>
      <c r="D39" s="153"/>
      <c r="E39" s="153"/>
      <c r="F39" s="153"/>
      <c r="G39" s="153"/>
      <c r="H39" s="154"/>
      <c r="I39" s="154"/>
      <c r="J39" s="153"/>
      <c r="K39" s="153"/>
      <c r="L39" s="153"/>
      <c r="M39" s="153"/>
      <c r="N39" s="155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</row>
    <row r="40">
      <c r="A40" s="17"/>
      <c r="B40" s="60" t="s">
        <v>10</v>
      </c>
      <c r="C40" s="38" t="n">
        <f t="normal">'矩阵统计'!E52</f>
        <v>0.0</v>
      </c>
      <c r="D40" s="153"/>
      <c r="E40" s="153"/>
      <c r="F40" s="153"/>
      <c r="G40" s="153"/>
      <c r="H40" s="154"/>
      <c r="I40" s="154"/>
      <c r="J40" s="153"/>
      <c r="K40" s="153"/>
      <c r="L40" s="153"/>
      <c r="M40" s="153"/>
      <c r="N40" s="155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</row>
    <row r="41">
      <c r="A41" s="31" t="s">
        <v>44</v>
      </c>
      <c r="B41" s="32" t="s">
        <v>6</v>
      </c>
      <c r="C41" s="38" t="n">
        <f t="normal">'矩阵统计'!E54</f>
        <v>0.0</v>
      </c>
      <c r="D41" s="153"/>
      <c r="E41" s="153"/>
      <c r="F41" s="153"/>
      <c r="G41" s="153"/>
      <c r="H41" s="154"/>
      <c r="I41" s="154"/>
      <c r="J41" s="153"/>
      <c r="K41" s="153"/>
      <c r="L41" s="153"/>
      <c r="M41" s="153"/>
      <c r="N41" s="155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</row>
    <row r="42">
      <c r="A42" s="17"/>
      <c r="B42" s="32" t="s">
        <v>8</v>
      </c>
      <c r="C42" s="38" t="n">
        <f t="normal">'矩阵统计'!E55</f>
        <v>0.0</v>
      </c>
      <c r="D42" s="153"/>
      <c r="E42" s="153"/>
      <c r="F42" s="153"/>
      <c r="G42" s="153"/>
      <c r="H42" s="154"/>
      <c r="I42" s="154"/>
      <c r="J42" s="153"/>
      <c r="K42" s="153"/>
      <c r="L42" s="153"/>
      <c r="M42" s="153"/>
      <c r="N42" s="155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</row>
    <row r="43">
      <c r="A43" s="55" t="s">
        <v>26</v>
      </c>
      <c r="B43" s="60" t="s">
        <v>6</v>
      </c>
      <c r="C43" s="38" t="n">
        <f t="normal">'矩阵统计'!E56</f>
        <v>0.0</v>
      </c>
      <c r="D43" s="153"/>
      <c r="E43" s="153"/>
      <c r="F43" s="153"/>
      <c r="G43" s="153"/>
      <c r="H43" s="154"/>
      <c r="I43" s="154"/>
      <c r="J43" s="153"/>
      <c r="K43" s="153"/>
      <c r="L43" s="153"/>
      <c r="M43" s="153"/>
      <c r="N43" s="155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</row>
    <row r="44">
      <c r="A44" s="17"/>
      <c r="B44" s="60" t="s">
        <v>10</v>
      </c>
      <c r="C44" s="38" t="n">
        <f t="normal">'矩阵统计'!E57</f>
        <v>0.0</v>
      </c>
      <c r="D44" s="153"/>
      <c r="E44" s="153"/>
      <c r="F44" s="153"/>
      <c r="G44" s="153"/>
      <c r="H44" s="154"/>
      <c r="I44" s="154"/>
      <c r="J44" s="153"/>
      <c r="K44" s="153"/>
      <c r="L44" s="153"/>
      <c r="M44" s="153"/>
      <c r="N44" s="155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</row>
    <row r="45">
      <c r="A45" s="17"/>
      <c r="B45" s="164" t="s">
        <v>45</v>
      </c>
      <c r="C45" s="165" t="n">
        <f t="normal">'矩阵统计'!E58</f>
        <v>0.0</v>
      </c>
      <c r="D45" s="157"/>
      <c r="E45" s="157"/>
      <c r="F45" s="157"/>
      <c r="G45" s="157"/>
      <c r="H45" s="158"/>
      <c r="I45" s="158"/>
      <c r="J45" s="157"/>
      <c r="K45" s="157"/>
      <c r="L45" s="157"/>
      <c r="M45" s="157"/>
      <c r="N45" s="159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</row>
    <row r="46">
      <c r="A46" s="17"/>
      <c r="B46" s="60" t="s">
        <v>7</v>
      </c>
      <c r="C46" s="38" t="n">
        <f t="normal">'矩阵统计'!E59</f>
        <v>0.0</v>
      </c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</row>
    <row r="47" ht="33.0" hidden="true" customHeight="true">
      <c r="A47" s="166" t="s">
        <v>46</v>
      </c>
      <c r="B47" s="167" t="s">
        <v>6</v>
      </c>
      <c r="C47" s="168" t="n">
        <f t="normal">'矩阵统计'!E61</f>
        <v>0.0</v>
      </c>
      <c r="D47" s="169" t="s">
        <v>47</v>
      </c>
      <c r="E47" s="170"/>
      <c r="F47" s="170"/>
      <c r="G47" s="170"/>
      <c r="H47" s="170"/>
      <c r="I47" s="170"/>
      <c r="J47" s="170"/>
      <c r="K47" s="170"/>
      <c r="L47" s="170"/>
      <c r="M47" s="170"/>
      <c r="N47" s="171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</row>
    <row r="48" ht="33.0" hidden="true" customHeight="true">
      <c r="A48" s="172" t="s">
        <v>48</v>
      </c>
      <c r="B48" s="115" t="s">
        <v>6</v>
      </c>
      <c r="C48" s="97" t="n">
        <f t="normal">'矩阵统计'!E62</f>
        <v>0.0</v>
      </c>
      <c r="D48" s="173"/>
      <c r="E48" s="174"/>
      <c r="F48" s="174"/>
      <c r="G48" s="174"/>
      <c r="H48" s="174"/>
      <c r="I48" s="174"/>
      <c r="J48" s="174"/>
      <c r="K48" s="174"/>
      <c r="L48" s="174"/>
      <c r="M48" s="174"/>
      <c r="N48" s="175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</row>
    <row r="49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</row>
    <row r="50">
      <c r="A50" s="176" t="s">
        <v>49</v>
      </c>
      <c r="B50" s="177"/>
      <c r="C50" s="178" t="n">
        <f t="normal">'矩阵统计'!E64</f>
        <v>0.0</v>
      </c>
      <c r="D50" s="117"/>
      <c r="E50" s="117"/>
      <c r="F50" s="117"/>
      <c r="G50" s="117"/>
      <c r="H50" s="117"/>
      <c r="I50" s="117"/>
      <c r="J50" s="117"/>
      <c r="K50" s="117"/>
      <c r="L50" s="117"/>
      <c r="M50" s="125"/>
      <c r="N50" s="179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</row>
    <row r="51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</row>
    <row r="52">
      <c r="A52" s="180" t="s">
        <v>118</v>
      </c>
      <c r="B52" s="181"/>
      <c r="C52" s="182" t="n">
        <f t="normal">'矩阵统计'!E4</f>
        <v>0.0</v>
      </c>
      <c r="D52" s="183" t="n">
        <f>SUM(D4:D46)</f>
        <v>0.0</v>
      </c>
      <c r="E52" s="183" t="n">
        <f>SUM(E4:E46)</f>
        <v>0.0</v>
      </c>
      <c r="F52" s="183" t="n">
        <f>SUM(F4:F46)</f>
        <v>0.0</v>
      </c>
      <c r="G52" s="183" t="n">
        <f>SUM(G4:G46)</f>
        <v>0.0</v>
      </c>
      <c r="H52" s="183" t="n">
        <f>SUM(H4:H46)</f>
        <v>0.0</v>
      </c>
      <c r="I52" s="183" t="n">
        <f>SUM(I4:I46)</f>
        <v>0.0</v>
      </c>
      <c r="J52" s="183" t="n">
        <f>SUM(J4:J46)</f>
        <v>0.0</v>
      </c>
      <c r="K52" s="183" t="n">
        <f>SUM(K4:K46)</f>
        <v>0.0</v>
      </c>
      <c r="L52" s="183" t="n">
        <f>SUM(L4:L46)</f>
        <v>0.0</v>
      </c>
      <c r="M52" s="183" t="n">
        <f>SUM(M4:M46)</f>
        <v>0.0</v>
      </c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</row>
    <row r="53" ht="21.75" customHeight="true">
      <c r="A53" s="180" t="s">
        <v>50</v>
      </c>
      <c r="B53" s="17"/>
      <c r="C53" s="17"/>
      <c r="D53" s="184" t="n">
        <f>D52/C52</f>
        <v>0.0</v>
      </c>
      <c r="E53" s="184" t="n">
        <f>E52/C52</f>
        <v>0.0</v>
      </c>
      <c r="F53" s="184" t="n">
        <f>F52/C52</f>
        <v>0.0</v>
      </c>
      <c r="G53" s="184" t="n">
        <f>G52/C52</f>
        <v>0.0</v>
      </c>
      <c r="H53" s="184" t="n">
        <f>H52/C52</f>
        <v>0.0</v>
      </c>
      <c r="I53" s="184" t="n">
        <f>I52/C52</f>
        <v>0.0</v>
      </c>
      <c r="J53" s="184" t="n">
        <f>J52/C52</f>
        <v>0.0</v>
      </c>
      <c r="K53" s="184" t="n">
        <f>K52/C52</f>
        <v>0.0</v>
      </c>
      <c r="L53" s="184" t="n">
        <f>L52/C52</f>
        <v>0.0</v>
      </c>
      <c r="M53" s="184" t="n">
        <f>M52/C52</f>
        <v>0.0</v>
      </c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</row>
    <row r="54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</row>
    <row r="5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</row>
    <row r="56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</row>
    <row r="57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</row>
    <row r="58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</row>
    <row r="59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</row>
    <row r="60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</row>
    <row r="61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</row>
    <row r="62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</row>
    <row r="63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</row>
    <row r="64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</row>
    <row r="6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</row>
    <row r="66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</row>
    <row r="67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</row>
    <row r="68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</row>
    <row r="69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</row>
    <row r="70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</row>
    <row r="71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</row>
    <row r="72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</row>
    <row r="73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</row>
    <row r="74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</row>
    <row r="7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</row>
    <row r="76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</row>
    <row r="77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</row>
    <row r="78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</row>
    <row r="79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</row>
    <row r="80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</row>
    <row r="8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</row>
    <row r="82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</row>
    <row r="83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</row>
    <row r="84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</row>
    <row r="8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</row>
    <row r="86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</row>
    <row r="87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</row>
    <row r="88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</row>
    <row r="89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</row>
    <row r="90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</row>
    <row r="9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</row>
    <row r="92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</row>
    <row r="93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</row>
    <row r="94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</row>
    <row r="9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</row>
    <row r="96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</row>
    <row r="97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</row>
    <row r="98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</row>
    <row r="99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</row>
    <row r="100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</row>
    <row r="10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</row>
    <row r="102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</row>
    <row r="103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</row>
    <row r="104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</row>
    <row r="10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</row>
    <row r="106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</row>
    <row r="107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</row>
    <row r="108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</row>
    <row r="109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</row>
    <row r="11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</row>
    <row r="11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</row>
    <row r="112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</row>
    <row r="113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</row>
    <row r="114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</row>
    <row r="11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</row>
    <row r="116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</row>
    <row r="117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</row>
    <row r="118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</row>
    <row r="119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</row>
    <row r="120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</row>
    <row r="12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</row>
    <row r="122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</row>
    <row r="123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</row>
    <row r="124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</row>
    <row r="1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</row>
    <row r="126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</row>
    <row r="127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</row>
    <row r="128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</row>
    <row r="129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</row>
    <row r="130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</row>
    <row r="13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</row>
    <row r="132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</row>
    <row r="133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</row>
    <row r="134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</row>
    <row r="13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</row>
    <row r="136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</row>
    <row r="137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</row>
    <row r="138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</row>
    <row r="139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</row>
    <row r="140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</row>
    <row r="14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</row>
    <row r="14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</row>
    <row r="143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</row>
    <row r="144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</row>
    <row r="14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</row>
    <row r="146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</row>
    <row r="147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</row>
    <row r="148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</row>
    <row r="149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</row>
    <row r="150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</row>
    <row r="15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</row>
    <row r="152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</row>
    <row r="153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</row>
    <row r="154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</row>
    <row r="15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</row>
    <row r="156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</row>
    <row r="157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</row>
    <row r="158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</row>
    <row r="159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</row>
    <row r="160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</row>
    <row r="16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</row>
    <row r="162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</row>
    <row r="163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</row>
    <row r="164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</row>
    <row r="16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</row>
    <row r="166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</row>
    <row r="167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</row>
    <row r="168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</row>
    <row r="169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</row>
    <row r="170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</row>
    <row r="17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</row>
    <row r="172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</row>
    <row r="173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</row>
    <row r="174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</row>
    <row r="17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</row>
    <row r="176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</row>
    <row r="177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</row>
    <row r="178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</row>
    <row r="179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</row>
    <row r="180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</row>
    <row r="18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</row>
    <row r="182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</row>
    <row r="183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</row>
    <row r="184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</row>
    <row r="18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</row>
    <row r="186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</row>
    <row r="187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</row>
    <row r="188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</row>
    <row r="189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</row>
    <row r="190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</row>
    <row r="19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</row>
    <row r="192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</row>
    <row r="193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</row>
    <row r="194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</row>
    <row r="19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</row>
    <row r="196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</row>
    <row r="197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</row>
    <row r="198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</row>
    <row r="199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</row>
    <row r="200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</row>
    <row r="20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</row>
    <row r="202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</row>
    <row r="203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</row>
    <row r="204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</row>
    <row r="20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</row>
    <row r="206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</row>
    <row r="207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</row>
    <row r="208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</row>
    <row r="209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</row>
    <row r="210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</row>
    <row r="21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</row>
    <row r="212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</row>
    <row r="213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</row>
    <row r="214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</row>
    <row r="21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</row>
    <row r="216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</row>
    <row r="217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</row>
    <row r="218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</row>
    <row r="219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</row>
    <row r="220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</row>
    <row r="22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</row>
    <row r="222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</row>
    <row r="223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</row>
    <row r="224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</row>
    <row r="225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</row>
    <row r="226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</row>
    <row r="227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</row>
  </sheetData>
  <sheetCalcPr fullCalcOnLoad="true"/>
  <mergeCells count="25">
    <mergeCell ref="A1:A3"/>
    <mergeCell ref="B1:B3"/>
    <mergeCell ref="C1:C3"/>
    <mergeCell ref="D2:F2"/>
    <mergeCell ref="D1:H1"/>
    <mergeCell ref="A4:A8"/>
    <mergeCell ref="I1:J2"/>
    <mergeCell ref="A9:A13"/>
    <mergeCell ref="K1:M2"/>
    <mergeCell ref="N1:N3"/>
    <mergeCell ref="A14:A15"/>
    <mergeCell ref="A16:A18"/>
    <mergeCell ref="A19:A20"/>
    <mergeCell ref="A21:A22"/>
    <mergeCell ref="A23:A26"/>
    <mergeCell ref="A27:A29"/>
    <mergeCell ref="A30:A32"/>
    <mergeCell ref="A33:A36"/>
    <mergeCell ref="A38:A40"/>
    <mergeCell ref="A41:A42"/>
    <mergeCell ref="A43:A46"/>
    <mergeCell ref="D47:N48"/>
    <mergeCell ref="A50:B50"/>
    <mergeCell ref="A52:B52"/>
    <mergeCell ref="A53:C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2024-05-24T07:44:13Z</dcterms:created>
  <dc:creator>Tencent Document</dc:creator>
  <cp:lastModifiedBy>Tencent Document</cp:lastModifiedBy>
</cp:coreProperties>
</file>