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updateLinks="always" codeName="EstaPastaDeTrabalho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P:\cemom\SAFRA_2026\10 - Monitoramento\4 - TRATOS\"/>
    </mc:Choice>
  </mc:AlternateContent>
  <xr:revisionPtr revIDLastSave="0" documentId="13_ncr:1_{D97F903B-62C4-4030-A2D0-938BB19414A5}" xr6:coauthVersionLast="47" xr6:coauthVersionMax="47" xr10:uidLastSave="{00000000-0000-0000-0000-000000000000}"/>
  <bookViews>
    <workbookView xWindow="28680" yWindow="-45" windowWidth="29040" windowHeight="15720" firstSheet="2" activeTab="5" xr2:uid="{00000000-000D-0000-FFFF-FFFF00000000}"/>
  </bookViews>
  <sheets>
    <sheet name="Planilha5" sheetId="24" state="hidden" r:id="rId1"/>
    <sheet name="Planilha7" sheetId="26" state="hidden" r:id="rId2"/>
    <sheet name="CPD" sheetId="21" r:id="rId3"/>
    <sheet name="COMPOSTAGEM " sheetId="22" r:id="rId4"/>
    <sheet name="CULTIVO" sheetId="20" r:id="rId5"/>
    <sheet name="CORREÇÃO DE SOLO" sheetId="10" r:id="rId6"/>
    <sheet name="QUEBRA LOMBO" sheetId="19" r:id="rId7"/>
    <sheet name="NÚMERO DE VIAGENS " sheetId="23" r:id="rId8"/>
    <sheet name="Planilha6" sheetId="25" state="hidden" r:id="rId9"/>
    <sheet name="Planilha4" sheetId="15" state="hidden" r:id="rId10"/>
    <sheet name="PAINEL (6)" sheetId="14" state="hidden" r:id="rId11"/>
    <sheet name="Planilha3" sheetId="7" state="hidden" r:id="rId12"/>
    <sheet name="Planilha2" sheetId="6" state="hidden" r:id="rId13"/>
    <sheet name="Planilha1" sheetId="5" state="hidden" r:id="rId14"/>
  </sheets>
  <definedNames>
    <definedName name="_xlnm._FilterDatabase" localSheetId="3" hidden="1">'COMPOSTAGEM '!#REF!</definedName>
    <definedName name="_xlnm._FilterDatabase" localSheetId="5" hidden="1">'CORREÇÃO DE SOLO'!#REF!</definedName>
    <definedName name="_xlnm._FilterDatabase" localSheetId="2" hidden="1">CPD!#REF!</definedName>
    <definedName name="_xlnm._FilterDatabase" localSheetId="4" hidden="1">CULTIVO!#REF!</definedName>
    <definedName name="_xlnm._FilterDatabase" localSheetId="10" hidden="1">'PAINEL (6)'!#REF!</definedName>
    <definedName name="_xlnm._FilterDatabase" localSheetId="6" hidden="1">'QUEBRA LOMBO'!#REF!</definedName>
    <definedName name="Z_73BDBA9F_427C_4205_9AFF_9ECCBA4D8A4B_.wvu.Rows" localSheetId="3" hidden="1">'COMPOSTAGEM '!#REF!</definedName>
    <definedName name="Z_73BDBA9F_427C_4205_9AFF_9ECCBA4D8A4B_.wvu.Rows" localSheetId="5" hidden="1">'CORREÇÃO DE SOLO'!#REF!</definedName>
    <definedName name="Z_73BDBA9F_427C_4205_9AFF_9ECCBA4D8A4B_.wvu.Rows" localSheetId="2" hidden="1">CPD!#REF!</definedName>
    <definedName name="Z_73BDBA9F_427C_4205_9AFF_9ECCBA4D8A4B_.wvu.Rows" localSheetId="4" hidden="1">CULTIVO!#REF!</definedName>
    <definedName name="Z_73BDBA9F_427C_4205_9AFF_9ECCBA4D8A4B_.wvu.Rows" localSheetId="10" hidden="1">'PAINEL (6)'!#REF!</definedName>
    <definedName name="Z_73BDBA9F_427C_4205_9AFF_9ECCBA4D8A4B_.wvu.Rows" localSheetId="6" hidden="1">'QUEBRA LOMBO'!#REF!</definedName>
  </definedNames>
  <calcPr calcId="191029"/>
  <customWorkbookViews>
    <customWorkbookView name="JECIANE CONCEICAO DA SILVA - Modo de exibição pessoal" guid="{73BDBA9F-427C-4205-9AFF-9ECCBA4D8A4B}" mergeInterval="0" personalView="1" maximized="1" xWindow="1912" yWindow="-8" windowWidth="1936" windowHeight="1048" tabRatio="702" activeSheetId="1"/>
    <customWorkbookView name="EVERALDO PEREIRA NEVES - Modo de exibição pessoal" guid="{FB0F5095-348D-4D83-88C1-9DBABC12CD03}" mergeInterval="0" personalView="1" maximized="1" xWindow="-9" yWindow="-9" windowWidth="1938" windowHeight="1158" tabRatio="702" activeSheetId="2"/>
    <customWorkbookView name="BRUNA RAFAELA DE SOUSA JESUS - Modo de exibição pessoal" guid="{FB04E483-5677-444D-93DF-7B51147C9E11}" autoUpdate="1" mergeInterval="5" personalView="1" maximized="1" xWindow="-8" yWindow="-8" windowWidth="1456" windowHeight="876" tabRatio="599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22" l="1"/>
  <c r="D6" i="21"/>
  <c r="J18" i="21" l="1"/>
  <c r="J17" i="21"/>
  <c r="J16" i="21"/>
  <c r="J15" i="21"/>
  <c r="J13" i="21"/>
  <c r="J12" i="21"/>
  <c r="J10" i="21"/>
  <c r="J9" i="21"/>
  <c r="D6" i="10"/>
  <c r="J9" i="10"/>
  <c r="J8" i="10"/>
  <c r="J11" i="10"/>
  <c r="J13" i="22"/>
  <c r="J8" i="21"/>
  <c r="D6" i="20" l="1"/>
  <c r="J16" i="20" l="1"/>
  <c r="J12" i="20"/>
  <c r="J14" i="21"/>
  <c r="J8" i="22" l="1"/>
  <c r="J9" i="22"/>
  <c r="J10" i="22"/>
  <c r="J11" i="22"/>
  <c r="J12" i="22"/>
  <c r="E6" i="21" l="1"/>
  <c r="D6" i="22" l="1"/>
  <c r="E6" i="20"/>
  <c r="J11" i="21"/>
  <c r="J10" i="10"/>
  <c r="J12" i="10"/>
  <c r="E6" i="10"/>
  <c r="J11" i="20" l="1"/>
  <c r="J10" i="20"/>
  <c r="J8" i="20" l="1"/>
  <c r="J15" i="22" l="1"/>
  <c r="J17" i="22" l="1"/>
  <c r="F14" i="10" l="1"/>
  <c r="K18" i="20"/>
  <c r="F18" i="20"/>
  <c r="F21" i="22"/>
  <c r="F20" i="21"/>
  <c r="J18" i="22"/>
  <c r="J14" i="22"/>
  <c r="K20" i="21" l="1"/>
  <c r="K19" i="21"/>
  <c r="F19" i="21" s="1"/>
  <c r="K13" i="10" l="1"/>
  <c r="F13" i="10" s="1"/>
  <c r="K14" i="10"/>
  <c r="V6" i="21" l="1"/>
  <c r="J15" i="20" l="1"/>
  <c r="J14" i="20"/>
  <c r="J23" i="19"/>
  <c r="J22" i="19"/>
  <c r="J21" i="19"/>
  <c r="J20" i="19"/>
  <c r="G12" i="23"/>
  <c r="J35" i="21" l="1"/>
  <c r="J36" i="21"/>
  <c r="J37" i="21"/>
  <c r="J38" i="21"/>
  <c r="F40" i="21"/>
  <c r="F41" i="21" s="1"/>
  <c r="H40" i="21"/>
  <c r="H41" i="21" s="1"/>
  <c r="I40" i="21"/>
  <c r="I41" i="21" s="1"/>
  <c r="J41" i="21"/>
  <c r="K21" i="22" l="1"/>
  <c r="K20" i="22"/>
  <c r="F20" i="22" s="1"/>
  <c r="F19" i="22"/>
  <c r="V6" i="22" a="1"/>
  <c r="AH3" i="22"/>
  <c r="D33" i="21"/>
  <c r="E33" i="21"/>
  <c r="AH3" i="21"/>
  <c r="D6" i="19"/>
  <c r="J9" i="20"/>
  <c r="J34" i="20"/>
  <c r="I33" i="20"/>
  <c r="I34" i="20" s="1"/>
  <c r="H33" i="20"/>
  <c r="H34" i="20" s="1"/>
  <c r="F33" i="20"/>
  <c r="F34" i="20" s="1"/>
  <c r="J31" i="20"/>
  <c r="J30" i="20"/>
  <c r="J29" i="20"/>
  <c r="J28" i="20"/>
  <c r="E26" i="20"/>
  <c r="K17" i="20"/>
  <c r="F17" i="20" s="1"/>
  <c r="V6" i="20" a="1"/>
  <c r="D26" i="20"/>
  <c r="AH3" i="20"/>
  <c r="K26" i="19"/>
  <c r="K25" i="19"/>
  <c r="J18" i="19"/>
  <c r="J17" i="19"/>
  <c r="J16" i="19"/>
  <c r="J15" i="19"/>
  <c r="J14" i="19"/>
  <c r="J13" i="19"/>
  <c r="F12" i="19"/>
  <c r="F26" i="19" s="1"/>
  <c r="J11" i="19"/>
  <c r="J10" i="19"/>
  <c r="J9" i="19"/>
  <c r="J8" i="19"/>
  <c r="R6" i="19" a="1"/>
  <c r="AD3" i="19"/>
  <c r="R3" i="19" s="1"/>
  <c r="R4" i="19" s="1"/>
  <c r="V3" i="22" l="1"/>
  <c r="V4" i="22" s="1"/>
  <c r="V3" i="21"/>
  <c r="V4" i="21" s="1"/>
  <c r="V3" i="20"/>
  <c r="V4" i="20" s="1"/>
  <c r="E6" i="19"/>
  <c r="V6" i="10" l="1" a="1"/>
  <c r="AH3" i="10" l="1"/>
  <c r="V3" i="10" l="1"/>
  <c r="V4" i="10" l="1"/>
  <c r="I61" i="14" l="1"/>
  <c r="I62" i="14" s="1"/>
  <c r="H61" i="14"/>
  <c r="H62" i="14" s="1"/>
  <c r="F61" i="14"/>
  <c r="F62" i="14" s="1"/>
  <c r="J60" i="14"/>
  <c r="J59" i="14"/>
  <c r="J58" i="14"/>
  <c r="J57" i="14"/>
  <c r="J56" i="14"/>
  <c r="R55" i="14"/>
  <c r="J55" i="14"/>
  <c r="J54" i="14"/>
  <c r="E52" i="14"/>
  <c r="I45" i="14"/>
  <c r="I46" i="14" s="1"/>
  <c r="H45" i="14"/>
  <c r="H46" i="14" s="1"/>
  <c r="F45" i="14"/>
  <c r="F46" i="14" s="1"/>
  <c r="J44" i="14"/>
  <c r="J43" i="14"/>
  <c r="J42" i="14"/>
  <c r="J41" i="14"/>
  <c r="J40" i="14"/>
  <c r="J39" i="14"/>
  <c r="J38" i="14"/>
  <c r="J37" i="14"/>
  <c r="J36" i="14"/>
  <c r="J35" i="14"/>
  <c r="J34" i="14"/>
  <c r="E32" i="14"/>
  <c r="I25" i="14"/>
  <c r="I26" i="14" s="1"/>
  <c r="H25" i="14"/>
  <c r="H26" i="14" s="1"/>
  <c r="F25" i="14"/>
  <c r="F26" i="14" s="1"/>
  <c r="J24" i="14"/>
  <c r="J23" i="14"/>
  <c r="J21" i="14"/>
  <c r="J20" i="14"/>
  <c r="J19" i="14"/>
  <c r="E17" i="14"/>
  <c r="I10" i="14"/>
  <c r="I11" i="14" s="1"/>
  <c r="H10" i="14"/>
  <c r="H11" i="14" s="1"/>
  <c r="F10" i="14"/>
  <c r="F11" i="14" s="1"/>
  <c r="J9" i="14"/>
  <c r="J8" i="14"/>
  <c r="E6" i="14"/>
  <c r="AH3" i="14"/>
  <c r="V3" i="14" s="1"/>
  <c r="D6" i="14" s="1"/>
  <c r="D17" i="14" l="1"/>
  <c r="D52" i="14"/>
  <c r="D32" i="14"/>
  <c r="V4" i="14"/>
  <c r="J34" i="5" l="1"/>
  <c r="R6" i="19"/>
  <c r="V6" i="20"/>
  <c r="V6" i="22"/>
  <c r="V6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<sst xmlns="http://schemas.openxmlformats.org/spreadsheetml/2006/main" count="741" uniqueCount="199">
  <si>
    <t>DATA</t>
  </si>
  <si>
    <t>FROTA</t>
  </si>
  <si>
    <t>FRENTE</t>
  </si>
  <si>
    <t>HORA</t>
  </si>
  <si>
    <t>STATUS</t>
  </si>
  <si>
    <t>TOTAL</t>
  </si>
  <si>
    <t>COLHEDORAS</t>
  </si>
  <si>
    <t>SETOR</t>
  </si>
  <si>
    <t>RENDIMENTO ATUAL</t>
  </si>
  <si>
    <t>PREVISÃO DE RETORNO</t>
  </si>
  <si>
    <t>PROGRAMAÇÃO DE PARADA</t>
  </si>
  <si>
    <t>FIM</t>
  </si>
  <si>
    <t>INÍCIO</t>
  </si>
  <si>
    <t xml:space="preserve">DATA </t>
  </si>
  <si>
    <t>OS</t>
  </si>
  <si>
    <t>DESCRIÇÃO</t>
  </si>
  <si>
    <t>PREVISÃO</t>
  </si>
  <si>
    <t>ACOMPANHAMENTO CARRETAS</t>
  </si>
  <si>
    <t>TOMBOU NO SETOR C</t>
  </si>
  <si>
    <t>PREVENTIVA</t>
  </si>
  <si>
    <t>CORRETIVA</t>
  </si>
  <si>
    <t>PARADA</t>
  </si>
  <si>
    <t>O.S</t>
  </si>
  <si>
    <t>TRATOR</t>
  </si>
  <si>
    <t>CAMINHÕES</t>
  </si>
  <si>
    <t>SERVIÇO</t>
  </si>
  <si>
    <t>S/ O.S</t>
  </si>
  <si>
    <t>PNEU FURADO</t>
  </si>
  <si>
    <t>MOLA QUEBRADA</t>
  </si>
  <si>
    <t>TROCAR EMBUCHAMENTO DO BRAÇO V</t>
  </si>
  <si>
    <t>PONTEIRA DO BRAÇO V QUEBRADA</t>
  </si>
  <si>
    <t>PNEU ESTOURADO</t>
  </si>
  <si>
    <t>PONTA DE EIXO QUEBRADA</t>
  </si>
  <si>
    <t>NÃO TOMBOU NO HILO</t>
  </si>
  <si>
    <t>CORRENTE QUEBRADA</t>
  </si>
  <si>
    <t>BARRA V QUEBRADA E PNEU ESTOURADO</t>
  </si>
  <si>
    <t>FEIXO DE MOLA QUEBRADO</t>
  </si>
  <si>
    <t>SUPORTE DO BRAÇO V QUEBRADO</t>
  </si>
  <si>
    <t>RODA QUEBRADA</t>
  </si>
  <si>
    <t>HORAS</t>
  </si>
  <si>
    <t>INICIO DA QUEBRA</t>
  </si>
  <si>
    <t>INICIO PARADA</t>
  </si>
  <si>
    <t>TEMPO PARADO</t>
  </si>
  <si>
    <t>D</t>
  </si>
  <si>
    <t>IMPLEMENTO</t>
  </si>
  <si>
    <t>ATIVIDADE</t>
  </si>
  <si>
    <t>PLANTADEIRA</t>
  </si>
  <si>
    <t>VINCON</t>
  </si>
  <si>
    <t>CHECKLIST</t>
  </si>
  <si>
    <t>IT</t>
  </si>
  <si>
    <t>FICHA TÉCNICA</t>
  </si>
  <si>
    <t>EM ATIVIDADE</t>
  </si>
  <si>
    <t>CHAPADINHA</t>
  </si>
  <si>
    <t>R</t>
  </si>
  <si>
    <t>APONTAMENTOS COLHEITA DE MUDA</t>
  </si>
  <si>
    <t>APONTAMENTOS PREPARO DE SOLO</t>
  </si>
  <si>
    <t>TRATORES</t>
  </si>
  <si>
    <t>APONTAMENTOS PLANTIO</t>
  </si>
  <si>
    <t>P</t>
  </si>
  <si>
    <t xml:space="preserve">FROTA </t>
  </si>
  <si>
    <t xml:space="preserve">FAZENDA OASIS </t>
  </si>
  <si>
    <t xml:space="preserve">SEM PREVISÃO </t>
  </si>
  <si>
    <t>SOSSEGO 5</t>
  </si>
  <si>
    <t>SEM PREVISÃO</t>
  </si>
  <si>
    <t>OS FROTA / SERVIÇO / OPERACÃO</t>
  </si>
  <si>
    <t>OS FROTA / SERVIÇO / OPERAÇÃO</t>
  </si>
  <si>
    <t xml:space="preserve">  </t>
  </si>
  <si>
    <t>830 LIBERADA NO FROTA/ 1532 NO PREPARO DE SOLO</t>
  </si>
  <si>
    <r>
      <t xml:space="preserve">FROTA </t>
    </r>
    <r>
      <rPr>
        <b/>
        <sz val="14"/>
        <rFont val="Calibri"/>
        <family val="2"/>
        <scheme val="minor"/>
      </rPr>
      <t>(TRATOR LIBERADO AGUARDANDO PLANTADEIRA PROTÓTIPO)</t>
    </r>
  </si>
  <si>
    <t>12044/12045</t>
  </si>
  <si>
    <t>12036/12037</t>
  </si>
  <si>
    <t/>
  </si>
  <si>
    <t>CHAPADINHA/ AFONSINHO</t>
  </si>
  <si>
    <t>FALTA DE CANA</t>
  </si>
  <si>
    <t xml:space="preserve">SOSSEGO 5 </t>
  </si>
  <si>
    <t>PLANTANDO</t>
  </si>
  <si>
    <t>RODANDO</t>
  </si>
  <si>
    <t>MAQUINAS QUE TÃO NO FROTA</t>
  </si>
  <si>
    <t>FROTAS</t>
  </si>
  <si>
    <t>COLHENDO</t>
  </si>
  <si>
    <t xml:space="preserve">EM MANUTENÇÃO EXTENA </t>
  </si>
  <si>
    <r>
      <rPr>
        <b/>
        <sz val="14"/>
        <color rgb="FFFF0000"/>
        <rFont val="Calibri"/>
        <family val="2"/>
        <scheme val="minor"/>
      </rPr>
      <t>FROTA</t>
    </r>
    <r>
      <rPr>
        <b/>
        <sz val="14"/>
        <rFont val="Calibri"/>
        <family val="2"/>
        <scheme val="minor"/>
      </rPr>
      <t xml:space="preserve"> - VAZAMENTO NA MANGUEIRA DE ALIMENTAÇÃO DA BOMBA HIDRÁULICA</t>
    </r>
  </si>
  <si>
    <r>
      <t>FROTA -</t>
    </r>
    <r>
      <rPr>
        <b/>
        <sz val="14"/>
        <color theme="1"/>
        <rFont val="Calibri"/>
        <family val="2"/>
        <scheme val="minor"/>
      </rPr>
      <t xml:space="preserve"> MANUTENÇÃO PREVENTIVA</t>
    </r>
  </si>
  <si>
    <r>
      <t xml:space="preserve">QUEBRA MECANICA - </t>
    </r>
    <r>
      <rPr>
        <b/>
        <sz val="14"/>
        <color theme="1"/>
        <rFont val="Calibri"/>
        <family val="2"/>
        <scheme val="minor"/>
      </rPr>
      <t>FILTRO RACOU DANIFICADO</t>
    </r>
  </si>
  <si>
    <r>
      <t>FROTA</t>
    </r>
    <r>
      <rPr>
        <b/>
        <sz val="14"/>
        <color theme="1"/>
        <rFont val="Calibri"/>
        <family val="2"/>
        <scheme val="minor"/>
      </rPr>
      <t xml:space="preserve"> - MANUTENÇÃO</t>
    </r>
    <r>
      <rPr>
        <b/>
        <sz val="14"/>
        <color rgb="FFFF0000"/>
        <rFont val="Calibri"/>
        <family val="2"/>
        <scheme val="minor"/>
      </rPr>
      <t xml:space="preserve"> </t>
    </r>
    <r>
      <rPr>
        <b/>
        <sz val="14"/>
        <color theme="1"/>
        <rFont val="Calibri"/>
        <family val="2"/>
        <scheme val="minor"/>
      </rPr>
      <t>PREVENTIVA</t>
    </r>
  </si>
  <si>
    <r>
      <t xml:space="preserve">SOLDANDO UMA ARTE - </t>
    </r>
    <r>
      <rPr>
        <b/>
        <sz val="14"/>
        <color rgb="FFFF0000"/>
        <rFont val="Calibri"/>
        <family val="2"/>
        <scheme val="minor"/>
      </rPr>
      <t>MANUTENÇÃO EXTERNA</t>
    </r>
  </si>
  <si>
    <r>
      <rPr>
        <b/>
        <sz val="14"/>
        <color rgb="FFFF0000"/>
        <rFont val="Calibri"/>
        <family val="2"/>
        <scheme val="minor"/>
      </rPr>
      <t>FROTA</t>
    </r>
    <r>
      <rPr>
        <b/>
        <sz val="14"/>
        <color theme="1"/>
        <rFont val="Calibri"/>
        <family val="2"/>
        <scheme val="minor"/>
      </rPr>
      <t xml:space="preserve"> - MOLA DO PEDAL DA EMBREAGEM QUEBROU</t>
    </r>
  </si>
  <si>
    <r>
      <t xml:space="preserve">FROTA - </t>
    </r>
    <r>
      <rPr>
        <b/>
        <sz val="14"/>
        <rFont val="Calibri"/>
        <family val="2"/>
        <scheme val="minor"/>
      </rPr>
      <t>LUBRIFICAÇÃO DE REMONTA</t>
    </r>
  </si>
  <si>
    <t xml:space="preserve">FROTA - </t>
  </si>
  <si>
    <t>APONTAMENTO DE COLHEDORA</t>
  </si>
  <si>
    <t xml:space="preserve"> </t>
  </si>
  <si>
    <t>1528/2000</t>
  </si>
  <si>
    <t>1530/2003</t>
  </si>
  <si>
    <t>1529/2001</t>
  </si>
  <si>
    <t>1531/2006</t>
  </si>
  <si>
    <t>1532/2002</t>
  </si>
  <si>
    <t>1527/830</t>
  </si>
  <si>
    <t>MONITORAMENTO VELOCIDADE MEDIA  KM/H</t>
  </si>
  <si>
    <t>MONITORAMENTO RPM MEDIA  KM/H</t>
  </si>
  <si>
    <t xml:space="preserve">    </t>
  </si>
  <si>
    <t>RELATÓRIO DE PRODUTIVIDADE TRATOS CULTURAIS</t>
  </si>
  <si>
    <t>CULTIVO</t>
  </si>
  <si>
    <t xml:space="preserve">FERTILIDADE </t>
  </si>
  <si>
    <t>CPD</t>
  </si>
  <si>
    <t>QUBRA LOMBO</t>
  </si>
  <si>
    <t xml:space="preserve">EM DESLOCAMENTO PAR AO SETOR C PARA VER SE RODA A ATIVIDADE </t>
  </si>
  <si>
    <t>CAMINHÃO MUNCK MM</t>
  </si>
  <si>
    <t>AFONSINHO 2</t>
  </si>
  <si>
    <t>LAVADOR</t>
  </si>
  <si>
    <t>SOLO UMIDO</t>
  </si>
  <si>
    <t>DESLOCAR PARA J2</t>
  </si>
  <si>
    <t>PÁ CARREGADEIRA</t>
  </si>
  <si>
    <t>MOTOCANA</t>
  </si>
  <si>
    <t>CAMINHAO PIPA</t>
  </si>
  <si>
    <t xml:space="preserve">	PULVERIZADOR</t>
  </si>
  <si>
    <t>TRATOR CASE</t>
  </si>
  <si>
    <t>PARADO / PROBLEMA</t>
  </si>
  <si>
    <t>CORREÇÃO DE SOLO</t>
  </si>
  <si>
    <t>PATIO - BALANÇA</t>
  </si>
  <si>
    <t>QUADRICICLO</t>
  </si>
  <si>
    <t>QUEBRA LOMBO</t>
  </si>
  <si>
    <r>
      <rPr>
        <b/>
        <sz val="11"/>
        <color rgb="FFFF0000"/>
        <rFont val="Arial"/>
        <family val="2"/>
      </rPr>
      <t>100004</t>
    </r>
    <r>
      <rPr>
        <b/>
        <sz val="11"/>
        <color theme="1"/>
        <rFont val="Arial"/>
        <family val="2"/>
      </rPr>
      <t xml:space="preserve"> - CULTIVADOR</t>
    </r>
  </si>
  <si>
    <r>
      <rPr>
        <b/>
        <sz val="11"/>
        <color rgb="FFFF0000"/>
        <rFont val="Arial"/>
        <family val="2"/>
      </rPr>
      <t>100002</t>
    </r>
    <r>
      <rPr>
        <b/>
        <sz val="11"/>
        <color theme="1"/>
        <rFont val="Arial"/>
        <family val="2"/>
      </rPr>
      <t xml:space="preserve"> - CULTIVADOR</t>
    </r>
  </si>
  <si>
    <r>
      <rPr>
        <b/>
        <sz val="11"/>
        <color rgb="FFFF0000"/>
        <rFont val="Arial"/>
        <family val="2"/>
      </rPr>
      <t>100003</t>
    </r>
    <r>
      <rPr>
        <b/>
        <sz val="11"/>
        <color theme="1"/>
        <rFont val="Arial"/>
        <family val="2"/>
      </rPr>
      <t xml:space="preserve">  - CULTIVADOR</t>
    </r>
  </si>
  <si>
    <r>
      <rPr>
        <b/>
        <sz val="11"/>
        <color rgb="FFFF0000"/>
        <rFont val="Arial"/>
        <family val="2"/>
      </rPr>
      <t>1145</t>
    </r>
    <r>
      <rPr>
        <b/>
        <sz val="11"/>
        <color theme="1"/>
        <rFont val="Arial"/>
        <family val="2"/>
      </rPr>
      <t xml:space="preserve"> - CULTIVADOR</t>
    </r>
  </si>
  <si>
    <r>
      <rPr>
        <b/>
        <sz val="11"/>
        <color rgb="FFFF0000"/>
        <rFont val="Arial"/>
        <family val="2"/>
      </rPr>
      <t xml:space="preserve">100067 </t>
    </r>
    <r>
      <rPr>
        <b/>
        <sz val="11"/>
        <color theme="1"/>
        <rFont val="Arial"/>
        <family val="2"/>
      </rPr>
      <t>- CULTIVADOR</t>
    </r>
  </si>
  <si>
    <r>
      <rPr>
        <b/>
        <sz val="11"/>
        <color rgb="FFFF0000"/>
        <rFont val="Arial"/>
        <family val="2"/>
      </rPr>
      <t xml:space="preserve">100068 </t>
    </r>
    <r>
      <rPr>
        <b/>
        <sz val="11"/>
        <color theme="1"/>
        <rFont val="Arial"/>
        <family val="2"/>
      </rPr>
      <t>- CULTIVADOR</t>
    </r>
  </si>
  <si>
    <r>
      <rPr>
        <b/>
        <sz val="11"/>
        <color rgb="FFFF0000"/>
        <rFont val="Arial"/>
        <family val="2"/>
      </rPr>
      <t>100184</t>
    </r>
    <r>
      <rPr>
        <b/>
        <sz val="11"/>
        <color theme="1"/>
        <rFont val="Arial"/>
        <family val="2"/>
      </rPr>
      <t xml:space="preserve"> - CULTIVADOR</t>
    </r>
  </si>
  <si>
    <t xml:space="preserve">COMPOSTAGEM </t>
  </si>
  <si>
    <t>EQUIPAMENTO</t>
  </si>
  <si>
    <t>CAMINHÃO CAÇAMBA</t>
  </si>
  <si>
    <t>MOTO HONDA</t>
  </si>
  <si>
    <t>PÁTIO DE COMPOSTAGEM</t>
  </si>
  <si>
    <t>TURNO</t>
  </si>
  <si>
    <t>Nº DE VIAGENS</t>
  </si>
  <si>
    <t>TON</t>
  </si>
  <si>
    <t>MATERIAL</t>
  </si>
  <si>
    <t>COMPOSTO</t>
  </si>
  <si>
    <t>/ /</t>
  </si>
  <si>
    <t>INAJA: SETOR J</t>
  </si>
  <si>
    <t>TRICICLO</t>
  </si>
  <si>
    <t>B</t>
  </si>
  <si>
    <t>G1 / CUP. 5</t>
  </si>
  <si>
    <t>C</t>
  </si>
  <si>
    <t>853 - ATOMIZADOR</t>
  </si>
  <si>
    <t>ATUANDO NO CPD - ACEIRANDO CANA</t>
  </si>
  <si>
    <r>
      <rPr>
        <b/>
        <sz val="11"/>
        <color rgb="FFFF0000"/>
        <rFont val="Arial"/>
        <family val="2"/>
      </rPr>
      <t>100002</t>
    </r>
    <r>
      <rPr>
        <b/>
        <sz val="11"/>
        <color theme="1"/>
        <rFont val="Arial"/>
        <family val="2"/>
      </rPr>
      <t xml:space="preserve">  - CULTIVADOR</t>
    </r>
  </si>
  <si>
    <r>
      <rPr>
        <b/>
        <sz val="11"/>
        <color rgb="FFFF0000"/>
        <rFont val="Arial"/>
        <family val="2"/>
      </rPr>
      <t>100003</t>
    </r>
    <r>
      <rPr>
        <b/>
        <sz val="11"/>
        <color theme="1"/>
        <rFont val="Arial"/>
        <family val="2"/>
      </rPr>
      <t xml:space="preserve"> - CULTIVADOR</t>
    </r>
  </si>
  <si>
    <r>
      <rPr>
        <b/>
        <sz val="11"/>
        <color rgb="FFFF0000"/>
        <rFont val="Arial"/>
        <family val="2"/>
      </rPr>
      <t>366 -</t>
    </r>
    <r>
      <rPr>
        <b/>
        <sz val="11"/>
        <color theme="1"/>
        <rFont val="Arial"/>
        <family val="2"/>
      </rPr>
      <t xml:space="preserve"> PULVERIZADOR JACTO</t>
    </r>
  </si>
  <si>
    <r>
      <rPr>
        <b/>
        <sz val="11"/>
        <color rgb="FFFF0000"/>
        <rFont val="Arial"/>
        <family val="2"/>
      </rPr>
      <t>100067</t>
    </r>
    <r>
      <rPr>
        <b/>
        <sz val="11"/>
        <color theme="1"/>
        <rFont val="Arial"/>
        <family val="2"/>
      </rPr>
      <t xml:space="preserve">  - CULTIVADOR</t>
    </r>
  </si>
  <si>
    <t>LIDERANÇA</t>
  </si>
  <si>
    <r>
      <rPr>
        <b/>
        <sz val="11"/>
        <color rgb="FFFF0000"/>
        <rFont val="Arial"/>
        <family val="2"/>
      </rPr>
      <t>100067</t>
    </r>
    <r>
      <rPr>
        <b/>
        <sz val="11"/>
        <color theme="1"/>
        <rFont val="Arial"/>
        <family val="2"/>
      </rPr>
      <t xml:space="preserve"> - CULTIVADOR</t>
    </r>
  </si>
  <si>
    <t>CATAÇÃO QUÍMICA</t>
  </si>
  <si>
    <t xml:space="preserve">446 - MISTURADOR DE COMPOSTAGEM </t>
  </si>
  <si>
    <t>PATIO DA BALANÇA</t>
  </si>
  <si>
    <t>J3</t>
  </si>
  <si>
    <t>QUEBRA MECÂNICA</t>
  </si>
  <si>
    <t>APOIO PIPA</t>
  </si>
  <si>
    <r>
      <rPr>
        <b/>
        <sz val="11"/>
        <color rgb="FFFF0000"/>
        <rFont val="Arial"/>
        <family val="2"/>
      </rPr>
      <t>1096 -</t>
    </r>
    <r>
      <rPr>
        <b/>
        <sz val="11"/>
        <color theme="1"/>
        <rFont val="Arial"/>
        <family val="2"/>
      </rPr>
      <t xml:space="preserve"> AG. BOMBA HIDRAULICA </t>
    </r>
    <r>
      <rPr>
        <b/>
        <sz val="11"/>
        <color rgb="FFFF0000"/>
        <rFont val="Arial"/>
        <family val="2"/>
      </rPr>
      <t>O.S - 21816231</t>
    </r>
  </si>
  <si>
    <r>
      <rPr>
        <b/>
        <sz val="11"/>
        <color rgb="FFFF0000"/>
        <rFont val="Arial"/>
        <family val="2"/>
      </rPr>
      <t>100068</t>
    </r>
    <r>
      <rPr>
        <b/>
        <sz val="11"/>
        <color theme="1"/>
        <rFont val="Arial"/>
        <family val="2"/>
      </rPr>
      <t xml:space="preserve"> - CULTIVADOR</t>
    </r>
  </si>
  <si>
    <t xml:space="preserve"> CUP.3</t>
  </si>
  <si>
    <r>
      <rPr>
        <b/>
        <sz val="11"/>
        <color rgb="FFFF0000"/>
        <rFont val="Arial"/>
        <family val="2"/>
      </rPr>
      <t>775 -</t>
    </r>
    <r>
      <rPr>
        <b/>
        <sz val="11"/>
        <color theme="1"/>
        <rFont val="Arial"/>
        <family val="2"/>
      </rPr>
      <t xml:space="preserve"> APLIC DE CALCÁRIO</t>
    </r>
  </si>
  <si>
    <r>
      <rPr>
        <b/>
        <sz val="11"/>
        <color rgb="FFFF0000"/>
        <rFont val="Arial"/>
        <family val="2"/>
      </rPr>
      <t>712</t>
    </r>
    <r>
      <rPr>
        <b/>
        <sz val="11"/>
        <color theme="1"/>
        <rFont val="Arial"/>
        <family val="2"/>
      </rPr>
      <t xml:space="preserve"> - APLIC DE CALCÁRIO</t>
    </r>
  </si>
  <si>
    <r>
      <rPr>
        <b/>
        <sz val="11"/>
        <color rgb="FFFF0000"/>
        <rFont val="Arial"/>
        <family val="2"/>
      </rPr>
      <t>1096</t>
    </r>
    <r>
      <rPr>
        <b/>
        <sz val="11"/>
        <color theme="1"/>
        <rFont val="Arial"/>
        <family val="2"/>
      </rPr>
      <t xml:space="preserve"> - APLIC DE CALCÁRIO</t>
    </r>
  </si>
  <si>
    <r>
      <rPr>
        <b/>
        <sz val="11"/>
        <color rgb="FFFF0000"/>
        <rFont val="Arial"/>
        <family val="2"/>
      </rPr>
      <t>1130</t>
    </r>
    <r>
      <rPr>
        <b/>
        <sz val="11"/>
        <color theme="1"/>
        <rFont val="Arial"/>
        <family val="2"/>
      </rPr>
      <t xml:space="preserve"> - APLIC DE CALCÁRIO</t>
    </r>
  </si>
  <si>
    <t>J2</t>
  </si>
  <si>
    <r>
      <rPr>
        <b/>
        <sz val="11"/>
        <color rgb="FFFF0000"/>
        <rFont val="Arial"/>
        <family val="2"/>
      </rPr>
      <t>522</t>
    </r>
    <r>
      <rPr>
        <b/>
        <sz val="11"/>
        <color theme="1"/>
        <rFont val="Arial"/>
        <family val="2"/>
      </rPr>
      <t xml:space="preserve"> - ENTRADA DE AR - REVISÃO DA BOMBA INJETORA / </t>
    </r>
    <r>
      <rPr>
        <b/>
        <sz val="11"/>
        <color rgb="FFFF0000"/>
        <rFont val="Arial"/>
        <family val="2"/>
      </rPr>
      <t>O.S - 21808942</t>
    </r>
  </si>
  <si>
    <t>PRÉ EMERGENTE</t>
  </si>
  <si>
    <r>
      <t xml:space="preserve">MISTURADOR DE COMPOSTAGEM / </t>
    </r>
    <r>
      <rPr>
        <b/>
        <sz val="11"/>
        <color rgb="FFFF0000"/>
        <rFont val="Arial"/>
        <family val="2"/>
      </rPr>
      <t>447</t>
    </r>
    <r>
      <rPr>
        <b/>
        <sz val="11"/>
        <color theme="1"/>
        <rFont val="Arial"/>
        <family val="2"/>
      </rPr>
      <t xml:space="preserve"> D</t>
    </r>
  </si>
  <si>
    <r>
      <t xml:space="preserve">DISTRIBUIDOR DE FERTILIZAANTES/  </t>
    </r>
    <r>
      <rPr>
        <b/>
        <sz val="11"/>
        <color rgb="FFFF0000"/>
        <rFont val="Arial"/>
        <family val="2"/>
      </rPr>
      <t>628</t>
    </r>
    <r>
      <rPr>
        <b/>
        <sz val="11"/>
        <rFont val="Arial"/>
        <family val="2"/>
      </rPr>
      <t xml:space="preserve"> D</t>
    </r>
  </si>
  <si>
    <r>
      <t xml:space="preserve">TRATOR - 1065 IMPLE/ </t>
    </r>
    <r>
      <rPr>
        <b/>
        <sz val="11"/>
        <color rgb="FFFF0000"/>
        <rFont val="Arial"/>
        <family val="2"/>
      </rPr>
      <t>1065</t>
    </r>
    <r>
      <rPr>
        <b/>
        <sz val="11"/>
        <color theme="1"/>
        <rFont val="Arial"/>
        <family val="2"/>
      </rPr>
      <t xml:space="preserve"> D</t>
    </r>
  </si>
  <si>
    <t>H5</t>
  </si>
  <si>
    <t>BORDA DE CARREADOR</t>
  </si>
  <si>
    <t>BORDA DE MATA</t>
  </si>
  <si>
    <t>USINA</t>
  </si>
  <si>
    <t>TRANSPORTE DE TORTA DE FILTRO</t>
  </si>
  <si>
    <r>
      <rPr>
        <b/>
        <sz val="11"/>
        <color rgb="FFFF0000"/>
        <rFont val="Arial"/>
        <family val="2"/>
      </rPr>
      <t>637</t>
    </r>
    <r>
      <rPr>
        <b/>
        <sz val="11"/>
        <color theme="1"/>
        <rFont val="Arial"/>
        <family val="2"/>
      </rPr>
      <t xml:space="preserve"> - VAZAMENTO NO CILINDRO DO BASCULANTE </t>
    </r>
    <r>
      <rPr>
        <b/>
        <sz val="11"/>
        <color rgb="FFFF0000"/>
        <rFont val="Arial"/>
        <family val="2"/>
      </rPr>
      <t>O.S 21829321</t>
    </r>
  </si>
  <si>
    <t>G2</t>
  </si>
  <si>
    <t>A</t>
  </si>
  <si>
    <t>PRÓXIMO A BALANÇA</t>
  </si>
  <si>
    <r>
      <rPr>
        <b/>
        <sz val="11"/>
        <color rgb="FFFF0000"/>
        <rFont val="Arial"/>
        <family val="2"/>
      </rPr>
      <t xml:space="preserve">100002 - </t>
    </r>
    <r>
      <rPr>
        <b/>
        <sz val="11"/>
        <rFont val="Arial"/>
        <family val="2"/>
      </rPr>
      <t xml:space="preserve">PROJETO DE MELHORIA / </t>
    </r>
    <r>
      <rPr>
        <b/>
        <sz val="11"/>
        <color rgb="FFFF0000"/>
        <rFont val="Arial"/>
        <family val="2"/>
      </rPr>
      <t>O.S - 21803836</t>
    </r>
  </si>
  <si>
    <t>OÁSIS</t>
  </si>
  <si>
    <r>
      <t xml:space="preserve">NO FROTA PARA ARRUMAR O RETENTOR DO CUBO E COLOCAR O CARDAN E A CRUZETA DA TRAÇÃO TRASEIRA / </t>
    </r>
    <r>
      <rPr>
        <b/>
        <sz val="10"/>
        <color rgb="FFFF0000"/>
        <rFont val="Arial"/>
        <family val="2"/>
      </rPr>
      <t>O.S - 21814704</t>
    </r>
  </si>
  <si>
    <t>BORDA DE MATAR</t>
  </si>
  <si>
    <t>N° OS 53758 - PRÉ EMERGENTE CANA SOCA</t>
  </si>
  <si>
    <t>D1</t>
  </si>
  <si>
    <t>ESTOUROU UMA MANGUEIRA DIREÇÃO, ULTIMO CILINDRO NÃO ESTÁ LEVANTANDO</t>
  </si>
  <si>
    <t xml:space="preserve">ABASTECENDO </t>
  </si>
  <si>
    <t>F1 (LIMPEZA DO TANQUE)</t>
  </si>
  <si>
    <t>LIMPEZA DO TANQUE DE SEDIMENTAÇÃO</t>
  </si>
  <si>
    <t>N° OS 53370 1° DESSECAÇÃO PÓS COLHEITA</t>
  </si>
  <si>
    <t>OURO VERDE 2</t>
  </si>
  <si>
    <r>
      <rPr>
        <b/>
        <sz val="11"/>
        <color rgb="FFFF0000"/>
        <rFont val="Arial"/>
        <family val="2"/>
      </rPr>
      <t>1122/1064 -</t>
    </r>
    <r>
      <rPr>
        <b/>
        <sz val="11"/>
        <color theme="1"/>
        <rFont val="Arial"/>
        <family val="2"/>
      </rPr>
      <t xml:space="preserve"> PULVERIZADOR JACTO</t>
    </r>
  </si>
  <si>
    <r>
      <t>1122 -</t>
    </r>
    <r>
      <rPr>
        <b/>
        <sz val="11"/>
        <rFont val="Arial"/>
        <family val="2"/>
      </rPr>
      <t xml:space="preserve"> AG. MONTAR </t>
    </r>
  </si>
  <si>
    <r>
      <rPr>
        <b/>
        <sz val="11"/>
        <color rgb="FFFF0000"/>
        <rFont val="Arial"/>
        <family val="2"/>
      </rPr>
      <t>100068 -</t>
    </r>
    <r>
      <rPr>
        <b/>
        <sz val="11"/>
        <color theme="1"/>
        <rFont val="Arial"/>
        <family val="2"/>
      </rPr>
      <t xml:space="preserve"> COLOCANDO TERCEIRO PONTO</t>
    </r>
  </si>
  <si>
    <r>
      <rPr>
        <b/>
        <sz val="11"/>
        <color rgb="FFFF0000"/>
        <rFont val="Arial"/>
        <family val="2"/>
      </rPr>
      <t xml:space="preserve">446 - </t>
    </r>
    <r>
      <rPr>
        <b/>
        <sz val="11"/>
        <rFont val="Arial"/>
        <family val="2"/>
      </rPr>
      <t>EMPENOU O CARDÃ</t>
    </r>
  </si>
  <si>
    <t>1 DESSECAÇÃO</t>
  </si>
  <si>
    <t>OFICINA</t>
  </si>
  <si>
    <t xml:space="preserve">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</si>
</sst>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0.0"/>
    <numFmt numFmtId="166" formatCode="[$-F400]h:mm:ss\ AM/PM"/>
  </numFmts>
  <fonts count="3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1"/>
      <color theme="1" tint="4.9989318521683403E-2"/>
      <name val="Arial"/>
      <family val="2"/>
    </font>
    <font>
      <b/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2"/>
      <color theme="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4"/>
      <color theme="1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color rgb="FF00B050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/>
      <diagonal/>
    </border>
    <border>
      <left style="thin">
        <color indexed="64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7">
    <xf numFmtId="0" fontId="0" fillId="0" borderId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6" fillId="0" borderId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67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/>
    </xf>
    <xf numFmtId="0" fontId="1" fillId="3" borderId="23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1" fillId="3" borderId="19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/>
    </xf>
    <xf numFmtId="0" fontId="1" fillId="3" borderId="29" xfId="0" applyFont="1" applyFill="1" applyBorder="1" applyAlignment="1">
      <alignment horizontal="center" vertical="center" wrapText="1"/>
    </xf>
    <xf numFmtId="0" fontId="1" fillId="3" borderId="18" xfId="0" applyFont="1" applyFill="1" applyBorder="1" applyAlignment="1">
      <alignment horizontal="center" vertical="center" wrapText="1"/>
    </xf>
    <xf numFmtId="14" fontId="0" fillId="0" borderId="2" xfId="0" applyNumberFormat="1" applyBorder="1" applyAlignment="1">
      <alignment horizontal="center"/>
    </xf>
    <xf numFmtId="20" fontId="0" fillId="0" borderId="2" xfId="0" applyNumberForma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0" fontId="8" fillId="3" borderId="18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22" fontId="0" fillId="0" borderId="2" xfId="0" applyNumberFormat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/>
    </xf>
    <xf numFmtId="0" fontId="10" fillId="4" borderId="23" xfId="0" applyFont="1" applyFill="1" applyBorder="1" applyAlignment="1">
      <alignment horizontal="center" vertical="center"/>
    </xf>
    <xf numFmtId="0" fontId="10" fillId="4" borderId="16" xfId="0" applyFont="1" applyFill="1" applyBorder="1" applyAlignment="1">
      <alignment horizontal="center" vertical="center"/>
    </xf>
    <xf numFmtId="0" fontId="10" fillId="4" borderId="29" xfId="0" applyFont="1" applyFill="1" applyBorder="1" applyAlignment="1">
      <alignment horizontal="center" vertical="center"/>
    </xf>
    <xf numFmtId="0" fontId="10" fillId="4" borderId="18" xfId="0" applyFont="1" applyFill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7" fillId="0" borderId="1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" fontId="4" fillId="0" borderId="14" xfId="0" applyNumberFormat="1" applyFont="1" applyBorder="1" applyAlignment="1">
      <alignment horizontal="center" vertical="center"/>
    </xf>
    <xf numFmtId="14" fontId="4" fillId="0" borderId="24" xfId="0" applyNumberFormat="1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1" fillId="3" borderId="32" xfId="0" applyFont="1" applyFill="1" applyBorder="1" applyAlignment="1">
      <alignment horizontal="center" vertical="center" wrapText="1"/>
    </xf>
    <xf numFmtId="165" fontId="5" fillId="0" borderId="28" xfId="0" applyNumberFormat="1" applyFont="1" applyBorder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33" xfId="0" applyFont="1" applyBorder="1" applyAlignment="1">
      <alignment horizontal="center"/>
    </xf>
    <xf numFmtId="0" fontId="12" fillId="0" borderId="34" xfId="0" applyFont="1" applyBorder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14" fontId="12" fillId="0" borderId="8" xfId="0" applyNumberFormat="1" applyFont="1" applyBorder="1" applyAlignment="1">
      <alignment horizontal="center" vertical="center"/>
    </xf>
    <xf numFmtId="20" fontId="12" fillId="0" borderId="7" xfId="0" applyNumberFormat="1" applyFont="1" applyBorder="1" applyAlignment="1">
      <alignment horizontal="center"/>
    </xf>
    <xf numFmtId="0" fontId="13" fillId="0" borderId="21" xfId="0" applyFont="1" applyBorder="1" applyAlignment="1">
      <alignment horizontal="center" vertical="center" wrapText="1"/>
    </xf>
    <xf numFmtId="0" fontId="11" fillId="0" borderId="0" xfId="0" applyFont="1" applyAlignment="1">
      <alignment vertical="center"/>
    </xf>
    <xf numFmtId="1" fontId="4" fillId="2" borderId="0" xfId="0" applyNumberFormat="1" applyFont="1" applyFill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9" fillId="3" borderId="11" xfId="0" applyFont="1" applyFill="1" applyBorder="1" applyAlignment="1">
      <alignment horizontal="center" vertical="center"/>
    </xf>
    <xf numFmtId="0" fontId="11" fillId="0" borderId="13" xfId="0" applyFont="1" applyBorder="1" applyAlignment="1">
      <alignment vertical="center"/>
    </xf>
    <xf numFmtId="0" fontId="5" fillId="6" borderId="23" xfId="0" applyFont="1" applyFill="1" applyBorder="1" applyAlignment="1">
      <alignment horizontal="center"/>
    </xf>
    <xf numFmtId="165" fontId="5" fillId="6" borderId="10" xfId="0" applyNumberFormat="1" applyFont="1" applyFill="1" applyBorder="1"/>
    <xf numFmtId="0" fontId="1" fillId="6" borderId="10" xfId="0" applyFont="1" applyFill="1" applyBorder="1" applyAlignment="1">
      <alignment vertical="center"/>
    </xf>
    <xf numFmtId="0" fontId="9" fillId="6" borderId="11" xfId="0" applyFont="1" applyFill="1" applyBorder="1" applyAlignment="1">
      <alignment vertical="center"/>
    </xf>
    <xf numFmtId="165" fontId="5" fillId="6" borderId="11" xfId="0" applyNumberFormat="1" applyFont="1" applyFill="1" applyBorder="1"/>
    <xf numFmtId="165" fontId="5" fillId="6" borderId="12" xfId="0" applyNumberFormat="1" applyFont="1" applyFill="1" applyBorder="1"/>
    <xf numFmtId="1" fontId="2" fillId="6" borderId="19" xfId="0" applyNumberFormat="1" applyFont="1" applyFill="1" applyBorder="1" applyAlignment="1">
      <alignment horizontal="center"/>
    </xf>
    <xf numFmtId="14" fontId="12" fillId="0" borderId="0" xfId="0" applyNumberFormat="1" applyFont="1" applyAlignment="1">
      <alignment horizontal="center" vertical="center"/>
    </xf>
    <xf numFmtId="20" fontId="12" fillId="0" borderId="7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0" xfId="0" applyFill="1"/>
    <xf numFmtId="22" fontId="0" fillId="2" borderId="0" xfId="0" applyNumberFormat="1" applyFill="1"/>
    <xf numFmtId="14" fontId="0" fillId="2" borderId="0" xfId="0" applyNumberFormat="1" applyFill="1"/>
    <xf numFmtId="0" fontId="11" fillId="0" borderId="5" xfId="0" applyFont="1" applyBorder="1" applyAlignment="1">
      <alignment horizontal="center" vertical="center"/>
    </xf>
    <xf numFmtId="0" fontId="1" fillId="3" borderId="35" xfId="0" applyFont="1" applyFill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/>
    </xf>
    <xf numFmtId="0" fontId="5" fillId="6" borderId="35" xfId="0" applyFont="1" applyFill="1" applyBorder="1" applyAlignment="1">
      <alignment horizontal="center"/>
    </xf>
    <xf numFmtId="0" fontId="5" fillId="6" borderId="12" xfId="0" applyFont="1" applyFill="1" applyBorder="1" applyAlignment="1">
      <alignment horizontal="center"/>
    </xf>
    <xf numFmtId="0" fontId="14" fillId="0" borderId="21" xfId="0" applyFont="1" applyBorder="1" applyAlignment="1">
      <alignment horizontal="center" vertical="center" wrapText="1"/>
    </xf>
    <xf numFmtId="165" fontId="5" fillId="0" borderId="44" xfId="0" applyNumberFormat="1" applyFont="1" applyBorder="1" applyAlignment="1">
      <alignment horizontal="center"/>
    </xf>
    <xf numFmtId="0" fontId="1" fillId="3" borderId="45" xfId="0" applyFont="1" applyFill="1" applyBorder="1" applyAlignment="1">
      <alignment horizontal="center" vertical="center" wrapText="1"/>
    </xf>
    <xf numFmtId="165" fontId="5" fillId="6" borderId="9" xfId="0" applyNumberFormat="1" applyFont="1" applyFill="1" applyBorder="1"/>
    <xf numFmtId="14" fontId="12" fillId="0" borderId="2" xfId="0" applyNumberFormat="1" applyFont="1" applyBorder="1" applyAlignment="1">
      <alignment horizontal="center"/>
    </xf>
    <xf numFmtId="20" fontId="12" fillId="0" borderId="2" xfId="0" applyNumberFormat="1" applyFont="1" applyBorder="1" applyAlignment="1">
      <alignment horizontal="center"/>
    </xf>
    <xf numFmtId="14" fontId="12" fillId="0" borderId="2" xfId="0" applyNumberFormat="1" applyFont="1" applyBorder="1" applyAlignment="1">
      <alignment vertical="center"/>
    </xf>
    <xf numFmtId="165" fontId="5" fillId="0" borderId="44" xfId="0" applyNumberFormat="1" applyFont="1" applyBorder="1" applyAlignment="1">
      <alignment horizontal="center" vertical="center"/>
    </xf>
    <xf numFmtId="14" fontId="12" fillId="0" borderId="2" xfId="0" applyNumberFormat="1" applyFont="1" applyBorder="1" applyAlignment="1">
      <alignment horizontal="center" vertical="center"/>
    </xf>
    <xf numFmtId="20" fontId="12" fillId="0" borderId="2" xfId="0" applyNumberFormat="1" applyFont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 wrapText="1"/>
    </xf>
    <xf numFmtId="0" fontId="13" fillId="0" borderId="21" xfId="0" applyFont="1" applyBorder="1" applyAlignment="1">
      <alignment horizontal="center" wrapText="1"/>
    </xf>
    <xf numFmtId="0" fontId="14" fillId="0" borderId="21" xfId="0" applyFont="1" applyBorder="1" applyAlignment="1">
      <alignment horizontal="center" wrapText="1"/>
    </xf>
    <xf numFmtId="14" fontId="12" fillId="0" borderId="3" xfId="0" applyNumberFormat="1" applyFont="1" applyBorder="1" applyAlignment="1">
      <alignment horizontal="center"/>
    </xf>
    <xf numFmtId="165" fontId="5" fillId="6" borderId="15" xfId="0" applyNumberFormat="1" applyFont="1" applyFill="1" applyBorder="1"/>
    <xf numFmtId="14" fontId="2" fillId="0" borderId="46" xfId="0" applyNumberFormat="1" applyFont="1" applyBorder="1" applyAlignment="1">
      <alignment horizontal="center" vertical="center"/>
    </xf>
    <xf numFmtId="20" fontId="2" fillId="0" borderId="9" xfId="0" applyNumberFormat="1" applyFont="1" applyBorder="1" applyAlignment="1">
      <alignment horizontal="center" vertical="center"/>
    </xf>
    <xf numFmtId="14" fontId="2" fillId="0" borderId="9" xfId="0" applyNumberFormat="1" applyFont="1" applyBorder="1" applyAlignment="1">
      <alignment horizontal="center" vertical="center"/>
    </xf>
    <xf numFmtId="0" fontId="12" fillId="0" borderId="36" xfId="0" applyFont="1" applyBorder="1" applyAlignment="1">
      <alignment horizontal="center"/>
    </xf>
    <xf numFmtId="0" fontId="12" fillId="0" borderId="49" xfId="0" applyFont="1" applyBorder="1" applyAlignment="1">
      <alignment horizontal="center" vertical="center"/>
    </xf>
    <xf numFmtId="0" fontId="12" fillId="0" borderId="50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5" fillId="6" borderId="18" xfId="0" applyFont="1" applyFill="1" applyBorder="1" applyAlignment="1">
      <alignment horizontal="center"/>
    </xf>
    <xf numFmtId="0" fontId="12" fillId="0" borderId="40" xfId="0" applyFont="1" applyBorder="1" applyAlignment="1">
      <alignment horizontal="center"/>
    </xf>
    <xf numFmtId="0" fontId="12" fillId="0" borderId="52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wrapText="1"/>
    </xf>
    <xf numFmtId="14" fontId="12" fillId="0" borderId="43" xfId="0" applyNumberFormat="1" applyFont="1" applyBorder="1" applyAlignment="1">
      <alignment horizontal="center" vertical="center"/>
    </xf>
    <xf numFmtId="0" fontId="0" fillId="0" borderId="0" xfId="0" quotePrefix="1"/>
    <xf numFmtId="165" fontId="5" fillId="6" borderId="11" xfId="0" applyNumberFormat="1" applyFont="1" applyFill="1" applyBorder="1" applyAlignment="1">
      <alignment horizontal="center" vertical="center"/>
    </xf>
    <xf numFmtId="20" fontId="12" fillId="0" borderId="47" xfId="0" applyNumberFormat="1" applyFont="1" applyBorder="1" applyAlignment="1">
      <alignment horizontal="center"/>
    </xf>
    <xf numFmtId="0" fontId="12" fillId="8" borderId="28" xfId="0" applyFont="1" applyFill="1" applyBorder="1" applyAlignment="1">
      <alignment horizontal="center" vertical="center"/>
    </xf>
    <xf numFmtId="0" fontId="12" fillId="9" borderId="28" xfId="0" applyFont="1" applyFill="1" applyBorder="1" applyAlignment="1">
      <alignment horizontal="center" vertical="center"/>
    </xf>
    <xf numFmtId="14" fontId="12" fillId="0" borderId="54" xfId="0" applyNumberFormat="1" applyFont="1" applyBorder="1" applyAlignment="1">
      <alignment horizontal="center"/>
    </xf>
    <xf numFmtId="165" fontId="5" fillId="0" borderId="55" xfId="0" applyNumberFormat="1" applyFont="1" applyBorder="1" applyAlignment="1">
      <alignment horizontal="center"/>
    </xf>
    <xf numFmtId="0" fontId="0" fillId="0" borderId="9" xfId="0" applyBorder="1" applyAlignment="1">
      <alignment horizontal="center"/>
    </xf>
    <xf numFmtId="165" fontId="5" fillId="6" borderId="53" xfId="0" applyNumberFormat="1" applyFont="1" applyFill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14" fontId="12" fillId="0" borderId="41" xfId="0" applyNumberFormat="1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14" fontId="12" fillId="0" borderId="57" xfId="0" applyNumberFormat="1" applyFont="1" applyBorder="1" applyAlignment="1">
      <alignment horizontal="center"/>
    </xf>
    <xf numFmtId="14" fontId="12" fillId="0" borderId="55" xfId="0" applyNumberFormat="1" applyFont="1" applyBorder="1" applyAlignment="1">
      <alignment horizontal="center"/>
    </xf>
    <xf numFmtId="20" fontId="12" fillId="0" borderId="57" xfId="0" applyNumberFormat="1" applyFont="1" applyBorder="1" applyAlignment="1">
      <alignment horizontal="center"/>
    </xf>
    <xf numFmtId="20" fontId="12" fillId="0" borderId="55" xfId="0" applyNumberFormat="1" applyFont="1" applyBorder="1" applyAlignment="1">
      <alignment horizontal="center"/>
    </xf>
    <xf numFmtId="0" fontId="5" fillId="0" borderId="21" xfId="0" applyFont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14" fontId="12" fillId="10" borderId="0" xfId="0" applyNumberFormat="1" applyFont="1" applyFill="1" applyAlignment="1">
      <alignment horizontal="center"/>
    </xf>
    <xf numFmtId="14" fontId="5" fillId="6" borderId="10" xfId="0" applyNumberFormat="1" applyFont="1" applyFill="1" applyBorder="1"/>
    <xf numFmtId="0" fontId="9" fillId="11" borderId="11" xfId="0" applyFont="1" applyFill="1" applyBorder="1" applyAlignment="1">
      <alignment horizontal="center" vertical="center"/>
    </xf>
    <xf numFmtId="0" fontId="5" fillId="11" borderId="58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12" fillId="0" borderId="51" xfId="0" applyFont="1" applyBorder="1" applyAlignment="1">
      <alignment horizontal="center" vertical="center"/>
    </xf>
    <xf numFmtId="20" fontId="12" fillId="0" borderId="3" xfId="0" applyNumberFormat="1" applyFont="1" applyBorder="1" applyAlignment="1">
      <alignment horizontal="center"/>
    </xf>
    <xf numFmtId="0" fontId="0" fillId="11" borderId="0" xfId="0" applyFill="1"/>
    <xf numFmtId="20" fontId="12" fillId="0" borderId="41" xfId="0" applyNumberFormat="1" applyFont="1" applyBorder="1" applyAlignment="1">
      <alignment horizontal="center" vertical="center"/>
    </xf>
    <xf numFmtId="0" fontId="12" fillId="11" borderId="28" xfId="0" applyFont="1" applyFill="1" applyBorder="1" applyAlignment="1">
      <alignment horizontal="center" vertical="center"/>
    </xf>
    <xf numFmtId="0" fontId="12" fillId="11" borderId="49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/>
    </xf>
    <xf numFmtId="165" fontId="5" fillId="11" borderId="44" xfId="0" applyNumberFormat="1" applyFont="1" applyFill="1" applyBorder="1" applyAlignment="1">
      <alignment horizontal="center"/>
    </xf>
    <xf numFmtId="14" fontId="12" fillId="11" borderId="2" xfId="0" applyNumberFormat="1" applyFont="1" applyFill="1" applyBorder="1" applyAlignment="1">
      <alignment horizontal="center"/>
    </xf>
    <xf numFmtId="20" fontId="12" fillId="11" borderId="2" xfId="0" applyNumberFormat="1" applyFont="1" applyFill="1" applyBorder="1" applyAlignment="1">
      <alignment horizontal="center"/>
    </xf>
    <xf numFmtId="14" fontId="2" fillId="11" borderId="0" xfId="0" applyNumberFormat="1" applyFont="1" applyFill="1" applyAlignment="1">
      <alignment horizontal="center" vertical="center"/>
    </xf>
    <xf numFmtId="20" fontId="2" fillId="11" borderId="0" xfId="0" applyNumberFormat="1" applyFont="1" applyFill="1" applyAlignment="1">
      <alignment horizontal="center" vertical="center"/>
    </xf>
    <xf numFmtId="0" fontId="13" fillId="11" borderId="21" xfId="0" applyFont="1" applyFill="1" applyBorder="1" applyAlignment="1">
      <alignment horizontal="center" wrapText="1"/>
    </xf>
    <xf numFmtId="0" fontId="12" fillId="11" borderId="50" xfId="0" applyFont="1" applyFill="1" applyBorder="1" applyAlignment="1">
      <alignment horizontal="center" vertical="center"/>
    </xf>
    <xf numFmtId="0" fontId="12" fillId="11" borderId="36" xfId="0" applyFont="1" applyFill="1" applyBorder="1" applyAlignment="1">
      <alignment horizontal="center"/>
    </xf>
    <xf numFmtId="0" fontId="12" fillId="11" borderId="33" xfId="0" applyFont="1" applyFill="1" applyBorder="1" applyAlignment="1">
      <alignment horizontal="center"/>
    </xf>
    <xf numFmtId="14" fontId="12" fillId="11" borderId="2" xfId="0" applyNumberFormat="1" applyFont="1" applyFill="1" applyBorder="1" applyAlignment="1">
      <alignment horizontal="center" vertical="center"/>
    </xf>
    <xf numFmtId="14" fontId="12" fillId="11" borderId="0" xfId="0" applyNumberFormat="1" applyFont="1" applyFill="1" applyAlignment="1">
      <alignment horizontal="center"/>
    </xf>
    <xf numFmtId="20" fontId="12" fillId="11" borderId="0" xfId="0" applyNumberFormat="1" applyFont="1" applyFill="1" applyAlignment="1">
      <alignment horizontal="center" vertical="center"/>
    </xf>
    <xf numFmtId="0" fontId="5" fillId="11" borderId="21" xfId="0" applyFont="1" applyFill="1" applyBorder="1" applyAlignment="1">
      <alignment horizontal="center" vertical="center" wrapText="1"/>
    </xf>
    <xf numFmtId="14" fontId="12" fillId="11" borderId="3" xfId="0" applyNumberFormat="1" applyFont="1" applyFill="1" applyBorder="1" applyAlignment="1">
      <alignment horizontal="center"/>
    </xf>
    <xf numFmtId="14" fontId="12" fillId="11" borderId="43" xfId="0" applyNumberFormat="1" applyFont="1" applyFill="1" applyBorder="1" applyAlignment="1">
      <alignment vertical="center"/>
    </xf>
    <xf numFmtId="0" fontId="13" fillId="11" borderId="21" xfId="0" applyFont="1" applyFill="1" applyBorder="1" applyAlignment="1">
      <alignment horizontal="center" vertical="center" wrapText="1"/>
    </xf>
    <xf numFmtId="20" fontId="12" fillId="11" borderId="7" xfId="0" applyNumberFormat="1" applyFont="1" applyFill="1" applyBorder="1" applyAlignment="1">
      <alignment horizontal="center" vertical="center"/>
    </xf>
    <xf numFmtId="165" fontId="5" fillId="0" borderId="56" xfId="0" applyNumberFormat="1" applyFont="1" applyBorder="1" applyAlignment="1">
      <alignment horizontal="center" vertical="center"/>
    </xf>
    <xf numFmtId="14" fontId="12" fillId="0" borderId="42" xfId="0" applyNumberFormat="1" applyFont="1" applyBorder="1" applyAlignment="1">
      <alignment horizontal="center"/>
    </xf>
    <xf numFmtId="20" fontId="12" fillId="0" borderId="48" xfId="0" applyNumberFormat="1" applyFont="1" applyBorder="1" applyAlignment="1">
      <alignment horizontal="center" vertical="center"/>
    </xf>
    <xf numFmtId="14" fontId="12" fillId="0" borderId="8" xfId="0" applyNumberFormat="1" applyFont="1" applyBorder="1" applyAlignment="1">
      <alignment horizontal="center"/>
    </xf>
    <xf numFmtId="14" fontId="12" fillId="0" borderId="41" xfId="0" applyNumberFormat="1" applyFont="1" applyBorder="1" applyAlignment="1">
      <alignment horizontal="center"/>
    </xf>
    <xf numFmtId="0" fontId="0" fillId="12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20" fontId="12" fillId="0" borderId="0" xfId="0" applyNumberFormat="1" applyFont="1" applyAlignment="1">
      <alignment horizontal="center" vertical="center"/>
    </xf>
    <xf numFmtId="20" fontId="12" fillId="11" borderId="41" xfId="0" applyNumberFormat="1" applyFont="1" applyFill="1" applyBorder="1" applyAlignment="1">
      <alignment horizontal="center" vertical="center"/>
    </xf>
    <xf numFmtId="14" fontId="12" fillId="11" borderId="28" xfId="0" applyNumberFormat="1" applyFont="1" applyFill="1" applyBorder="1" applyAlignment="1">
      <alignment horizontal="center"/>
    </xf>
    <xf numFmtId="20" fontId="12" fillId="11" borderId="28" xfId="0" applyNumberFormat="1" applyFont="1" applyFill="1" applyBorder="1" applyAlignment="1">
      <alignment horizontal="center" vertical="center"/>
    </xf>
    <xf numFmtId="14" fontId="12" fillId="0" borderId="28" xfId="0" applyNumberFormat="1" applyFont="1" applyBorder="1" applyAlignment="1">
      <alignment horizontal="center"/>
    </xf>
    <xf numFmtId="20" fontId="12" fillId="0" borderId="28" xfId="0" applyNumberFormat="1" applyFont="1" applyBorder="1" applyAlignment="1">
      <alignment horizontal="center" vertical="center"/>
    </xf>
    <xf numFmtId="14" fontId="5" fillId="0" borderId="43" xfId="0" applyNumberFormat="1" applyFont="1" applyBorder="1" applyAlignment="1">
      <alignment horizontal="center" vertical="center"/>
    </xf>
    <xf numFmtId="0" fontId="11" fillId="0" borderId="5" xfId="0" applyFont="1" applyBorder="1" applyAlignment="1">
      <alignment vertical="center"/>
    </xf>
    <xf numFmtId="0" fontId="11" fillId="0" borderId="8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11" fillId="0" borderId="9" xfId="0" applyFont="1" applyBorder="1" applyAlignment="1">
      <alignment vertical="center"/>
    </xf>
    <xf numFmtId="0" fontId="12" fillId="7" borderId="28" xfId="0" applyFont="1" applyFill="1" applyBorder="1" applyAlignment="1">
      <alignment horizontal="center" vertical="center"/>
    </xf>
    <xf numFmtId="0" fontId="12" fillId="7" borderId="49" xfId="0" applyFont="1" applyFill="1" applyBorder="1" applyAlignment="1">
      <alignment horizontal="center" vertical="center"/>
    </xf>
    <xf numFmtId="0" fontId="12" fillId="7" borderId="4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/>
    </xf>
    <xf numFmtId="165" fontId="5" fillId="7" borderId="44" xfId="0" applyNumberFormat="1" applyFont="1" applyFill="1" applyBorder="1" applyAlignment="1">
      <alignment horizontal="center"/>
    </xf>
    <xf numFmtId="14" fontId="12" fillId="7" borderId="3" xfId="0" applyNumberFormat="1" applyFont="1" applyFill="1" applyBorder="1" applyAlignment="1">
      <alignment horizontal="center"/>
    </xf>
    <xf numFmtId="20" fontId="12" fillId="7" borderId="2" xfId="0" applyNumberFormat="1" applyFont="1" applyFill="1" applyBorder="1" applyAlignment="1">
      <alignment horizontal="center"/>
    </xf>
    <xf numFmtId="14" fontId="2" fillId="7" borderId="0" xfId="0" applyNumberFormat="1" applyFont="1" applyFill="1" applyAlignment="1">
      <alignment horizontal="center" vertical="center"/>
    </xf>
    <xf numFmtId="20" fontId="2" fillId="7" borderId="0" xfId="0" applyNumberFormat="1" applyFont="1" applyFill="1" applyAlignment="1">
      <alignment horizontal="center" vertical="center"/>
    </xf>
    <xf numFmtId="0" fontId="13" fillId="7" borderId="21" xfId="0" applyFont="1" applyFill="1" applyBorder="1" applyAlignment="1">
      <alignment horizontal="center" vertical="center" wrapText="1"/>
    </xf>
    <xf numFmtId="20" fontId="12" fillId="7" borderId="0" xfId="0" applyNumberFormat="1" applyFont="1" applyFill="1" applyAlignment="1">
      <alignment vertical="center"/>
    </xf>
    <xf numFmtId="16" fontId="12" fillId="7" borderId="0" xfId="0" applyNumberFormat="1" applyFont="1" applyFill="1" applyAlignment="1">
      <alignment vertical="center"/>
    </xf>
    <xf numFmtId="22" fontId="0" fillId="0" borderId="0" xfId="0" applyNumberFormat="1"/>
    <xf numFmtId="14" fontId="0" fillId="0" borderId="0" xfId="0" applyNumberFormat="1"/>
    <xf numFmtId="0" fontId="8" fillId="3" borderId="18" xfId="0" applyFont="1" applyFill="1" applyBorder="1" applyAlignment="1" applyProtection="1">
      <alignment horizontal="center" vertical="center" wrapText="1"/>
      <protection locked="0"/>
    </xf>
    <xf numFmtId="0" fontId="5" fillId="13" borderId="35" xfId="0" applyFont="1" applyFill="1" applyBorder="1" applyAlignment="1" applyProtection="1">
      <alignment horizontal="center"/>
      <protection locked="0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0" fontId="12" fillId="8" borderId="33" xfId="0" applyFont="1" applyFill="1" applyBorder="1" applyAlignment="1" applyProtection="1">
      <alignment horizontal="center"/>
      <protection locked="0"/>
    </xf>
    <xf numFmtId="0" fontId="12" fillId="14" borderId="4" xfId="0" applyFont="1" applyFill="1" applyBorder="1" applyAlignment="1" applyProtection="1">
      <alignment horizontal="center" vertical="center"/>
      <protection locked="0"/>
    </xf>
    <xf numFmtId="0" fontId="12" fillId="14" borderId="2" xfId="0" applyFont="1" applyFill="1" applyBorder="1" applyAlignment="1" applyProtection="1">
      <alignment horizontal="center"/>
      <protection locked="0"/>
    </xf>
    <xf numFmtId="14" fontId="12" fillId="7" borderId="2" xfId="0" applyNumberFormat="1" applyFont="1" applyFill="1" applyBorder="1" applyAlignment="1" applyProtection="1">
      <alignment horizontal="center"/>
      <protection locked="0"/>
    </xf>
    <xf numFmtId="20" fontId="12" fillId="7" borderId="4" xfId="0" applyNumberFormat="1" applyFont="1" applyFill="1" applyBorder="1" applyAlignment="1" applyProtection="1">
      <alignment horizontal="center" vertical="center"/>
      <protection locked="0"/>
    </xf>
    <xf numFmtId="0" fontId="12" fillId="7" borderId="49" xfId="0" applyFont="1" applyFill="1" applyBorder="1" applyAlignment="1" applyProtection="1">
      <alignment horizontal="center" vertical="center"/>
      <protection locked="0"/>
    </xf>
    <xf numFmtId="0" fontId="12" fillId="7" borderId="52" xfId="0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8" borderId="0" xfId="0" applyNumberFormat="1" applyFill="1" applyAlignment="1">
      <alignment horizontal="center" vertical="center"/>
    </xf>
    <xf numFmtId="20" fontId="0" fillId="8" borderId="0" xfId="0" applyNumberFormat="1" applyFill="1" applyAlignment="1">
      <alignment horizontal="center" vertic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6" borderId="5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14" fontId="0" fillId="5" borderId="0" xfId="0" applyNumberFormat="1" applyFill="1" applyAlignment="1">
      <alignment horizontal="center" vertical="center"/>
    </xf>
    <xf numFmtId="20" fontId="0" fillId="5" borderId="0" xfId="0" applyNumberFormat="1" applyFill="1" applyAlignment="1">
      <alignment horizontal="center" vertical="center"/>
    </xf>
    <xf numFmtId="0" fontId="0" fillId="5" borderId="0" xfId="0" applyFill="1"/>
    <xf numFmtId="2" fontId="0" fillId="0" borderId="0" xfId="0" applyNumberFormat="1" applyAlignment="1">
      <alignment horizontal="center" vertical="center"/>
    </xf>
    <xf numFmtId="166" fontId="5" fillId="7" borderId="2" xfId="0" applyNumberFormat="1" applyFont="1" applyFill="1" applyBorder="1" applyAlignment="1">
      <alignment horizontal="center"/>
    </xf>
    <xf numFmtId="14" fontId="12" fillId="7" borderId="48" xfId="0" applyNumberFormat="1" applyFont="1" applyFill="1" applyBorder="1" applyAlignment="1" applyProtection="1">
      <alignment horizontal="center"/>
      <protection locked="0"/>
    </xf>
    <xf numFmtId="20" fontId="12" fillId="7" borderId="1" xfId="0" applyNumberFormat="1" applyFont="1" applyFill="1" applyBorder="1" applyAlignment="1" applyProtection="1">
      <alignment horizontal="center" vertical="center"/>
      <protection locked="0"/>
    </xf>
    <xf numFmtId="14" fontId="12" fillId="7" borderId="41" xfId="0" applyNumberFormat="1" applyFont="1" applyFill="1" applyBorder="1" applyAlignment="1" applyProtection="1">
      <alignment horizontal="center" vertical="center"/>
      <protection locked="0"/>
    </xf>
    <xf numFmtId="20" fontId="12" fillId="0" borderId="0" xfId="0" applyNumberFormat="1" applyFont="1" applyAlignment="1" applyProtection="1">
      <alignment horizontal="center" vertical="center"/>
      <protection locked="0"/>
    </xf>
    <xf numFmtId="0" fontId="5" fillId="0" borderId="0" xfId="0" applyFont="1" applyAlignment="1">
      <alignment horizontal="center"/>
    </xf>
    <xf numFmtId="0" fontId="12" fillId="7" borderId="63" xfId="0" applyFont="1" applyFill="1" applyBorder="1" applyAlignment="1">
      <alignment horizontal="center" vertical="center"/>
    </xf>
    <xf numFmtId="0" fontId="12" fillId="8" borderId="37" xfId="0" applyFont="1" applyFill="1" applyBorder="1" applyAlignment="1" applyProtection="1">
      <alignment horizontal="center" vertical="center"/>
      <protection locked="0"/>
    </xf>
    <xf numFmtId="166" fontId="5" fillId="7" borderId="48" xfId="0" applyNumberFormat="1" applyFont="1" applyFill="1" applyBorder="1" applyAlignment="1" applyProtection="1">
      <alignment horizontal="center"/>
      <protection locked="0"/>
    </xf>
    <xf numFmtId="20" fontId="12" fillId="7" borderId="48" xfId="0" applyNumberFormat="1" applyFont="1" applyFill="1" applyBorder="1" applyAlignment="1" applyProtection="1">
      <alignment horizontal="center" vertical="center"/>
      <protection locked="0"/>
    </xf>
    <xf numFmtId="166" fontId="5" fillId="13" borderId="10" xfId="0" applyNumberFormat="1" applyFont="1" applyFill="1" applyBorder="1" applyProtection="1">
      <protection locked="0"/>
    </xf>
    <xf numFmtId="165" fontId="5" fillId="5" borderId="11" xfId="0" applyNumberFormat="1" applyFont="1" applyFill="1" applyBorder="1" applyProtection="1">
      <protection locked="0"/>
    </xf>
    <xf numFmtId="165" fontId="5" fillId="5" borderId="11" xfId="0" applyNumberFormat="1" applyFont="1" applyFill="1" applyBorder="1" applyAlignment="1" applyProtection="1">
      <alignment horizontal="center" vertical="center"/>
      <protection locked="0"/>
    </xf>
    <xf numFmtId="165" fontId="5" fillId="5" borderId="12" xfId="0" applyNumberFormat="1" applyFont="1" applyFill="1" applyBorder="1" applyProtection="1">
      <protection locked="0"/>
    </xf>
    <xf numFmtId="14" fontId="12" fillId="0" borderId="43" xfId="0" applyNumberFormat="1" applyFont="1" applyBorder="1" applyAlignment="1" applyProtection="1">
      <alignment horizontal="center" vertical="center"/>
      <protection locked="0"/>
    </xf>
    <xf numFmtId="165" fontId="5" fillId="0" borderId="9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/>
    </xf>
    <xf numFmtId="0" fontId="0" fillId="0" borderId="0" xfId="0" quotePrefix="1" applyAlignment="1">
      <alignment horizontal="center" wrapText="1"/>
    </xf>
    <xf numFmtId="0" fontId="0" fillId="7" borderId="0" xfId="0" applyFill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5" fillId="0" borderId="13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8" xfId="0" applyFont="1" applyBorder="1" applyAlignment="1">
      <alignment vertical="center"/>
    </xf>
    <xf numFmtId="0" fontId="5" fillId="0" borderId="0" xfId="0" applyFont="1" applyAlignment="1">
      <alignment vertical="center"/>
    </xf>
    <xf numFmtId="0" fontId="5" fillId="0" borderId="26" xfId="0" applyFont="1" applyBorder="1" applyAlignment="1">
      <alignment vertical="center"/>
    </xf>
    <xf numFmtId="0" fontId="5" fillId="0" borderId="9" xfId="0" applyFont="1" applyBorder="1" applyAlignment="1">
      <alignment vertical="center"/>
    </xf>
    <xf numFmtId="166" fontId="5" fillId="0" borderId="14" xfId="0" applyNumberFormat="1" applyFont="1" applyBorder="1" applyAlignment="1">
      <alignment horizontal="center" vertical="center"/>
    </xf>
    <xf numFmtId="20" fontId="5" fillId="7" borderId="0" xfId="0" applyNumberFormat="1" applyFont="1" applyFill="1" applyAlignment="1" applyProtection="1">
      <alignment horizontal="center" vertical="center"/>
      <protection locked="0"/>
    </xf>
    <xf numFmtId="14" fontId="5" fillId="7" borderId="0" xfId="0" applyNumberFormat="1" applyFont="1" applyFill="1" applyAlignment="1" applyProtection="1">
      <alignment horizontal="center" vertical="center"/>
      <protection locked="0"/>
    </xf>
    <xf numFmtId="0" fontId="8" fillId="11" borderId="11" xfId="0" applyFont="1" applyFill="1" applyBorder="1" applyAlignment="1">
      <alignment horizontal="center" vertical="center"/>
    </xf>
    <xf numFmtId="1" fontId="5" fillId="2" borderId="11" xfId="0" applyNumberFormat="1" applyFont="1" applyFill="1" applyBorder="1" applyAlignment="1">
      <alignment horizontal="center" vertical="center"/>
    </xf>
    <xf numFmtId="0" fontId="8" fillId="10" borderId="12" xfId="0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2" fillId="0" borderId="0" xfId="0" applyFont="1"/>
    <xf numFmtId="166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wrapText="1"/>
    </xf>
    <xf numFmtId="0" fontId="12" fillId="0" borderId="0" xfId="0" quotePrefix="1" applyFont="1" applyAlignment="1">
      <alignment horizontal="center" vertical="center"/>
    </xf>
    <xf numFmtId="0" fontId="5" fillId="0" borderId="6" xfId="0" applyFont="1" applyBorder="1" applyAlignment="1" applyProtection="1">
      <alignment horizontal="center" vertical="center"/>
      <protection locked="0"/>
    </xf>
    <xf numFmtId="14" fontId="5" fillId="0" borderId="24" xfId="0" applyNumberFormat="1" applyFont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8" fillId="3" borderId="12" xfId="0" applyFont="1" applyFill="1" applyBorder="1" applyAlignment="1" applyProtection="1">
      <alignment horizontal="center" vertical="center" wrapText="1"/>
      <protection locked="0"/>
    </xf>
    <xf numFmtId="0" fontId="8" fillId="3" borderId="10" xfId="0" applyFont="1" applyFill="1" applyBorder="1" applyAlignment="1" applyProtection="1">
      <alignment horizontal="center" vertical="center" wrapText="1"/>
      <protection locked="0"/>
    </xf>
    <xf numFmtId="0" fontId="5" fillId="0" borderId="22" xfId="0" applyFont="1" applyBorder="1" applyAlignment="1" applyProtection="1">
      <alignment horizontal="center" vertical="center" wrapText="1"/>
      <protection locked="0"/>
    </xf>
    <xf numFmtId="0" fontId="8" fillId="3" borderId="13" xfId="0" applyFont="1" applyFill="1" applyBorder="1" applyAlignment="1" applyProtection="1">
      <alignment horizontal="center" vertical="center" wrapText="1"/>
      <protection locked="0"/>
    </xf>
    <xf numFmtId="0" fontId="8" fillId="3" borderId="6" xfId="0" applyFont="1" applyFill="1" applyBorder="1" applyAlignment="1" applyProtection="1">
      <alignment horizontal="center" vertical="center" wrapText="1"/>
      <protection locked="0"/>
    </xf>
    <xf numFmtId="0" fontId="8" fillId="3" borderId="20" xfId="0" applyFont="1" applyFill="1" applyBorder="1" applyAlignment="1" applyProtection="1">
      <alignment horizontal="center" vertical="center" wrapText="1"/>
      <protection locked="0"/>
    </xf>
    <xf numFmtId="0" fontId="8" fillId="3" borderId="35" xfId="0" applyFont="1" applyFill="1" applyBorder="1" applyAlignment="1" applyProtection="1">
      <alignment horizontal="center" vertical="center" wrapText="1"/>
      <protection locked="0"/>
    </xf>
    <xf numFmtId="0" fontId="8" fillId="3" borderId="19" xfId="0" applyFont="1" applyFill="1" applyBorder="1" applyAlignment="1" applyProtection="1">
      <alignment horizontal="center" vertical="center" wrapText="1"/>
      <protection locked="0"/>
    </xf>
    <xf numFmtId="0" fontId="8" fillId="3" borderId="33" xfId="0" applyFont="1" applyFill="1" applyBorder="1" applyAlignment="1" applyProtection="1">
      <alignment horizontal="center" vertical="center" wrapText="1"/>
      <protection locked="0"/>
    </xf>
    <xf numFmtId="0" fontId="8" fillId="3" borderId="53" xfId="0" applyFont="1" applyFill="1" applyBorder="1" applyAlignment="1" applyProtection="1">
      <alignment horizontal="center" vertical="center" wrapText="1"/>
      <protection locked="0"/>
    </xf>
    <xf numFmtId="0" fontId="8" fillId="3" borderId="29" xfId="0" applyFont="1" applyFill="1" applyBorder="1" applyAlignment="1" applyProtection="1">
      <alignment horizontal="center" vertical="center" wrapText="1"/>
      <protection locked="0"/>
    </xf>
    <xf numFmtId="0" fontId="5" fillId="0" borderId="8" xfId="0" applyFont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 wrapText="1"/>
      <protection locked="0"/>
    </xf>
    <xf numFmtId="1" fontId="5" fillId="13" borderId="19" xfId="0" applyNumberFormat="1" applyFont="1" applyFill="1" applyBorder="1" applyAlignment="1" applyProtection="1">
      <alignment horizontal="center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8" fillId="3" borderId="11" xfId="0" applyFont="1" applyFill="1" applyBorder="1" applyAlignment="1" applyProtection="1">
      <alignment horizontal="center" vertical="center" wrapText="1"/>
      <protection locked="0"/>
    </xf>
    <xf numFmtId="0" fontId="5" fillId="0" borderId="9" xfId="0" applyFont="1" applyBorder="1" applyAlignment="1" applyProtection="1">
      <alignment vertical="center"/>
      <protection locked="0"/>
    </xf>
    <xf numFmtId="0" fontId="5" fillId="0" borderId="15" xfId="0" applyFont="1" applyBorder="1" applyAlignment="1" applyProtection="1">
      <alignment vertical="center"/>
      <protection locked="0"/>
    </xf>
    <xf numFmtId="166" fontId="18" fillId="3" borderId="2" xfId="0" applyNumberFormat="1" applyFont="1" applyFill="1" applyBorder="1" applyAlignment="1">
      <alignment horizontal="center" vertical="center" wrapText="1"/>
    </xf>
    <xf numFmtId="0" fontId="18" fillId="3" borderId="2" xfId="0" applyFont="1" applyFill="1" applyBorder="1" applyAlignment="1">
      <alignment horizontal="center" vertical="center" wrapText="1"/>
    </xf>
    <xf numFmtId="0" fontId="18" fillId="3" borderId="18" xfId="0" applyFont="1" applyFill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wrapText="1"/>
    </xf>
    <xf numFmtId="0" fontId="20" fillId="14" borderId="4" xfId="0" applyFont="1" applyFill="1" applyBorder="1" applyAlignment="1" applyProtection="1">
      <alignment horizontal="center" vertical="center"/>
      <protection locked="0"/>
    </xf>
    <xf numFmtId="20" fontId="20" fillId="7" borderId="2" xfId="0" applyNumberFormat="1" applyFont="1" applyFill="1" applyBorder="1" applyAlignment="1" applyProtection="1">
      <alignment horizontal="center" vertical="center"/>
      <protection locked="0"/>
    </xf>
    <xf numFmtId="14" fontId="20" fillId="0" borderId="2" xfId="0" applyNumberFormat="1" applyFont="1" applyBorder="1" applyAlignment="1" applyProtection="1">
      <alignment vertical="center"/>
      <protection locked="0"/>
    </xf>
    <xf numFmtId="0" fontId="18" fillId="3" borderId="59" xfId="0" applyFont="1" applyFill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/>
    </xf>
    <xf numFmtId="0" fontId="17" fillId="10" borderId="65" xfId="0" applyFont="1" applyFill="1" applyBorder="1" applyAlignment="1">
      <alignment horizontal="center" vertical="center"/>
    </xf>
    <xf numFmtId="0" fontId="23" fillId="0" borderId="27" xfId="0" applyFont="1" applyBorder="1" applyAlignment="1">
      <alignment horizontal="center" vertical="center"/>
    </xf>
    <xf numFmtId="0" fontId="23" fillId="0" borderId="30" xfId="0" applyFont="1" applyBorder="1" applyAlignment="1">
      <alignment horizontal="center" vertical="center"/>
    </xf>
    <xf numFmtId="0" fontId="17" fillId="0" borderId="21" xfId="0" applyFont="1" applyBorder="1" applyAlignment="1">
      <alignment horizontal="center" vertical="center" wrapText="1"/>
    </xf>
    <xf numFmtId="0" fontId="17" fillId="0" borderId="59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/>
    </xf>
    <xf numFmtId="0" fontId="20" fillId="14" borderId="1" xfId="0" applyFont="1" applyFill="1" applyBorder="1" applyAlignment="1" applyProtection="1">
      <alignment horizontal="center"/>
      <protection locked="0"/>
    </xf>
    <xf numFmtId="165" fontId="17" fillId="0" borderId="44" xfId="0" applyNumberFormat="1" applyFont="1" applyBorder="1" applyAlignment="1">
      <alignment horizontal="center"/>
    </xf>
    <xf numFmtId="14" fontId="17" fillId="7" borderId="59" xfId="0" applyNumberFormat="1" applyFont="1" applyFill="1" applyBorder="1" applyAlignment="1" applyProtection="1">
      <alignment horizontal="center"/>
      <protection locked="0"/>
    </xf>
    <xf numFmtId="20" fontId="17" fillId="7" borderId="1" xfId="0" applyNumberFormat="1" applyFont="1" applyFill="1" applyBorder="1" applyAlignment="1" applyProtection="1">
      <alignment horizontal="center" vertical="center"/>
      <protection locked="0"/>
    </xf>
    <xf numFmtId="0" fontId="22" fillId="0" borderId="2" xfId="0" applyFont="1" applyBorder="1" applyAlignment="1">
      <alignment horizontal="center" vertical="center" wrapText="1"/>
    </xf>
    <xf numFmtId="20" fontId="17" fillId="7" borderId="66" xfId="0" applyNumberFormat="1" applyFont="1" applyFill="1" applyBorder="1" applyAlignment="1" applyProtection="1">
      <alignment horizontal="center" vertical="center"/>
      <protection locked="0"/>
    </xf>
    <xf numFmtId="0" fontId="19" fillId="0" borderId="2" xfId="0" applyFont="1" applyBorder="1" applyAlignment="1">
      <alignment horizontal="center" vertical="center" wrapText="1"/>
    </xf>
    <xf numFmtId="0" fontId="17" fillId="17" borderId="48" xfId="0" applyFont="1" applyFill="1" applyBorder="1" applyAlignment="1">
      <alignment horizontal="center" vertical="center" wrapText="1"/>
    </xf>
    <xf numFmtId="0" fontId="20" fillId="17" borderId="48" xfId="0" applyFont="1" applyFill="1" applyBorder="1" applyAlignment="1" applyProtection="1">
      <alignment horizontal="center" vertical="center"/>
      <protection locked="0"/>
    </xf>
    <xf numFmtId="0" fontId="20" fillId="17" borderId="48" xfId="0" applyFont="1" applyFill="1" applyBorder="1" applyAlignment="1" applyProtection="1">
      <alignment horizontal="center"/>
      <protection locked="0"/>
    </xf>
    <xf numFmtId="165" fontId="17" fillId="17" borderId="48" xfId="0" applyNumberFormat="1" applyFont="1" applyFill="1" applyBorder="1" applyAlignment="1">
      <alignment horizontal="center"/>
    </xf>
    <xf numFmtId="14" fontId="17" fillId="17" borderId="48" xfId="0" applyNumberFormat="1" applyFont="1" applyFill="1" applyBorder="1" applyAlignment="1" applyProtection="1">
      <alignment horizontal="center"/>
      <protection locked="0"/>
    </xf>
    <xf numFmtId="0" fontId="17" fillId="5" borderId="2" xfId="0" applyFont="1" applyFill="1" applyBorder="1" applyAlignment="1">
      <alignment horizontal="center" vertical="center"/>
    </xf>
    <xf numFmtId="0" fontId="17" fillId="5" borderId="2" xfId="0" applyFont="1" applyFill="1" applyBorder="1" applyAlignment="1">
      <alignment horizontal="center"/>
    </xf>
    <xf numFmtId="0" fontId="17" fillId="11" borderId="2" xfId="0" applyFont="1" applyFill="1" applyBorder="1" applyAlignment="1" applyProtection="1">
      <alignment horizontal="center" vertical="center"/>
      <protection locked="0"/>
    </xf>
    <xf numFmtId="165" fontId="17" fillId="5" borderId="2" xfId="0" applyNumberFormat="1" applyFont="1" applyFill="1" applyBorder="1"/>
    <xf numFmtId="0" fontId="17" fillId="4" borderId="26" xfId="0" applyFont="1" applyFill="1" applyBorder="1" applyAlignment="1">
      <alignment horizontal="center" vertical="center"/>
    </xf>
    <xf numFmtId="0" fontId="17" fillId="4" borderId="65" xfId="0" applyFont="1" applyFill="1" applyBorder="1" applyAlignment="1">
      <alignment horizontal="center" vertical="center"/>
    </xf>
    <xf numFmtId="0" fontId="17" fillId="10" borderId="65" xfId="0" applyFont="1" applyFill="1" applyBorder="1" applyAlignment="1" applyProtection="1">
      <alignment horizontal="center" vertical="center"/>
      <protection locked="0"/>
    </xf>
    <xf numFmtId="0" fontId="17" fillId="0" borderId="70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/>
    </xf>
    <xf numFmtId="0" fontId="20" fillId="14" borderId="36" xfId="0" applyFont="1" applyFill="1" applyBorder="1" applyAlignment="1" applyProtection="1">
      <alignment horizontal="center" vertical="center"/>
      <protection locked="0"/>
    </xf>
    <xf numFmtId="0" fontId="20" fillId="14" borderId="62" xfId="0" applyFont="1" applyFill="1" applyBorder="1" applyAlignment="1" applyProtection="1">
      <alignment horizontal="center"/>
      <protection locked="0"/>
    </xf>
    <xf numFmtId="165" fontId="17" fillId="0" borderId="60" xfId="0" applyNumberFormat="1" applyFont="1" applyBorder="1" applyAlignment="1">
      <alignment horizontal="center"/>
    </xf>
    <xf numFmtId="14" fontId="17" fillId="7" borderId="70" xfId="0" applyNumberFormat="1" applyFont="1" applyFill="1" applyBorder="1" applyAlignment="1" applyProtection="1">
      <alignment horizontal="center"/>
      <protection locked="0"/>
    </xf>
    <xf numFmtId="14" fontId="17" fillId="7" borderId="2" xfId="0" applyNumberFormat="1" applyFont="1" applyFill="1" applyBorder="1" applyAlignment="1" applyProtection="1">
      <alignment vertical="center"/>
      <protection locked="0"/>
    </xf>
    <xf numFmtId="0" fontId="20" fillId="14" borderId="2" xfId="0" applyFont="1" applyFill="1" applyBorder="1" applyAlignment="1" applyProtection="1">
      <alignment horizontal="center" vertical="center"/>
      <protection locked="0"/>
    </xf>
    <xf numFmtId="0" fontId="20" fillId="14" borderId="2" xfId="0" applyFont="1" applyFill="1" applyBorder="1" applyAlignment="1" applyProtection="1">
      <alignment horizontal="center"/>
      <protection locked="0"/>
    </xf>
    <xf numFmtId="165" fontId="17" fillId="0" borderId="2" xfId="0" applyNumberFormat="1" applyFont="1" applyBorder="1" applyAlignment="1">
      <alignment horizontal="center"/>
    </xf>
    <xf numFmtId="14" fontId="17" fillId="7" borderId="2" xfId="0" applyNumberFormat="1" applyFont="1" applyFill="1" applyBorder="1" applyAlignment="1" applyProtection="1">
      <alignment horizontal="center"/>
      <protection locked="0"/>
    </xf>
    <xf numFmtId="20" fontId="17" fillId="7" borderId="2" xfId="0" applyNumberFormat="1" applyFont="1" applyFill="1" applyBorder="1" applyAlignment="1" applyProtection="1">
      <alignment horizontal="center" vertical="center"/>
      <protection locked="0"/>
    </xf>
    <xf numFmtId="0" fontId="17" fillId="19" borderId="59" xfId="0" applyFont="1" applyFill="1" applyBorder="1" applyAlignment="1">
      <alignment horizontal="center" vertical="center" wrapText="1"/>
    </xf>
    <xf numFmtId="0" fontId="17" fillId="19" borderId="2" xfId="0" applyFont="1" applyFill="1" applyBorder="1" applyAlignment="1">
      <alignment horizontal="center" vertical="center" wrapText="1"/>
    </xf>
    <xf numFmtId="0" fontId="17" fillId="19" borderId="2" xfId="0" applyFont="1" applyFill="1" applyBorder="1" applyAlignment="1">
      <alignment horizontal="center" vertical="center"/>
    </xf>
    <xf numFmtId="0" fontId="20" fillId="19" borderId="4" xfId="0" applyFont="1" applyFill="1" applyBorder="1" applyAlignment="1" applyProtection="1">
      <alignment horizontal="center" vertical="center"/>
      <protection locked="0"/>
    </xf>
    <xf numFmtId="0" fontId="20" fillId="19" borderId="1" xfId="0" applyFont="1" applyFill="1" applyBorder="1" applyAlignment="1" applyProtection="1">
      <alignment horizontal="center"/>
      <protection locked="0"/>
    </xf>
    <xf numFmtId="0" fontId="17" fillId="0" borderId="65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4" fontId="17" fillId="7" borderId="2" xfId="0" applyNumberFormat="1" applyFont="1" applyFill="1" applyBorder="1" applyAlignment="1" applyProtection="1">
      <alignment horizontal="center" vertical="center"/>
      <protection locked="0"/>
    </xf>
    <xf numFmtId="0" fontId="17" fillId="17" borderId="2" xfId="0" applyFont="1" applyFill="1" applyBorder="1" applyAlignment="1">
      <alignment horizontal="center" vertical="center" wrapText="1"/>
    </xf>
    <xf numFmtId="0" fontId="20" fillId="17" borderId="2" xfId="0" applyFont="1" applyFill="1" applyBorder="1" applyAlignment="1" applyProtection="1">
      <alignment horizontal="center" vertical="center"/>
      <protection locked="0"/>
    </xf>
    <xf numFmtId="0" fontId="20" fillId="17" borderId="2" xfId="0" applyFont="1" applyFill="1" applyBorder="1" applyAlignment="1" applyProtection="1">
      <alignment horizontal="center"/>
      <protection locked="0"/>
    </xf>
    <xf numFmtId="165" fontId="17" fillId="17" borderId="2" xfId="0" applyNumberFormat="1" applyFont="1" applyFill="1" applyBorder="1" applyAlignment="1">
      <alignment horizontal="center"/>
    </xf>
    <xf numFmtId="14" fontId="17" fillId="17" borderId="2" xfId="0" applyNumberFormat="1" applyFont="1" applyFill="1" applyBorder="1" applyAlignment="1" applyProtection="1">
      <alignment horizontal="center"/>
      <protection locked="0"/>
    </xf>
    <xf numFmtId="20" fontId="20" fillId="17" borderId="2" xfId="0" applyNumberFormat="1" applyFont="1" applyFill="1" applyBorder="1" applyAlignment="1" applyProtection="1">
      <alignment horizontal="center" vertical="center"/>
      <protection locked="0"/>
    </xf>
    <xf numFmtId="20" fontId="17" fillId="17" borderId="2" xfId="0" applyNumberFormat="1" applyFont="1" applyFill="1" applyBorder="1" applyAlignment="1" applyProtection="1">
      <alignment horizontal="center" vertical="center"/>
      <protection locked="0"/>
    </xf>
    <xf numFmtId="14" fontId="17" fillId="17" borderId="2" xfId="0" applyNumberFormat="1" applyFont="1" applyFill="1" applyBorder="1" applyAlignment="1" applyProtection="1">
      <alignment horizontal="center" vertical="center"/>
      <protection locked="0"/>
    </xf>
    <xf numFmtId="0" fontId="23" fillId="0" borderId="70" xfId="0" applyFont="1" applyBorder="1" applyAlignment="1">
      <alignment horizontal="center" vertical="center"/>
    </xf>
    <xf numFmtId="0" fontId="18" fillId="3" borderId="66" xfId="0" applyFont="1" applyFill="1" applyBorder="1" applyAlignment="1">
      <alignment horizontal="center" vertical="center" wrapText="1"/>
    </xf>
    <xf numFmtId="0" fontId="17" fillId="0" borderId="66" xfId="0" applyFont="1" applyBorder="1" applyAlignment="1">
      <alignment horizontal="center" vertical="center" wrapText="1"/>
    </xf>
    <xf numFmtId="20" fontId="17" fillId="5" borderId="2" xfId="0" applyNumberFormat="1" applyFont="1" applyFill="1" applyBorder="1" applyAlignment="1" applyProtection="1">
      <alignment horizontal="center" vertical="center"/>
      <protection locked="0"/>
    </xf>
    <xf numFmtId="14" fontId="20" fillId="5" borderId="2" xfId="0" applyNumberFormat="1" applyFont="1" applyFill="1" applyBorder="1" applyAlignment="1" applyProtection="1">
      <alignment vertical="center"/>
      <protection locked="0"/>
    </xf>
    <xf numFmtId="0" fontId="17" fillId="5" borderId="66" xfId="0" applyFont="1" applyFill="1" applyBorder="1" applyAlignment="1">
      <alignment horizontal="center" vertical="center" wrapText="1"/>
    </xf>
    <xf numFmtId="20" fontId="17" fillId="20" borderId="65" xfId="0" applyNumberFormat="1" applyFont="1" applyFill="1" applyBorder="1" applyAlignment="1" applyProtection="1">
      <alignment horizontal="center" vertical="center"/>
      <protection locked="0"/>
    </xf>
    <xf numFmtId="14" fontId="20" fillId="20" borderId="65" xfId="0" applyNumberFormat="1" applyFont="1" applyFill="1" applyBorder="1" applyAlignment="1" applyProtection="1">
      <alignment vertical="center"/>
      <protection locked="0"/>
    </xf>
    <xf numFmtId="0" fontId="17" fillId="20" borderId="65" xfId="0" applyFont="1" applyFill="1" applyBorder="1" applyAlignment="1">
      <alignment vertical="center"/>
    </xf>
    <xf numFmtId="0" fontId="17" fillId="20" borderId="34" xfId="0" applyFont="1" applyFill="1" applyBorder="1" applyAlignment="1">
      <alignment horizontal="center" vertical="center" wrapText="1"/>
    </xf>
    <xf numFmtId="0" fontId="23" fillId="0" borderId="7" xfId="0" applyFont="1" applyBorder="1" applyAlignment="1">
      <alignment horizontal="center" vertical="center"/>
    </xf>
    <xf numFmtId="0" fontId="17" fillId="4" borderId="47" xfId="0" applyFont="1" applyFill="1" applyBorder="1" applyAlignment="1">
      <alignment horizontal="center" vertical="center"/>
    </xf>
    <xf numFmtId="0" fontId="17" fillId="10" borderId="47" xfId="0" applyFont="1" applyFill="1" applyBorder="1" applyAlignment="1" applyProtection="1">
      <alignment horizontal="center" vertical="center"/>
      <protection locked="0"/>
    </xf>
    <xf numFmtId="0" fontId="17" fillId="10" borderId="47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 wrapText="1"/>
    </xf>
    <xf numFmtId="0" fontId="17" fillId="7" borderId="2" xfId="0" applyFont="1" applyFill="1" applyBorder="1" applyAlignment="1">
      <alignment horizontal="center" vertical="center"/>
    </xf>
    <xf numFmtId="0" fontId="20" fillId="7" borderId="2" xfId="0" applyFont="1" applyFill="1" applyBorder="1" applyAlignment="1" applyProtection="1">
      <alignment horizontal="center"/>
      <protection locked="0"/>
    </xf>
    <xf numFmtId="165" fontId="17" fillId="7" borderId="2" xfId="0" applyNumberFormat="1" applyFont="1" applyFill="1" applyBorder="1" applyAlignment="1">
      <alignment horizontal="center"/>
    </xf>
    <xf numFmtId="0" fontId="17" fillId="7" borderId="66" xfId="0" applyFont="1" applyFill="1" applyBorder="1" applyAlignment="1">
      <alignment horizontal="center" vertical="center" wrapText="1"/>
    </xf>
    <xf numFmtId="20" fontId="17" fillId="7" borderId="67" xfId="0" applyNumberFormat="1" applyFont="1" applyFill="1" applyBorder="1" applyAlignment="1" applyProtection="1">
      <alignment horizontal="center" vertical="center"/>
      <protection locked="0"/>
    </xf>
    <xf numFmtId="0" fontId="17" fillId="0" borderId="68" xfId="0" applyFont="1" applyBorder="1" applyAlignment="1">
      <alignment horizontal="center" vertical="center" wrapText="1"/>
    </xf>
    <xf numFmtId="0" fontId="22" fillId="0" borderId="48" xfId="0" applyFont="1" applyBorder="1" applyAlignment="1">
      <alignment horizontal="center" vertical="center" wrapText="1"/>
    </xf>
    <xf numFmtId="0" fontId="17" fillId="0" borderId="48" xfId="0" applyFont="1" applyBorder="1" applyAlignment="1">
      <alignment horizontal="center" vertical="center"/>
    </xf>
    <xf numFmtId="0" fontId="20" fillId="14" borderId="37" xfId="0" applyFont="1" applyFill="1" applyBorder="1" applyAlignment="1" applyProtection="1">
      <alignment horizontal="center" vertical="center"/>
      <protection locked="0"/>
    </xf>
    <xf numFmtId="0" fontId="20" fillId="14" borderId="33" xfId="0" applyFont="1" applyFill="1" applyBorder="1" applyAlignment="1" applyProtection="1">
      <alignment horizontal="center"/>
      <protection locked="0"/>
    </xf>
    <xf numFmtId="165" fontId="17" fillId="0" borderId="56" xfId="0" applyNumberFormat="1" applyFont="1" applyBorder="1" applyAlignment="1">
      <alignment horizontal="center"/>
    </xf>
    <xf numFmtId="14" fontId="17" fillId="7" borderId="68" xfId="0" applyNumberFormat="1" applyFont="1" applyFill="1" applyBorder="1" applyAlignment="1" applyProtection="1">
      <alignment horizontal="center"/>
      <protection locked="0"/>
    </xf>
    <xf numFmtId="20" fontId="17" fillId="7" borderId="69" xfId="0" applyNumberFormat="1" applyFont="1" applyFill="1" applyBorder="1" applyAlignment="1" applyProtection="1">
      <alignment horizontal="center" vertical="center"/>
      <protection locked="0"/>
    </xf>
    <xf numFmtId="20" fontId="17" fillId="17" borderId="1" xfId="0" applyNumberFormat="1" applyFont="1" applyFill="1" applyBorder="1" applyAlignment="1" applyProtection="1">
      <alignment horizontal="center" vertical="center"/>
      <protection locked="0"/>
    </xf>
    <xf numFmtId="0" fontId="19" fillId="17" borderId="28" xfId="0" applyFont="1" applyFill="1" applyBorder="1" applyAlignment="1">
      <alignment horizontal="center" vertical="center" wrapText="1"/>
    </xf>
    <xf numFmtId="165" fontId="17" fillId="19" borderId="44" xfId="0" applyNumberFormat="1" applyFont="1" applyFill="1" applyBorder="1" applyAlignment="1">
      <alignment horizontal="center"/>
    </xf>
    <xf numFmtId="14" fontId="17" fillId="19" borderId="59" xfId="0" applyNumberFormat="1" applyFont="1" applyFill="1" applyBorder="1" applyAlignment="1" applyProtection="1">
      <alignment horizontal="center"/>
      <protection locked="0"/>
    </xf>
    <xf numFmtId="20" fontId="17" fillId="19" borderId="66" xfId="0" applyNumberFormat="1" applyFont="1" applyFill="1" applyBorder="1" applyAlignment="1" applyProtection="1">
      <alignment horizontal="center" vertical="center"/>
      <protection locked="0"/>
    </xf>
    <xf numFmtId="14" fontId="20" fillId="19" borderId="2" xfId="0" applyNumberFormat="1" applyFont="1" applyFill="1" applyBorder="1" applyAlignment="1" applyProtection="1">
      <alignment vertical="center"/>
      <protection locked="0"/>
    </xf>
    <xf numFmtId="14" fontId="20" fillId="19" borderId="25" xfId="0" applyNumberFormat="1" applyFont="1" applyFill="1" applyBorder="1" applyAlignment="1" applyProtection="1">
      <alignment vertical="center"/>
      <protection locked="0"/>
    </xf>
    <xf numFmtId="0" fontId="17" fillId="19" borderId="21" xfId="0" applyFont="1" applyFill="1" applyBorder="1" applyAlignment="1">
      <alignment horizontal="center" vertical="center" wrapText="1"/>
    </xf>
    <xf numFmtId="14" fontId="18" fillId="17" borderId="2" xfId="0" applyNumberFormat="1" applyFont="1" applyFill="1" applyBorder="1" applyAlignment="1" applyProtection="1">
      <alignment horizontal="center"/>
      <protection locked="0"/>
    </xf>
    <xf numFmtId="20" fontId="18" fillId="17" borderId="2" xfId="0" applyNumberFormat="1" applyFont="1" applyFill="1" applyBorder="1" applyAlignment="1" applyProtection="1">
      <alignment horizontal="center" vertical="center"/>
      <protection locked="0"/>
    </xf>
    <xf numFmtId="20" fontId="18" fillId="17" borderId="1" xfId="0" applyNumberFormat="1" applyFont="1" applyFill="1" applyBorder="1" applyAlignment="1" applyProtection="1">
      <alignment horizontal="center" vertical="center"/>
      <protection locked="0"/>
    </xf>
    <xf numFmtId="14" fontId="20" fillId="0" borderId="25" xfId="0" applyNumberFormat="1" applyFont="1" applyBorder="1" applyAlignment="1" applyProtection="1">
      <alignment vertical="center"/>
      <protection locked="0"/>
    </xf>
    <xf numFmtId="0" fontId="18" fillId="3" borderId="70" xfId="0" applyFont="1" applyFill="1" applyBorder="1" applyAlignment="1">
      <alignment horizontal="center" vertical="center"/>
    </xf>
    <xf numFmtId="0" fontId="18" fillId="3" borderId="3" xfId="0" applyFont="1" applyFill="1" applyBorder="1" applyAlignment="1">
      <alignment horizontal="center" vertical="center" wrapText="1"/>
    </xf>
    <xf numFmtId="166" fontId="18" fillId="3" borderId="3" xfId="0" applyNumberFormat="1" applyFont="1" applyFill="1" applyBorder="1" applyAlignment="1">
      <alignment horizontal="center" vertical="center" wrapText="1"/>
    </xf>
    <xf numFmtId="0" fontId="18" fillId="3" borderId="67" xfId="0" applyFont="1" applyFill="1" applyBorder="1" applyAlignment="1">
      <alignment horizontal="center" vertical="center" wrapText="1"/>
    </xf>
    <xf numFmtId="0" fontId="23" fillId="0" borderId="72" xfId="0" applyFont="1" applyBorder="1" applyAlignment="1">
      <alignment horizontal="center" vertical="center"/>
    </xf>
    <xf numFmtId="14" fontId="23" fillId="0" borderId="65" xfId="0" applyNumberFormat="1" applyFont="1" applyBorder="1" applyAlignment="1">
      <alignment horizontal="center" vertical="center"/>
    </xf>
    <xf numFmtId="0" fontId="23" fillId="0" borderId="65" xfId="0" applyFont="1" applyBorder="1" applyAlignment="1">
      <alignment horizontal="center" vertical="center"/>
    </xf>
    <xf numFmtId="0" fontId="24" fillId="3" borderId="65" xfId="0" applyFont="1" applyFill="1" applyBorder="1" applyAlignment="1">
      <alignment horizontal="center" vertical="center" wrapText="1"/>
    </xf>
    <xf numFmtId="0" fontId="18" fillId="3" borderId="62" xfId="0" applyFont="1" applyFill="1" applyBorder="1" applyAlignment="1">
      <alignment horizontal="center" vertical="center" wrapText="1"/>
    </xf>
    <xf numFmtId="0" fontId="18" fillId="3" borderId="57" xfId="0" applyFont="1" applyFill="1" applyBorder="1" applyAlignment="1">
      <alignment horizontal="center" vertical="center" wrapText="1"/>
    </xf>
    <xf numFmtId="22" fontId="23" fillId="0" borderId="14" xfId="0" applyNumberFormat="1" applyFont="1" applyBorder="1" applyAlignment="1">
      <alignment horizontal="center" vertical="center"/>
    </xf>
    <xf numFmtId="14" fontId="23" fillId="0" borderId="24" xfId="0" applyNumberFormat="1" applyFont="1" applyBorder="1" applyAlignment="1">
      <alignment horizontal="center" vertical="center"/>
    </xf>
    <xf numFmtId="0" fontId="18" fillId="3" borderId="65" xfId="0" applyFont="1" applyFill="1" applyBorder="1" applyAlignment="1">
      <alignment horizontal="center" vertical="center" wrapText="1"/>
    </xf>
    <xf numFmtId="0" fontId="23" fillId="0" borderId="15" xfId="0" applyFont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 wrapText="1"/>
    </xf>
    <xf numFmtId="0" fontId="24" fillId="3" borderId="12" xfId="0" applyFont="1" applyFill="1" applyBorder="1" applyAlignment="1">
      <alignment horizontal="center" vertical="center" wrapText="1"/>
    </xf>
    <xf numFmtId="0" fontId="24" fillId="3" borderId="10" xfId="0" applyFont="1" applyFill="1" applyBorder="1" applyAlignment="1">
      <alignment horizontal="center" vertical="center" wrapText="1"/>
    </xf>
    <xf numFmtId="0" fontId="23" fillId="0" borderId="62" xfId="0" applyFont="1" applyBorder="1" applyAlignment="1">
      <alignment horizontal="center" vertical="center"/>
    </xf>
    <xf numFmtId="14" fontId="17" fillId="0" borderId="2" xfId="0" applyNumberFormat="1" applyFont="1" applyBorder="1" applyAlignment="1" applyProtection="1">
      <alignment vertical="center"/>
      <protection locked="0"/>
    </xf>
    <xf numFmtId="20" fontId="17" fillId="7" borderId="4" xfId="0" applyNumberFormat="1" applyFont="1" applyFill="1" applyBorder="1" applyAlignment="1" applyProtection="1">
      <alignment horizontal="center" vertical="center"/>
      <protection locked="0"/>
    </xf>
    <xf numFmtId="16" fontId="0" fillId="7" borderId="59" xfId="0" applyNumberForma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66" xfId="0" applyFill="1" applyBorder="1" applyAlignment="1">
      <alignment horizontal="center" vertical="center"/>
    </xf>
    <xf numFmtId="0" fontId="0" fillId="7" borderId="59" xfId="0" applyFill="1" applyBorder="1" applyAlignment="1">
      <alignment horizontal="center" vertical="center"/>
    </xf>
    <xf numFmtId="0" fontId="0" fillId="7" borderId="65" xfId="0" applyFill="1" applyBorder="1" applyAlignment="1">
      <alignment horizontal="center" vertical="center"/>
    </xf>
    <xf numFmtId="20" fontId="0" fillId="0" borderId="0" xfId="0" applyNumberFormat="1"/>
    <xf numFmtId="0" fontId="19" fillId="0" borderId="66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 wrapText="1"/>
    </xf>
    <xf numFmtId="0" fontId="17" fillId="14" borderId="2" xfId="0" applyFont="1" applyFill="1" applyBorder="1" applyAlignment="1" applyProtection="1">
      <alignment horizontal="center" vertical="center"/>
      <protection locked="0"/>
    </xf>
    <xf numFmtId="0" fontId="19" fillId="0" borderId="2" xfId="0" applyFont="1" applyBorder="1" applyAlignment="1">
      <alignment horizontal="center"/>
    </xf>
    <xf numFmtId="0" fontId="17" fillId="5" borderId="67" xfId="0" applyFont="1" applyFill="1" applyBorder="1" applyAlignment="1">
      <alignment horizontal="center" vertical="center" wrapText="1"/>
    </xf>
    <xf numFmtId="0" fontId="0" fillId="0" borderId="53" xfId="0" applyBorder="1"/>
    <xf numFmtId="0" fontId="0" fillId="7" borderId="73" xfId="0" applyFill="1" applyBorder="1" applyAlignment="1">
      <alignment horizontal="center" vertical="center"/>
    </xf>
    <xf numFmtId="0" fontId="0" fillId="7" borderId="74" xfId="0" applyFill="1" applyBorder="1" applyAlignment="1">
      <alignment horizontal="center" vertical="center"/>
    </xf>
    <xf numFmtId="0" fontId="0" fillId="7" borderId="75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70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67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10" fillId="4" borderId="76" xfId="0" applyFont="1" applyFill="1" applyBorder="1" applyAlignment="1">
      <alignment horizontal="center"/>
    </xf>
    <xf numFmtId="0" fontId="0" fillId="7" borderId="41" xfId="0" applyFill="1" applyBorder="1" applyAlignment="1">
      <alignment horizontal="center" vertical="center"/>
    </xf>
    <xf numFmtId="0" fontId="0" fillId="7" borderId="77" xfId="0" applyFill="1" applyBorder="1" applyAlignment="1">
      <alignment horizontal="center" vertical="center"/>
    </xf>
    <xf numFmtId="0" fontId="0" fillId="7" borderId="39" xfId="0" applyFill="1" applyBorder="1" applyAlignment="1">
      <alignment horizontal="center" vertical="center"/>
    </xf>
    <xf numFmtId="0" fontId="10" fillId="4" borderId="78" xfId="0" applyFont="1" applyFill="1" applyBorder="1" applyAlignment="1">
      <alignment horizontal="center"/>
    </xf>
    <xf numFmtId="0" fontId="10" fillId="4" borderId="79" xfId="0" applyFont="1" applyFill="1" applyBorder="1" applyAlignment="1">
      <alignment horizontal="center"/>
    </xf>
    <xf numFmtId="0" fontId="0" fillId="7" borderId="49" xfId="0" applyFill="1" applyBorder="1" applyAlignment="1">
      <alignment horizontal="center" vertical="center"/>
    </xf>
    <xf numFmtId="16" fontId="0" fillId="7" borderId="80" xfId="0" applyNumberFormat="1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81" xfId="0" applyFill="1" applyBorder="1" applyAlignment="1">
      <alignment horizontal="center" vertical="center"/>
    </xf>
    <xf numFmtId="0" fontId="0" fillId="0" borderId="71" xfId="0" applyBorder="1"/>
    <xf numFmtId="0" fontId="19" fillId="0" borderId="59" xfId="0" applyFont="1" applyBorder="1" applyAlignment="1">
      <alignment horizontal="center" vertical="center"/>
    </xf>
    <xf numFmtId="0" fontId="17" fillId="0" borderId="59" xfId="0" applyFont="1" applyBorder="1" applyAlignment="1">
      <alignment horizontal="center" vertical="center"/>
    </xf>
    <xf numFmtId="0" fontId="17" fillId="0" borderId="67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14" fontId="17" fillId="0" borderId="2" xfId="0" applyNumberFormat="1" applyFont="1" applyBorder="1" applyAlignment="1" applyProtection="1">
      <alignment horizontal="center" vertical="center"/>
      <protection locked="0"/>
    </xf>
    <xf numFmtId="0" fontId="17" fillId="0" borderId="66" xfId="0" applyFont="1" applyBorder="1" applyAlignment="1">
      <alignment horizontal="center" vertical="center"/>
    </xf>
    <xf numFmtId="20" fontId="17" fillId="0" borderId="2" xfId="0" applyNumberFormat="1" applyFont="1" applyBorder="1" applyAlignment="1" applyProtection="1">
      <alignment horizontal="center" vertical="center"/>
      <protection locked="0"/>
    </xf>
    <xf numFmtId="165" fontId="17" fillId="0" borderId="2" xfId="0" applyNumberFormat="1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14" fontId="17" fillId="0" borderId="48" xfId="0" applyNumberFormat="1" applyFont="1" applyBorder="1" applyAlignment="1" applyProtection="1">
      <alignment horizontal="center" vertical="center"/>
      <protection locked="0"/>
    </xf>
    <xf numFmtId="20" fontId="17" fillId="0" borderId="48" xfId="0" applyNumberFormat="1" applyFont="1" applyBorder="1" applyAlignment="1" applyProtection="1">
      <alignment horizontal="center" vertical="center"/>
      <protection locked="0"/>
    </xf>
    <xf numFmtId="0" fontId="17" fillId="0" borderId="66" xfId="0" applyFont="1" applyBorder="1" applyAlignment="1">
      <alignment horizontal="center"/>
    </xf>
    <xf numFmtId="0" fontId="21" fillId="0" borderId="66" xfId="0" applyFont="1" applyBorder="1" applyAlignment="1">
      <alignment horizontal="center" vertical="center" wrapText="1"/>
    </xf>
    <xf numFmtId="22" fontId="17" fillId="0" borderId="18" xfId="0" applyNumberFormat="1" applyFont="1" applyBorder="1" applyAlignment="1">
      <alignment horizontal="center" vertical="center"/>
    </xf>
    <xf numFmtId="0" fontId="23" fillId="0" borderId="6" xfId="0" applyFont="1" applyBorder="1" applyAlignment="1">
      <alignment horizontal="center" vertical="center"/>
    </xf>
    <xf numFmtId="22" fontId="23" fillId="0" borderId="26" xfId="0" applyNumberFormat="1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7" fillId="0" borderId="59" xfId="0" applyFont="1" applyBorder="1" applyAlignment="1">
      <alignment horizontal="center" vertical="center"/>
    </xf>
    <xf numFmtId="0" fontId="20" fillId="0" borderId="0" xfId="0" applyFont="1"/>
    <xf numFmtId="0" fontId="20" fillId="0" borderId="0" xfId="0" applyFont="1" applyAlignment="1">
      <alignment horizontal="center"/>
    </xf>
    <xf numFmtId="0" fontId="28" fillId="0" borderId="0" xfId="0" applyFont="1"/>
    <xf numFmtId="0" fontId="25" fillId="0" borderId="5" xfId="0" applyFont="1" applyBorder="1" applyAlignment="1">
      <alignment vertical="center"/>
    </xf>
    <xf numFmtId="0" fontId="25" fillId="0" borderId="0" xfId="0" applyFont="1" applyAlignment="1">
      <alignment vertical="center"/>
    </xf>
    <xf numFmtId="0" fontId="25" fillId="0" borderId="9" xfId="0" applyFont="1" applyBorder="1" applyAlignment="1">
      <alignment vertical="center"/>
    </xf>
    <xf numFmtId="14" fontId="25" fillId="0" borderId="24" xfId="0" applyNumberFormat="1" applyFont="1" applyBorder="1" applyAlignment="1" applyProtection="1">
      <alignment horizontal="center" vertical="center"/>
      <protection locked="0"/>
    </xf>
    <xf numFmtId="0" fontId="25" fillId="0" borderId="7" xfId="0" applyFont="1" applyBorder="1" applyAlignment="1" applyProtection="1">
      <alignment horizontal="center" vertical="center" wrapText="1"/>
      <protection locked="0"/>
    </xf>
    <xf numFmtId="0" fontId="29" fillId="0" borderId="59" xfId="0" applyFont="1" applyBorder="1" applyAlignment="1">
      <alignment horizontal="center" vertical="center"/>
    </xf>
    <xf numFmtId="14" fontId="20" fillId="20" borderId="65" xfId="0" applyNumberFormat="1" applyFont="1" applyFill="1" applyBorder="1" applyAlignment="1" applyProtection="1">
      <alignment horizontal="center" vertical="center"/>
      <protection locked="0"/>
    </xf>
    <xf numFmtId="0" fontId="17" fillId="20" borderId="65" xfId="0" applyFont="1" applyFill="1" applyBorder="1" applyAlignment="1">
      <alignment horizontal="center" vertical="center"/>
    </xf>
    <xf numFmtId="14" fontId="20" fillId="5" borderId="2" xfId="0" applyNumberFormat="1" applyFont="1" applyFill="1" applyBorder="1" applyAlignment="1" applyProtection="1">
      <alignment horizontal="center" vertical="center"/>
      <protection locked="0"/>
    </xf>
    <xf numFmtId="0" fontId="31" fillId="0" borderId="66" xfId="0" applyFont="1" applyBorder="1" applyAlignment="1">
      <alignment horizontal="center" vertical="center" wrapText="1"/>
    </xf>
    <xf numFmtId="14" fontId="20" fillId="0" borderId="2" xfId="0" applyNumberFormat="1" applyFont="1" applyBorder="1" applyAlignment="1" applyProtection="1">
      <alignment horizontal="center" vertical="center"/>
      <protection locked="0"/>
    </xf>
    <xf numFmtId="14" fontId="17" fillId="0" borderId="37" xfId="0" applyNumberFormat="1" applyFont="1" applyBorder="1" applyAlignment="1" applyProtection="1">
      <alignment horizontal="center" vertical="center"/>
      <protection locked="0"/>
    </xf>
    <xf numFmtId="14" fontId="17" fillId="0" borderId="36" xfId="0" applyNumberFormat="1" applyFont="1" applyBorder="1" applyAlignment="1" applyProtection="1">
      <alignment horizontal="center" vertical="center"/>
      <protection locked="0"/>
    </xf>
    <xf numFmtId="14" fontId="17" fillId="0" borderId="41" xfId="0" applyNumberFormat="1" applyFont="1" applyBorder="1" applyAlignment="1" applyProtection="1">
      <alignment horizontal="center" vertical="center"/>
      <protection locked="0"/>
    </xf>
    <xf numFmtId="0" fontId="20" fillId="0" borderId="2" xfId="0" applyFont="1" applyBorder="1" applyAlignment="1" applyProtection="1">
      <alignment horizontal="center" vertical="center"/>
      <protection locked="0"/>
    </xf>
    <xf numFmtId="0" fontId="30" fillId="0" borderId="82" xfId="0" applyFont="1" applyBorder="1" applyAlignment="1">
      <alignment horizontal="center" vertical="center"/>
    </xf>
    <xf numFmtId="0" fontId="17" fillId="0" borderId="82" xfId="0" applyFont="1" applyBorder="1" applyAlignment="1">
      <alignment horizontal="center" vertical="center"/>
    </xf>
    <xf numFmtId="0" fontId="17" fillId="0" borderId="83" xfId="0" applyFont="1" applyBorder="1" applyAlignment="1">
      <alignment horizontal="center" vertical="center"/>
    </xf>
    <xf numFmtId="165" fontId="17" fillId="17" borderId="2" xfId="0" applyNumberFormat="1" applyFont="1" applyFill="1" applyBorder="1" applyAlignment="1">
      <alignment horizontal="center" vertical="center"/>
    </xf>
    <xf numFmtId="165" fontId="17" fillId="5" borderId="2" xfId="0" applyNumberFormat="1" applyFont="1" applyFill="1" applyBorder="1" applyAlignment="1">
      <alignment horizontal="center" vertical="center"/>
    </xf>
    <xf numFmtId="0" fontId="33" fillId="0" borderId="59" xfId="0" applyFont="1" applyBorder="1" applyAlignment="1">
      <alignment horizontal="center" vertical="center"/>
    </xf>
    <xf numFmtId="0" fontId="22" fillId="0" borderId="66" xfId="0" applyFont="1" applyBorder="1" applyAlignment="1">
      <alignment horizontal="center" vertical="center" wrapText="1"/>
    </xf>
    <xf numFmtId="0" fontId="17" fillId="4" borderId="26" xfId="0" applyFont="1" applyFill="1" applyBorder="1" applyAlignment="1">
      <alignment horizontal="center" vertical="center"/>
    </xf>
    <xf numFmtId="0" fontId="17" fillId="4" borderId="54" xfId="0" applyFont="1" applyFill="1" applyBorder="1" applyAlignment="1">
      <alignment horizontal="center" vertical="center"/>
    </xf>
    <xf numFmtId="0" fontId="17" fillId="11" borderId="2" xfId="0" applyFont="1" applyFill="1" applyBorder="1" applyAlignment="1" applyProtection="1">
      <alignment horizontal="center" vertical="center"/>
      <protection locked="0"/>
    </xf>
    <xf numFmtId="0" fontId="4" fillId="0" borderId="13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0" fontId="26" fillId="0" borderId="72" xfId="0" applyFont="1" applyBorder="1" applyAlignment="1">
      <alignment horizontal="center" vertical="center"/>
    </xf>
    <xf numFmtId="0" fontId="26" fillId="0" borderId="40" xfId="0" applyFont="1" applyBorder="1" applyAlignment="1">
      <alignment horizontal="center" vertical="center"/>
    </xf>
    <xf numFmtId="0" fontId="26" fillId="0" borderId="65" xfId="0" applyFont="1" applyBorder="1" applyAlignment="1">
      <alignment horizontal="center" vertical="center"/>
    </xf>
    <xf numFmtId="166" fontId="23" fillId="0" borderId="72" xfId="0" applyNumberFormat="1" applyFont="1" applyBorder="1" applyAlignment="1">
      <alignment horizontal="center" vertical="center" wrapText="1"/>
    </xf>
    <xf numFmtId="166" fontId="23" fillId="0" borderId="65" xfId="0" applyNumberFormat="1" applyFont="1" applyBorder="1" applyAlignment="1">
      <alignment horizontal="center" vertical="center" wrapText="1"/>
    </xf>
    <xf numFmtId="0" fontId="23" fillId="0" borderId="72" xfId="0" applyFont="1" applyBorder="1" applyAlignment="1">
      <alignment horizontal="center" vertical="center"/>
    </xf>
    <xf numFmtId="0" fontId="23" fillId="0" borderId="64" xfId="0" applyFont="1" applyBorder="1" applyAlignment="1">
      <alignment horizontal="center" vertical="center" wrapText="1"/>
    </xf>
    <xf numFmtId="0" fontId="23" fillId="0" borderId="69" xfId="0" applyFont="1" applyBorder="1" applyAlignment="1">
      <alignment horizontal="center" vertical="center" wrapText="1"/>
    </xf>
    <xf numFmtId="0" fontId="24" fillId="4" borderId="65" xfId="0" applyFont="1" applyFill="1" applyBorder="1" applyAlignment="1">
      <alignment horizontal="center" vertical="center" wrapText="1"/>
    </xf>
    <xf numFmtId="0" fontId="17" fillId="5" borderId="56" xfId="0" applyFont="1" applyFill="1" applyBorder="1" applyAlignment="1">
      <alignment horizontal="center" vertical="center"/>
    </xf>
    <xf numFmtId="0" fontId="17" fillId="5" borderId="37" xfId="0" applyFont="1" applyFill="1" applyBorder="1" applyAlignment="1">
      <alignment horizontal="center" vertical="center"/>
    </xf>
    <xf numFmtId="0" fontId="17" fillId="10" borderId="47" xfId="0" applyFont="1" applyFill="1" applyBorder="1" applyAlignment="1" applyProtection="1">
      <alignment horizontal="center" vertical="center"/>
      <protection locked="0"/>
    </xf>
    <xf numFmtId="14" fontId="17" fillId="10" borderId="1" xfId="0" applyNumberFormat="1" applyFont="1" applyFill="1" applyBorder="1" applyAlignment="1" applyProtection="1">
      <alignment horizontal="center" vertical="center"/>
      <protection locked="0"/>
    </xf>
    <xf numFmtId="14" fontId="17" fillId="10" borderId="4" xfId="0" applyNumberFormat="1" applyFont="1" applyFill="1" applyBorder="1" applyAlignment="1" applyProtection="1">
      <alignment horizontal="center" vertical="center"/>
      <protection locked="0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0" xfId="0" applyFont="1" applyBorder="1" applyAlignment="1" applyProtection="1">
      <alignment horizontal="center" vertical="center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5" fillId="4" borderId="10" xfId="0" applyFont="1" applyFill="1" applyBorder="1" applyAlignment="1" applyProtection="1">
      <alignment horizontal="center" vertical="center"/>
      <protection locked="0"/>
    </xf>
    <xf numFmtId="0" fontId="5" fillId="4" borderId="11" xfId="0" applyFont="1" applyFill="1" applyBorder="1" applyAlignment="1" applyProtection="1">
      <alignment horizontal="center" vertical="center"/>
      <protection locked="0"/>
    </xf>
    <xf numFmtId="0" fontId="5" fillId="0" borderId="13" xfId="0" applyFont="1" applyBorder="1" applyAlignment="1" applyProtection="1">
      <alignment horizontal="center" vertical="center" wrapText="1"/>
      <protection locked="0"/>
    </xf>
    <xf numFmtId="0" fontId="5" fillId="0" borderId="6" xfId="0" applyFont="1" applyBorder="1" applyAlignment="1" applyProtection="1">
      <alignment horizontal="center" vertical="center" wrapText="1"/>
      <protection locked="0"/>
    </xf>
    <xf numFmtId="0" fontId="5" fillId="0" borderId="8" xfId="0" applyFont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 wrapText="1"/>
      <protection locked="0"/>
    </xf>
    <xf numFmtId="14" fontId="12" fillId="0" borderId="43" xfId="0" applyNumberFormat="1" applyFont="1" applyBorder="1" applyAlignment="1" applyProtection="1">
      <alignment horizontal="center" vertical="center"/>
      <protection locked="0"/>
    </xf>
    <xf numFmtId="14" fontId="12" fillId="0" borderId="0" xfId="0" applyNumberFormat="1" applyFont="1" applyAlignment="1" applyProtection="1">
      <alignment horizontal="center" vertical="center"/>
      <protection locked="0"/>
    </xf>
    <xf numFmtId="0" fontId="5" fillId="13" borderId="10" xfId="0" applyFont="1" applyFill="1" applyBorder="1" applyAlignment="1" applyProtection="1">
      <alignment horizontal="center" vertical="center"/>
      <protection locked="0"/>
    </xf>
    <xf numFmtId="0" fontId="5" fillId="13" borderId="12" xfId="0" applyFont="1" applyFill="1" applyBorder="1" applyAlignment="1" applyProtection="1">
      <alignment horizontal="center" vertical="center"/>
      <protection locked="0"/>
    </xf>
    <xf numFmtId="0" fontId="5" fillId="13" borderId="10" xfId="0" applyFont="1" applyFill="1" applyBorder="1" applyAlignment="1" applyProtection="1">
      <alignment horizontal="center"/>
      <protection locked="0"/>
    </xf>
    <xf numFmtId="0" fontId="5" fillId="13" borderId="12" xfId="0" applyFont="1" applyFill="1" applyBorder="1" applyAlignment="1" applyProtection="1">
      <alignment horizontal="center"/>
      <protection locked="0"/>
    </xf>
    <xf numFmtId="166" fontId="5" fillId="0" borderId="20" xfId="0" applyNumberFormat="1" applyFont="1" applyBorder="1" applyAlignment="1" applyProtection="1">
      <alignment horizontal="center" vertical="center" wrapText="1"/>
      <protection locked="0"/>
    </xf>
    <xf numFmtId="166" fontId="5" fillId="0" borderId="22" xfId="0" applyNumberFormat="1" applyFont="1" applyBorder="1" applyAlignment="1" applyProtection="1">
      <alignment horizontal="center" vertical="center" wrapText="1"/>
      <protection locked="0"/>
    </xf>
    <xf numFmtId="0" fontId="8" fillId="4" borderId="10" xfId="0" applyFont="1" applyFill="1" applyBorder="1" applyAlignment="1" applyProtection="1">
      <alignment horizontal="center" vertical="center" wrapText="1"/>
      <protection locked="0"/>
    </xf>
    <xf numFmtId="0" fontId="8" fillId="4" borderId="12" xfId="0" applyFont="1" applyFill="1" applyBorder="1" applyAlignment="1" applyProtection="1">
      <alignment horizontal="center" vertical="center" wrapText="1"/>
      <protection locked="0"/>
    </xf>
    <xf numFmtId="0" fontId="8" fillId="4" borderId="38" xfId="0" applyFont="1" applyFill="1" applyBorder="1" applyAlignment="1" applyProtection="1">
      <alignment horizontal="center" vertical="center" wrapText="1"/>
      <protection locked="0"/>
    </xf>
    <xf numFmtId="0" fontId="8" fillId="4" borderId="61" xfId="0" applyFont="1" applyFill="1" applyBorder="1" applyAlignment="1" applyProtection="1">
      <alignment horizontal="center" vertical="center" wrapText="1"/>
      <protection locked="0"/>
    </xf>
    <xf numFmtId="0" fontId="8" fillId="3" borderId="10" xfId="0" applyFont="1" applyFill="1" applyBorder="1" applyAlignment="1" applyProtection="1">
      <alignment horizontal="center" vertical="center" wrapText="1"/>
      <protection locked="0"/>
    </xf>
    <xf numFmtId="0" fontId="8" fillId="3" borderId="12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/>
    </xf>
    <xf numFmtId="0" fontId="17" fillId="10" borderId="65" xfId="0" applyFont="1" applyFill="1" applyBorder="1" applyAlignment="1" applyProtection="1">
      <alignment horizontal="center" vertical="center"/>
      <protection locked="0"/>
    </xf>
    <xf numFmtId="0" fontId="25" fillId="0" borderId="3" xfId="0" applyFont="1" applyBorder="1" applyAlignment="1">
      <alignment horizontal="center" vertical="center"/>
    </xf>
    <xf numFmtId="0" fontId="25" fillId="0" borderId="65" xfId="0" applyFont="1" applyBorder="1" applyAlignment="1">
      <alignment horizontal="center" vertical="center"/>
    </xf>
    <xf numFmtId="166" fontId="23" fillId="0" borderId="3" xfId="0" applyNumberFormat="1" applyFont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0" fontId="23" fillId="0" borderId="67" xfId="0" applyFont="1" applyBorder="1" applyAlignment="1">
      <alignment horizontal="center" vertical="center" wrapText="1"/>
    </xf>
    <xf numFmtId="0" fontId="23" fillId="0" borderId="34" xfId="0" applyFont="1" applyBorder="1" applyAlignment="1">
      <alignment horizontal="center" vertical="center" wrapText="1"/>
    </xf>
    <xf numFmtId="0" fontId="17" fillId="5" borderId="60" xfId="0" applyFont="1" applyFill="1" applyBorder="1" applyAlignment="1">
      <alignment horizontal="center" vertical="center"/>
    </xf>
    <xf numFmtId="0" fontId="17" fillId="5" borderId="36" xfId="0" applyFont="1" applyFill="1" applyBorder="1" applyAlignment="1">
      <alignment horizontal="center" vertical="center"/>
    </xf>
    <xf numFmtId="0" fontId="17" fillId="4" borderId="39" xfId="0" applyFont="1" applyFill="1" applyBorder="1" applyAlignment="1">
      <alignment horizontal="center" vertical="center"/>
    </xf>
    <xf numFmtId="0" fontId="17" fillId="4" borderId="40" xfId="0" applyFont="1" applyFill="1" applyBorder="1" applyAlignment="1">
      <alignment horizontal="center" vertical="center"/>
    </xf>
    <xf numFmtId="14" fontId="17" fillId="0" borderId="1" xfId="0" applyNumberFormat="1" applyFont="1" applyBorder="1" applyAlignment="1" applyProtection="1">
      <alignment horizontal="center" vertical="center"/>
      <protection locked="0"/>
    </xf>
    <xf numFmtId="14" fontId="17" fillId="0" borderId="4" xfId="0" applyNumberFormat="1" applyFont="1" applyBorder="1" applyAlignment="1" applyProtection="1">
      <alignment horizontal="center" vertical="center"/>
      <protection locked="0"/>
    </xf>
    <xf numFmtId="0" fontId="17" fillId="5" borderId="44" xfId="0" applyFont="1" applyFill="1" applyBorder="1" applyAlignment="1">
      <alignment horizontal="center" vertical="center"/>
    </xf>
    <xf numFmtId="0" fontId="17" fillId="5" borderId="4" xfId="0" applyFont="1" applyFill="1" applyBorder="1" applyAlignment="1">
      <alignment horizontal="center" vertical="center"/>
    </xf>
    <xf numFmtId="0" fontId="17" fillId="10" borderId="24" xfId="0" applyFont="1" applyFill="1" applyBorder="1" applyAlignment="1" applyProtection="1">
      <alignment horizontal="center" vertical="center"/>
      <protection locked="0"/>
    </xf>
    <xf numFmtId="0" fontId="17" fillId="10" borderId="40" xfId="0" applyFont="1" applyFill="1" applyBorder="1" applyAlignment="1" applyProtection="1">
      <alignment horizontal="center" vertical="center"/>
      <protection locked="0"/>
    </xf>
    <xf numFmtId="0" fontId="17" fillId="11" borderId="1" xfId="0" applyFont="1" applyFill="1" applyBorder="1" applyAlignment="1" applyProtection="1">
      <alignment horizontal="center" vertical="center"/>
      <protection locked="0"/>
    </xf>
    <xf numFmtId="0" fontId="17" fillId="11" borderId="4" xfId="0" applyFont="1" applyFill="1" applyBorder="1" applyAlignment="1" applyProtection="1">
      <alignment horizontal="center" vertical="center"/>
      <protection locked="0"/>
    </xf>
    <xf numFmtId="0" fontId="23" fillId="0" borderId="13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14" fontId="17" fillId="7" borderId="1" xfId="0" applyNumberFormat="1" applyFont="1" applyFill="1" applyBorder="1" applyAlignment="1" applyProtection="1">
      <alignment horizontal="center" vertical="center"/>
      <protection locked="0"/>
    </xf>
    <xf numFmtId="14" fontId="17" fillId="7" borderId="4" xfId="0" applyNumberFormat="1" applyFont="1" applyFill="1" applyBorder="1" applyAlignment="1" applyProtection="1">
      <alignment horizontal="center" vertical="center"/>
      <protection locked="0"/>
    </xf>
    <xf numFmtId="0" fontId="26" fillId="0" borderId="20" xfId="0" applyFont="1" applyBorder="1" applyAlignment="1">
      <alignment horizontal="center" vertical="center" wrapText="1"/>
    </xf>
    <xf numFmtId="0" fontId="26" fillId="0" borderId="22" xfId="0" applyFont="1" applyBorder="1" applyAlignment="1">
      <alignment horizontal="center" vertical="center" wrapText="1"/>
    </xf>
    <xf numFmtId="0" fontId="24" fillId="4" borderId="24" xfId="0" applyFont="1" applyFill="1" applyBorder="1" applyAlignment="1">
      <alignment horizontal="center" vertical="center" wrapText="1"/>
    </xf>
    <xf numFmtId="0" fontId="24" fillId="4" borderId="40" xfId="0" applyFont="1" applyFill="1" applyBorder="1" applyAlignment="1">
      <alignment horizontal="center" vertical="center" wrapText="1"/>
    </xf>
    <xf numFmtId="166" fontId="23" fillId="0" borderId="84" xfId="0" applyNumberFormat="1" applyFont="1" applyBorder="1" applyAlignment="1">
      <alignment horizontal="center" vertical="center" wrapText="1"/>
    </xf>
    <xf numFmtId="166" fontId="23" fillId="0" borderId="85" xfId="0" applyNumberFormat="1" applyFont="1" applyBorder="1" applyAlignment="1">
      <alignment horizontal="center" vertical="center" wrapText="1"/>
    </xf>
    <xf numFmtId="0" fontId="23" fillId="0" borderId="30" xfId="0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17" fillId="10" borderId="24" xfId="0" applyFont="1" applyFill="1" applyBorder="1" applyAlignment="1" applyProtection="1">
      <alignment horizontal="center" vertical="center" wrapText="1"/>
      <protection locked="0"/>
    </xf>
    <xf numFmtId="0" fontId="17" fillId="10" borderId="40" xfId="0" applyFont="1" applyFill="1" applyBorder="1" applyAlignment="1" applyProtection="1">
      <alignment horizontal="center" vertical="center" wrapText="1"/>
      <protection locked="0"/>
    </xf>
    <xf numFmtId="0" fontId="23" fillId="0" borderId="32" xfId="0" applyFont="1" applyBorder="1" applyAlignment="1">
      <alignment horizontal="center" vertical="center" wrapText="1"/>
    </xf>
    <xf numFmtId="0" fontId="23" fillId="0" borderId="87" xfId="0" applyFont="1" applyBorder="1" applyAlignment="1">
      <alignment horizontal="center" vertical="center" wrapText="1"/>
    </xf>
    <xf numFmtId="166" fontId="23" fillId="0" borderId="86" xfId="0" applyNumberFormat="1" applyFont="1" applyBorder="1" applyAlignment="1">
      <alignment horizontal="center" vertical="center" wrapText="1"/>
    </xf>
    <xf numFmtId="166" fontId="23" fillId="0" borderId="47" xfId="0" applyNumberFormat="1" applyFont="1" applyBorder="1" applyAlignment="1">
      <alignment horizontal="center" vertical="center" wrapText="1"/>
    </xf>
    <xf numFmtId="0" fontId="25" fillId="0" borderId="45" xfId="0" applyFont="1" applyBorder="1" applyAlignment="1">
      <alignment horizontal="center" vertical="center"/>
    </xf>
    <xf numFmtId="0" fontId="25" fillId="0" borderId="5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20" fontId="17" fillId="20" borderId="24" xfId="0" applyNumberFormat="1" applyFont="1" applyFill="1" applyBorder="1" applyAlignment="1" applyProtection="1">
      <alignment horizontal="center" vertical="center"/>
      <protection locked="0"/>
    </xf>
    <xf numFmtId="20" fontId="17" fillId="20" borderId="77" xfId="0" applyNumberFormat="1" applyFont="1" applyFill="1" applyBorder="1" applyAlignment="1" applyProtection="1">
      <alignment horizontal="center" vertical="center"/>
      <protection locked="0"/>
    </xf>
    <xf numFmtId="20" fontId="17" fillId="20" borderId="81" xfId="0" applyNumberFormat="1" applyFont="1" applyFill="1" applyBorder="1" applyAlignment="1" applyProtection="1">
      <alignment horizontal="center" vertical="center"/>
      <protection locked="0"/>
    </xf>
    <xf numFmtId="20" fontId="17" fillId="5" borderId="1" xfId="0" applyNumberFormat="1" applyFont="1" applyFill="1" applyBorder="1" applyAlignment="1" applyProtection="1">
      <alignment horizontal="center" vertical="center"/>
      <protection locked="0"/>
    </xf>
    <xf numFmtId="20" fontId="17" fillId="5" borderId="25" xfId="0" applyNumberFormat="1" applyFont="1" applyFill="1" applyBorder="1" applyAlignment="1" applyProtection="1">
      <alignment horizontal="center" vertical="center"/>
      <protection locked="0"/>
    </xf>
    <xf numFmtId="20" fontId="17" fillId="5" borderId="49" xfId="0" applyNumberFormat="1" applyFont="1" applyFill="1" applyBorder="1" applyAlignment="1" applyProtection="1">
      <alignment horizontal="center" vertical="center"/>
      <protection locked="0"/>
    </xf>
    <xf numFmtId="14" fontId="17" fillId="18" borderId="44" xfId="0" applyNumberFormat="1" applyFont="1" applyFill="1" applyBorder="1" applyAlignment="1" applyProtection="1">
      <alignment horizontal="center" vertical="center"/>
      <protection locked="0"/>
    </xf>
    <xf numFmtId="14" fontId="17" fillId="18" borderId="25" xfId="0" applyNumberFormat="1" applyFont="1" applyFill="1" applyBorder="1" applyAlignment="1" applyProtection="1">
      <alignment horizontal="center" vertical="center"/>
      <protection locked="0"/>
    </xf>
    <xf numFmtId="14" fontId="17" fillId="18" borderId="60" xfId="0" applyNumberFormat="1" applyFont="1" applyFill="1" applyBorder="1" applyAlignment="1" applyProtection="1">
      <alignment horizontal="center" vertical="center"/>
      <protection locked="0"/>
    </xf>
    <xf numFmtId="14" fontId="17" fillId="18" borderId="71" xfId="0" applyNumberFormat="1" applyFont="1" applyFill="1" applyBorder="1" applyAlignment="1" applyProtection="1">
      <alignment horizontal="center" vertical="center"/>
      <protection locked="0"/>
    </xf>
    <xf numFmtId="14" fontId="17" fillId="18" borderId="56" xfId="0" applyNumberFormat="1" applyFont="1" applyFill="1" applyBorder="1" applyAlignment="1" applyProtection="1">
      <alignment horizontal="center" vertical="center"/>
      <protection locked="0"/>
    </xf>
    <xf numFmtId="14" fontId="17" fillId="18" borderId="53" xfId="0" applyNumberFormat="1" applyFont="1" applyFill="1" applyBorder="1" applyAlignment="1" applyProtection="1">
      <alignment horizontal="center" vertical="center"/>
      <protection locked="0"/>
    </xf>
    <xf numFmtId="0" fontId="17" fillId="5" borderId="68" xfId="0" applyFont="1" applyFill="1" applyBorder="1" applyAlignment="1">
      <alignment horizontal="center" vertical="center"/>
    </xf>
    <xf numFmtId="0" fontId="23" fillId="0" borderId="20" xfId="0" applyFont="1" applyBorder="1" applyAlignment="1">
      <alignment horizontal="center" vertical="center" wrapText="1"/>
    </xf>
    <xf numFmtId="0" fontId="23" fillId="0" borderId="22" xfId="0" applyFont="1" applyBorder="1" applyAlignment="1">
      <alignment horizontal="center" vertical="center" wrapText="1"/>
    </xf>
    <xf numFmtId="0" fontId="24" fillId="4" borderId="10" xfId="0" applyFont="1" applyFill="1" applyBorder="1" applyAlignment="1">
      <alignment horizontal="center" vertical="center" wrapText="1"/>
    </xf>
    <xf numFmtId="0" fontId="24" fillId="4" borderId="12" xfId="0" applyFont="1" applyFill="1" applyBorder="1" applyAlignment="1">
      <alignment horizontal="center" vertical="center" wrapText="1"/>
    </xf>
    <xf numFmtId="0" fontId="24" fillId="4" borderId="11" xfId="0" applyFont="1" applyFill="1" applyBorder="1" applyAlignment="1">
      <alignment horizontal="center" vertical="center" wrapText="1"/>
    </xf>
    <xf numFmtId="0" fontId="25" fillId="0" borderId="13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166" fontId="23" fillId="0" borderId="20" xfId="0" applyNumberFormat="1" applyFont="1" applyBorder="1" applyAlignment="1">
      <alignment horizontal="center" vertical="center" wrapText="1"/>
    </xf>
    <xf numFmtId="166" fontId="23" fillId="0" borderId="22" xfId="0" applyNumberFormat="1" applyFont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23" fillId="0" borderId="11" xfId="0" applyFont="1" applyBorder="1" applyAlignment="1">
      <alignment horizontal="center" vertical="center"/>
    </xf>
    <xf numFmtId="0" fontId="0" fillId="15" borderId="13" xfId="0" applyFill="1" applyBorder="1" applyAlignment="1">
      <alignment horizontal="center" vertical="center"/>
    </xf>
    <xf numFmtId="0" fontId="0" fillId="15" borderId="26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35" xfId="0" applyFont="1" applyFill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 wrapText="1"/>
    </xf>
    <xf numFmtId="0" fontId="12" fillId="0" borderId="38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14" fontId="12" fillId="2" borderId="33" xfId="0" applyNumberFormat="1" applyFont="1" applyFill="1" applyBorder="1" applyAlignment="1">
      <alignment horizontal="center" vertical="center"/>
    </xf>
    <xf numFmtId="14" fontId="12" fillId="2" borderId="37" xfId="0" applyNumberFormat="1" applyFont="1" applyFill="1" applyBorder="1" applyAlignment="1">
      <alignment horizontal="center" vertical="center"/>
    </xf>
    <xf numFmtId="0" fontId="12" fillId="0" borderId="39" xfId="0" applyFont="1" applyBorder="1" applyAlignment="1">
      <alignment horizontal="center" vertical="center"/>
    </xf>
    <xf numFmtId="0" fontId="12" fillId="0" borderId="40" xfId="0" applyFont="1" applyBorder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0" fontId="1" fillId="6" borderId="12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center"/>
    </xf>
    <xf numFmtId="0" fontId="5" fillId="6" borderId="12" xfId="0" applyFont="1" applyFill="1" applyBorder="1" applyAlignment="1">
      <alignment horizontal="center"/>
    </xf>
    <xf numFmtId="0" fontId="9" fillId="3" borderId="11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14" fontId="12" fillId="0" borderId="46" xfId="0" applyNumberFormat="1" applyFont="1" applyBorder="1" applyAlignment="1">
      <alignment horizontal="center" vertical="center"/>
    </xf>
    <xf numFmtId="14" fontId="12" fillId="0" borderId="54" xfId="0" applyNumberFormat="1" applyFont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14" fontId="12" fillId="10" borderId="8" xfId="0" applyNumberFormat="1" applyFont="1" applyFill="1" applyBorder="1" applyAlignment="1">
      <alignment horizontal="center"/>
    </xf>
    <xf numFmtId="14" fontId="12" fillId="10" borderId="41" xfId="0" applyNumberFormat="1" applyFont="1" applyFill="1" applyBorder="1" applyAlignment="1">
      <alignment horizontal="center"/>
    </xf>
    <xf numFmtId="14" fontId="12" fillId="0" borderId="47" xfId="0" applyNumberFormat="1" applyFont="1" applyBorder="1" applyAlignment="1">
      <alignment horizontal="center" vertical="center"/>
    </xf>
    <xf numFmtId="14" fontId="12" fillId="0" borderId="42" xfId="0" applyNumberFormat="1" applyFont="1" applyBorder="1" applyAlignment="1">
      <alignment horizontal="center" vertical="center"/>
    </xf>
    <xf numFmtId="14" fontId="12" fillId="11" borderId="43" xfId="0" applyNumberFormat="1" applyFont="1" applyFill="1" applyBorder="1" applyAlignment="1">
      <alignment horizontal="center" vertical="center"/>
    </xf>
    <xf numFmtId="14" fontId="12" fillId="11" borderId="41" xfId="0" applyNumberFormat="1" applyFont="1" applyFill="1" applyBorder="1" applyAlignment="1">
      <alignment horizontal="center" vertical="center"/>
    </xf>
    <xf numFmtId="14" fontId="12" fillId="0" borderId="43" xfId="0" applyNumberFormat="1" applyFont="1" applyBorder="1" applyAlignment="1">
      <alignment horizontal="center" vertical="center"/>
    </xf>
    <xf numFmtId="14" fontId="12" fillId="0" borderId="4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10" fillId="4" borderId="23" xfId="0" applyFont="1" applyFill="1" applyBorder="1" applyAlignment="1">
      <alignment horizontal="center" vertical="center"/>
    </xf>
    <xf numFmtId="0" fontId="10" fillId="4" borderId="16" xfId="0" applyFont="1" applyFill="1" applyBorder="1" applyAlignment="1">
      <alignment horizontal="center" vertical="center"/>
    </xf>
    <xf numFmtId="0" fontId="10" fillId="4" borderId="10" xfId="0" applyFont="1" applyFill="1" applyBorder="1" applyAlignment="1">
      <alignment horizontal="center" vertical="center"/>
    </xf>
    <xf numFmtId="0" fontId="10" fillId="4" borderId="11" xfId="0" applyFont="1" applyFill="1" applyBorder="1" applyAlignment="1">
      <alignment horizontal="center" vertical="center"/>
    </xf>
    <xf numFmtId="0" fontId="10" fillId="4" borderId="12" xfId="0" applyFont="1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</cellXfs>
  <cellStyles count="27">
    <cellStyle name="Moeda 2" xfId="25" xr:uid="{00000000-0005-0000-0000-000000000000}"/>
    <cellStyle name="Normal" xfId="0" builtinId="0"/>
    <cellStyle name="Normal 2" xfId="24" xr:uid="{00000000-0005-0000-0000-000002000000}"/>
    <cellStyle name="Vírgula 2" xfId="1" xr:uid="{00000000-0005-0000-0000-000003000000}"/>
    <cellStyle name="Vírgula 2 2" xfId="3" xr:uid="{00000000-0005-0000-0000-000004000000}"/>
    <cellStyle name="Vírgula 2 2 2" xfId="6" xr:uid="{00000000-0005-0000-0000-000005000000}"/>
    <cellStyle name="Vírgula 2 2 2 2" xfId="12" xr:uid="{00000000-0005-0000-0000-000006000000}"/>
    <cellStyle name="Vírgula 2 2 2 2 2" xfId="23" xr:uid="{00000000-0005-0000-0000-000007000000}"/>
    <cellStyle name="Vírgula 2 2 2 3" xfId="17" xr:uid="{00000000-0005-0000-0000-000008000000}"/>
    <cellStyle name="Vírgula 2 2 3" xfId="9" xr:uid="{00000000-0005-0000-0000-000009000000}"/>
    <cellStyle name="Vírgula 2 2 3 2" xfId="20" xr:uid="{00000000-0005-0000-0000-00000A000000}"/>
    <cellStyle name="Vírgula 2 2 4" xfId="14" xr:uid="{00000000-0005-0000-0000-00000B000000}"/>
    <cellStyle name="Vírgula 3" xfId="2" xr:uid="{00000000-0005-0000-0000-00000C000000}"/>
    <cellStyle name="Vírgula 3 2" xfId="5" xr:uid="{00000000-0005-0000-0000-00000D000000}"/>
    <cellStyle name="Vírgula 3 2 2" xfId="11" xr:uid="{00000000-0005-0000-0000-00000E000000}"/>
    <cellStyle name="Vírgula 3 2 2 2" xfId="22" xr:uid="{00000000-0005-0000-0000-00000F000000}"/>
    <cellStyle name="Vírgula 3 2 3" xfId="16" xr:uid="{00000000-0005-0000-0000-000010000000}"/>
    <cellStyle name="Vírgula 3 3" xfId="8" xr:uid="{00000000-0005-0000-0000-000011000000}"/>
    <cellStyle name="Vírgula 3 3 2" xfId="19" xr:uid="{00000000-0005-0000-0000-000012000000}"/>
    <cellStyle name="Vírgula 3 4" xfId="13" xr:uid="{00000000-0005-0000-0000-000013000000}"/>
    <cellStyle name="Vírgula 4" xfId="4" xr:uid="{00000000-0005-0000-0000-000014000000}"/>
    <cellStyle name="Vírgula 4 2" xfId="10" xr:uid="{00000000-0005-0000-0000-000015000000}"/>
    <cellStyle name="Vírgula 4 2 2" xfId="21" xr:uid="{00000000-0005-0000-0000-000016000000}"/>
    <cellStyle name="Vírgula 4 3" xfId="15" xr:uid="{00000000-0005-0000-0000-000017000000}"/>
    <cellStyle name="Vírgula 5" xfId="7" xr:uid="{00000000-0005-0000-0000-000018000000}"/>
    <cellStyle name="Vírgula 5 2" xfId="18" xr:uid="{00000000-0005-0000-0000-000019000000}"/>
    <cellStyle name="Vírgula 6" xfId="26" xr:uid="{00000000-0005-0000-0000-00001A000000}"/>
  </cellStyles>
  <dxfs count="18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3DB6A"/>
      <color rgb="FF0000FF"/>
      <color rgb="FFCCFFFF"/>
      <color rgb="FFFFFF99"/>
      <color rgb="FF66FFFF"/>
      <color rgb="FFC3B8EA"/>
      <color rgb="FFC7B6F8"/>
      <color rgb="FFFFBEAF"/>
      <color rgb="FFFF7C80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325383</xdr:colOff>
      <xdr:row>1</xdr:row>
      <xdr:rowOff>136663</xdr:rowOff>
    </xdr:from>
    <xdr:ext cx="883485" cy="666158"/>
    <xdr:pic>
      <xdr:nvPicPr>
        <xdr:cNvPr id="3" name="Imagem 2">
          <a:extLst>
            <a:ext uri="{FF2B5EF4-FFF2-40B4-BE49-F238E27FC236}">
              <a16:creationId xmlns:a16="http://schemas.microsoft.com/office/drawing/2014/main" id="{14F69992-D65A-4F34-87F1-B88CBC4E96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6433" y="1298713"/>
          <a:ext cx="883485" cy="666158"/>
        </a:xfrm>
        <a:prstGeom prst="rect">
          <a:avLst/>
        </a:prstGeom>
      </xdr:spPr>
    </xdr:pic>
    <xdr:clientData/>
  </xdr:oneCellAnchor>
  <xdr:twoCellAnchor>
    <xdr:from>
      <xdr:col>18</xdr:col>
      <xdr:colOff>5299503</xdr:colOff>
      <xdr:row>29</xdr:row>
      <xdr:rowOff>166925</xdr:rowOff>
    </xdr:from>
    <xdr:to>
      <xdr:col>18</xdr:col>
      <xdr:colOff>6158932</xdr:colOff>
      <xdr:row>31</xdr:row>
      <xdr:rowOff>88255</xdr:rowOff>
    </xdr:to>
    <xdr:pic>
      <xdr:nvPicPr>
        <xdr:cNvPr id="4" name="Imagem 3" descr="Sem título">
          <a:extLst>
            <a:ext uri="{FF2B5EF4-FFF2-40B4-BE49-F238E27FC236}">
              <a16:creationId xmlns:a16="http://schemas.microsoft.com/office/drawing/2014/main" id="{73625153-41E8-4579-AFE4-AD468BF560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130053" y="6267450"/>
          <a:ext cx="859429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1224642</xdr:colOff>
      <xdr:row>48</xdr:row>
      <xdr:rowOff>81644</xdr:rowOff>
    </xdr:from>
    <xdr:to>
      <xdr:col>6</xdr:col>
      <xdr:colOff>283749</xdr:colOff>
      <xdr:row>50</xdr:row>
      <xdr:rowOff>10612</xdr:rowOff>
    </xdr:to>
    <xdr:sp macro="" textlink="">
      <xdr:nvSpPr>
        <xdr:cNvPr id="5" name="AutoShape 39" descr="* *SEGUE O ACOMPNHAMENTO DE PIVÔS*">
          <a:extLst>
            <a:ext uri="{FF2B5EF4-FFF2-40B4-BE49-F238E27FC236}">
              <a16:creationId xmlns:a16="http://schemas.microsoft.com/office/drawing/2014/main" id="{1BD83E9C-89A4-40D2-BB79-6C638BED0443}"/>
            </a:ext>
          </a:extLst>
        </xdr:cNvPr>
        <xdr:cNvSpPr>
          <a:spLocks noChangeAspect="1" noChangeArrowheads="1"/>
        </xdr:cNvSpPr>
      </xdr:nvSpPr>
      <xdr:spPr bwMode="auto">
        <a:xfrm>
          <a:off x="5548992" y="7720694"/>
          <a:ext cx="291193" cy="3099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18</xdr:col>
      <xdr:colOff>3944471</xdr:colOff>
      <xdr:row>1</xdr:row>
      <xdr:rowOff>56029</xdr:rowOff>
    </xdr:from>
    <xdr:to>
      <xdr:col>18</xdr:col>
      <xdr:colOff>4770102</xdr:colOff>
      <xdr:row>3</xdr:row>
      <xdr:rowOff>500378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4F9EC03-3AB8-46AE-A10A-8128B01D7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587883" y="1221441"/>
          <a:ext cx="825631" cy="82534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325383</xdr:colOff>
      <xdr:row>1</xdr:row>
      <xdr:rowOff>136663</xdr:rowOff>
    </xdr:from>
    <xdr:ext cx="883485" cy="666158"/>
    <xdr:pic>
      <xdr:nvPicPr>
        <xdr:cNvPr id="2" name="Imagem 1">
          <a:extLst>
            <a:ext uri="{FF2B5EF4-FFF2-40B4-BE49-F238E27FC236}">
              <a16:creationId xmlns:a16="http://schemas.microsoft.com/office/drawing/2014/main" id="{27624234-7C13-4F10-9485-77A7C32C95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25933" y="1298713"/>
          <a:ext cx="883485" cy="666158"/>
        </a:xfrm>
        <a:prstGeom prst="rect">
          <a:avLst/>
        </a:prstGeom>
      </xdr:spPr>
    </xdr:pic>
    <xdr:clientData/>
  </xdr:oneCellAnchor>
  <xdr:twoCellAnchor editAs="oneCell">
    <xdr:from>
      <xdr:col>5</xdr:col>
      <xdr:colOff>1224642</xdr:colOff>
      <xdr:row>26</xdr:row>
      <xdr:rowOff>81644</xdr:rowOff>
    </xdr:from>
    <xdr:to>
      <xdr:col>6</xdr:col>
      <xdr:colOff>287110</xdr:colOff>
      <xdr:row>28</xdr:row>
      <xdr:rowOff>10612</xdr:rowOff>
    </xdr:to>
    <xdr:sp macro="" textlink="">
      <xdr:nvSpPr>
        <xdr:cNvPr id="3" name="AutoShape 39" descr="* *SEGUE O ACOMPNHAMENTO DE PIVÔS*">
          <a:extLst>
            <a:ext uri="{FF2B5EF4-FFF2-40B4-BE49-F238E27FC236}">
              <a16:creationId xmlns:a16="http://schemas.microsoft.com/office/drawing/2014/main" id="{16AA793A-EF80-4436-88D9-59CCA5E1EE8A}"/>
            </a:ext>
          </a:extLst>
        </xdr:cNvPr>
        <xdr:cNvSpPr>
          <a:spLocks noChangeAspect="1" noChangeArrowheads="1"/>
        </xdr:cNvSpPr>
      </xdr:nvSpPr>
      <xdr:spPr bwMode="auto">
        <a:xfrm>
          <a:off x="5358492" y="6006194"/>
          <a:ext cx="291193" cy="3099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18</xdr:col>
      <xdr:colOff>3966882</xdr:colOff>
      <xdr:row>1</xdr:row>
      <xdr:rowOff>11205</xdr:rowOff>
    </xdr:from>
    <xdr:to>
      <xdr:col>18</xdr:col>
      <xdr:colOff>4792513</xdr:colOff>
      <xdr:row>3</xdr:row>
      <xdr:rowOff>455554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6875A250-0F71-4119-A134-92AFD0302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606932" y="1173255"/>
          <a:ext cx="825631" cy="825349"/>
        </a:xfrm>
        <a:prstGeom prst="rect">
          <a:avLst/>
        </a:prstGeom>
      </xdr:spPr>
    </xdr:pic>
    <xdr:clientData/>
  </xdr:twoCellAnchor>
  <xdr:twoCellAnchor editAs="oneCell">
    <xdr:from>
      <xdr:col>5</xdr:col>
      <xdr:colOff>333375</xdr:colOff>
      <xdr:row>1</xdr:row>
      <xdr:rowOff>133350</xdr:rowOff>
    </xdr:from>
    <xdr:to>
      <xdr:col>6</xdr:col>
      <xdr:colOff>247650</xdr:colOff>
      <xdr:row>3</xdr:row>
      <xdr:rowOff>428625</xdr:rowOff>
    </xdr:to>
    <xdr:pic>
      <xdr:nvPicPr>
        <xdr:cNvPr id="3074" name="Imagem 1">
          <a:extLst>
            <a:ext uri="{FF2B5EF4-FFF2-40B4-BE49-F238E27FC236}">
              <a16:creationId xmlns:a16="http://schemas.microsoft.com/office/drawing/2014/main" id="{A960E74C-71B3-147E-AFE0-AE49EF0239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33925" y="1295400"/>
          <a:ext cx="876300" cy="676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1199442</xdr:colOff>
      <xdr:row>1</xdr:row>
      <xdr:rowOff>125458</xdr:rowOff>
    </xdr:from>
    <xdr:ext cx="883485" cy="666158"/>
    <xdr:pic>
      <xdr:nvPicPr>
        <xdr:cNvPr id="3" name="Imagem 2">
          <a:extLst>
            <a:ext uri="{FF2B5EF4-FFF2-40B4-BE49-F238E27FC236}">
              <a16:creationId xmlns:a16="http://schemas.microsoft.com/office/drawing/2014/main" id="{B25A3B8E-11E9-49BC-8110-544692AF6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81295" y="1290870"/>
          <a:ext cx="883485" cy="666158"/>
        </a:xfrm>
        <a:prstGeom prst="rect">
          <a:avLst/>
        </a:prstGeom>
      </xdr:spPr>
    </xdr:pic>
    <xdr:clientData/>
  </xdr:oneCellAnchor>
  <xdr:twoCellAnchor>
    <xdr:from>
      <xdr:col>18</xdr:col>
      <xdr:colOff>5299503</xdr:colOff>
      <xdr:row>22</xdr:row>
      <xdr:rowOff>166925</xdr:rowOff>
    </xdr:from>
    <xdr:to>
      <xdr:col>18</xdr:col>
      <xdr:colOff>6158932</xdr:colOff>
      <xdr:row>24</xdr:row>
      <xdr:rowOff>88255</xdr:rowOff>
    </xdr:to>
    <xdr:pic>
      <xdr:nvPicPr>
        <xdr:cNvPr id="5" name="Imagem 4" descr="Sem título">
          <a:extLst>
            <a:ext uri="{FF2B5EF4-FFF2-40B4-BE49-F238E27FC236}">
              <a16:creationId xmlns:a16="http://schemas.microsoft.com/office/drawing/2014/main" id="{C8BE492C-3289-468D-909A-DF889818D4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73628" y="12944475"/>
          <a:ext cx="859429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4221564</xdr:colOff>
      <xdr:row>1</xdr:row>
      <xdr:rowOff>38420</xdr:rowOff>
    </xdr:from>
    <xdr:to>
      <xdr:col>18</xdr:col>
      <xdr:colOff>5047195</xdr:colOff>
      <xdr:row>3</xdr:row>
      <xdr:rowOff>482769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6F48E6A0-9EE2-AFEC-7175-E1E98EE23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721976" y="1203832"/>
          <a:ext cx="825631" cy="8253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325383</xdr:colOff>
      <xdr:row>1</xdr:row>
      <xdr:rowOff>136663</xdr:rowOff>
    </xdr:from>
    <xdr:ext cx="883485" cy="666158"/>
    <xdr:pic>
      <xdr:nvPicPr>
        <xdr:cNvPr id="4" name="Imagem 3">
          <a:extLst>
            <a:ext uri="{FF2B5EF4-FFF2-40B4-BE49-F238E27FC236}">
              <a16:creationId xmlns:a16="http://schemas.microsoft.com/office/drawing/2014/main" id="{554E3CF9-049A-4073-BD1D-E7C8731E4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63958" y="336688"/>
          <a:ext cx="883485" cy="666158"/>
        </a:xfrm>
        <a:prstGeom prst="rect">
          <a:avLst/>
        </a:prstGeom>
      </xdr:spPr>
    </xdr:pic>
    <xdr:clientData/>
  </xdr:oneCellAnchor>
  <xdr:twoCellAnchor editAs="oneCell">
    <xdr:from>
      <xdr:col>5</xdr:col>
      <xdr:colOff>957942</xdr:colOff>
      <xdr:row>19</xdr:row>
      <xdr:rowOff>115262</xdr:rowOff>
    </xdr:from>
    <xdr:to>
      <xdr:col>6</xdr:col>
      <xdr:colOff>287111</xdr:colOff>
      <xdr:row>21</xdr:row>
      <xdr:rowOff>44230</xdr:rowOff>
    </xdr:to>
    <xdr:sp macro="" textlink="">
      <xdr:nvSpPr>
        <xdr:cNvPr id="1063" name="AutoShape 39" descr="* *SEGUE O ACOMPNHAMENTO DE PIVÔS*">
          <a:extLst>
            <a:ext uri="{FF2B5EF4-FFF2-40B4-BE49-F238E27FC236}">
              <a16:creationId xmlns:a16="http://schemas.microsoft.com/office/drawing/2014/main" id="{B267770B-D9D8-BFB2-1A28-D0FBC8FFFD08}"/>
            </a:ext>
          </a:extLst>
        </xdr:cNvPr>
        <xdr:cNvSpPr>
          <a:spLocks noChangeAspect="1" noChangeArrowheads="1"/>
        </xdr:cNvSpPr>
      </xdr:nvSpPr>
      <xdr:spPr bwMode="auto">
        <a:xfrm>
          <a:off x="5361854" y="5729409"/>
          <a:ext cx="292874" cy="3099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18</xdr:col>
      <xdr:colOff>2756646</xdr:colOff>
      <xdr:row>1</xdr:row>
      <xdr:rowOff>33617</xdr:rowOff>
    </xdr:from>
    <xdr:to>
      <xdr:col>18</xdr:col>
      <xdr:colOff>3582277</xdr:colOff>
      <xdr:row>3</xdr:row>
      <xdr:rowOff>477966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9F717C8B-8803-4855-BFC2-6B42C0F3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682881" y="1199029"/>
          <a:ext cx="825631" cy="82534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325383</xdr:colOff>
      <xdr:row>1</xdr:row>
      <xdr:rowOff>136663</xdr:rowOff>
    </xdr:from>
    <xdr:ext cx="883485" cy="666158"/>
    <xdr:pic>
      <xdr:nvPicPr>
        <xdr:cNvPr id="3" name="Imagem 2">
          <a:extLst>
            <a:ext uri="{FF2B5EF4-FFF2-40B4-BE49-F238E27FC236}">
              <a16:creationId xmlns:a16="http://schemas.microsoft.com/office/drawing/2014/main" id="{48E7BCED-F4DF-419F-B721-F213EAECA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6683" y="336688"/>
          <a:ext cx="883485" cy="666158"/>
        </a:xfrm>
        <a:prstGeom prst="rect">
          <a:avLst/>
        </a:prstGeom>
      </xdr:spPr>
    </xdr:pic>
    <xdr:clientData/>
  </xdr:oneCellAnchor>
  <xdr:twoCellAnchor editAs="oneCell">
    <xdr:from>
      <xdr:col>6</xdr:col>
      <xdr:colOff>39059</xdr:colOff>
      <xdr:row>28</xdr:row>
      <xdr:rowOff>81644</xdr:rowOff>
    </xdr:from>
    <xdr:to>
      <xdr:col>6</xdr:col>
      <xdr:colOff>331933</xdr:colOff>
      <xdr:row>30</xdr:row>
      <xdr:rowOff>10612</xdr:rowOff>
    </xdr:to>
    <xdr:sp macro="" textlink="">
      <xdr:nvSpPr>
        <xdr:cNvPr id="6" name="AutoShape 39" descr="* *SEGUE O ACOMPNHAMENTO DE PIVÔS*">
          <a:extLst>
            <a:ext uri="{FF2B5EF4-FFF2-40B4-BE49-F238E27FC236}">
              <a16:creationId xmlns:a16="http://schemas.microsoft.com/office/drawing/2014/main" id="{6B60FA0A-E5B4-496C-A8D5-48749FCB14B4}"/>
            </a:ext>
          </a:extLst>
        </xdr:cNvPr>
        <xdr:cNvSpPr>
          <a:spLocks noChangeAspect="1" noChangeArrowheads="1"/>
        </xdr:cNvSpPr>
      </xdr:nvSpPr>
      <xdr:spPr bwMode="auto">
        <a:xfrm>
          <a:off x="6325559" y="4306262"/>
          <a:ext cx="292874" cy="3099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5</xdr:col>
      <xdr:colOff>325383</xdr:colOff>
      <xdr:row>1</xdr:row>
      <xdr:rowOff>136663</xdr:rowOff>
    </xdr:from>
    <xdr:ext cx="883485" cy="666158"/>
    <xdr:pic>
      <xdr:nvPicPr>
        <xdr:cNvPr id="9" name="Imagem 8">
          <a:extLst>
            <a:ext uri="{FF2B5EF4-FFF2-40B4-BE49-F238E27FC236}">
              <a16:creationId xmlns:a16="http://schemas.microsoft.com/office/drawing/2014/main" id="{BD737B5F-B37B-44F7-9552-9CFEB42D9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6683" y="336688"/>
          <a:ext cx="883485" cy="666158"/>
        </a:xfrm>
        <a:prstGeom prst="rect">
          <a:avLst/>
        </a:prstGeom>
      </xdr:spPr>
    </xdr:pic>
    <xdr:clientData/>
  </xdr:oneCellAnchor>
  <xdr:twoCellAnchor editAs="oneCell">
    <xdr:from>
      <xdr:col>14</xdr:col>
      <xdr:colOff>3933265</xdr:colOff>
      <xdr:row>1</xdr:row>
      <xdr:rowOff>33617</xdr:rowOff>
    </xdr:from>
    <xdr:to>
      <xdr:col>14</xdr:col>
      <xdr:colOff>4758896</xdr:colOff>
      <xdr:row>3</xdr:row>
      <xdr:rowOff>477966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2249203C-8844-4F28-AEEF-8F4CC3B6A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565471" y="1199029"/>
          <a:ext cx="825631" cy="82534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314325</xdr:colOff>
      <xdr:row>1</xdr:row>
      <xdr:rowOff>108088</xdr:rowOff>
    </xdr:from>
    <xdr:ext cx="599268" cy="451855"/>
    <xdr:pic>
      <xdr:nvPicPr>
        <xdr:cNvPr id="5" name="Imagem 4">
          <a:extLst>
            <a:ext uri="{FF2B5EF4-FFF2-40B4-BE49-F238E27FC236}">
              <a16:creationId xmlns:a16="http://schemas.microsoft.com/office/drawing/2014/main" id="{EF7E5CB3-0150-4AAE-B249-A1DADCF80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308113"/>
          <a:ext cx="599268" cy="451855"/>
        </a:xfrm>
        <a:prstGeom prst="rect">
          <a:avLst/>
        </a:prstGeom>
      </xdr:spPr>
    </xdr:pic>
    <xdr:clientData/>
  </xdr:oneCellAnchor>
  <xdr:twoCellAnchor editAs="oneCell">
    <xdr:from>
      <xdr:col>7</xdr:col>
      <xdr:colOff>514350</xdr:colOff>
      <xdr:row>1</xdr:row>
      <xdr:rowOff>109818</xdr:rowOff>
    </xdr:from>
    <xdr:to>
      <xdr:col>7</xdr:col>
      <xdr:colOff>1044146</xdr:colOff>
      <xdr:row>3</xdr:row>
      <xdr:rowOff>48883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3A3CF60B-20E4-4DD5-A0B3-A4F1ACB8F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315200" y="109818"/>
          <a:ext cx="529796" cy="52961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822341</xdr:colOff>
      <xdr:row>94</xdr:row>
      <xdr:rowOff>138045</xdr:rowOff>
    </xdr:from>
    <xdr:ext cx="883485" cy="666158"/>
    <xdr:pic>
      <xdr:nvPicPr>
        <xdr:cNvPr id="2" name="Imagem 1">
          <a:extLst>
            <a:ext uri="{FF2B5EF4-FFF2-40B4-BE49-F238E27FC236}">
              <a16:creationId xmlns:a16="http://schemas.microsoft.com/office/drawing/2014/main" id="{515E0F46-0B7E-45D1-9C91-4634192648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22541" y="22083645"/>
          <a:ext cx="883485" cy="666158"/>
        </a:xfrm>
        <a:prstGeom prst="rect">
          <a:avLst/>
        </a:prstGeom>
      </xdr:spPr>
    </xdr:pic>
    <xdr:clientData/>
  </xdr:oneCellAnchor>
  <xdr:twoCellAnchor>
    <xdr:from>
      <xdr:col>18</xdr:col>
      <xdr:colOff>5272289</xdr:colOff>
      <xdr:row>1</xdr:row>
      <xdr:rowOff>138147</xdr:rowOff>
    </xdr:from>
    <xdr:to>
      <xdr:col>18</xdr:col>
      <xdr:colOff>6179910</xdr:colOff>
      <xdr:row>3</xdr:row>
      <xdr:rowOff>387612</xdr:rowOff>
    </xdr:to>
    <xdr:pic>
      <xdr:nvPicPr>
        <xdr:cNvPr id="3" name="Imagem 2" descr="Sem título">
          <a:extLst>
            <a:ext uri="{FF2B5EF4-FFF2-40B4-BE49-F238E27FC236}">
              <a16:creationId xmlns:a16="http://schemas.microsoft.com/office/drawing/2014/main" id="{0A664DA9-5E6D-4A74-A21A-0B8B6EDB69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50139" y="338172"/>
          <a:ext cx="907621" cy="6304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325383</xdr:colOff>
      <xdr:row>1</xdr:row>
      <xdr:rowOff>136663</xdr:rowOff>
    </xdr:from>
    <xdr:ext cx="883485" cy="666158"/>
    <xdr:pic>
      <xdr:nvPicPr>
        <xdr:cNvPr id="4" name="Imagem 3">
          <a:extLst>
            <a:ext uri="{FF2B5EF4-FFF2-40B4-BE49-F238E27FC236}">
              <a16:creationId xmlns:a16="http://schemas.microsoft.com/office/drawing/2014/main" id="{2E45EA59-A85C-4365-86A4-D051B0837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63958" y="336688"/>
          <a:ext cx="883485" cy="666158"/>
        </a:xfrm>
        <a:prstGeom prst="rect">
          <a:avLst/>
        </a:prstGeom>
      </xdr:spPr>
    </xdr:pic>
    <xdr:clientData/>
  </xdr:oneCellAnchor>
  <xdr:twoCellAnchor>
    <xdr:from>
      <xdr:col>18</xdr:col>
      <xdr:colOff>5272289</xdr:colOff>
      <xdr:row>12</xdr:row>
      <xdr:rowOff>138147</xdr:rowOff>
    </xdr:from>
    <xdr:to>
      <xdr:col>18</xdr:col>
      <xdr:colOff>6179910</xdr:colOff>
      <xdr:row>14</xdr:row>
      <xdr:rowOff>387612</xdr:rowOff>
    </xdr:to>
    <xdr:pic>
      <xdr:nvPicPr>
        <xdr:cNvPr id="5" name="Imagem 4" descr="Sem título">
          <a:extLst>
            <a:ext uri="{FF2B5EF4-FFF2-40B4-BE49-F238E27FC236}">
              <a16:creationId xmlns:a16="http://schemas.microsoft.com/office/drawing/2014/main" id="{0241FF73-4B4C-47D9-B763-13F0B1155E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50139" y="3567147"/>
          <a:ext cx="907621" cy="6304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283971</xdr:colOff>
      <xdr:row>12</xdr:row>
      <xdr:rowOff>109054</xdr:rowOff>
    </xdr:from>
    <xdr:ext cx="883485" cy="666158"/>
    <xdr:pic>
      <xdr:nvPicPr>
        <xdr:cNvPr id="6" name="Imagem 5">
          <a:extLst>
            <a:ext uri="{FF2B5EF4-FFF2-40B4-BE49-F238E27FC236}">
              <a16:creationId xmlns:a16="http://schemas.microsoft.com/office/drawing/2014/main" id="{516E9DB5-CAB2-40A4-AE4B-81E7EE32A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22546" y="3538054"/>
          <a:ext cx="883485" cy="666158"/>
        </a:xfrm>
        <a:prstGeom prst="rect">
          <a:avLst/>
        </a:prstGeom>
      </xdr:spPr>
    </xdr:pic>
    <xdr:clientData/>
  </xdr:oneCellAnchor>
  <xdr:twoCellAnchor>
    <xdr:from>
      <xdr:col>18</xdr:col>
      <xdr:colOff>5272289</xdr:colOff>
      <xdr:row>27</xdr:row>
      <xdr:rowOff>138147</xdr:rowOff>
    </xdr:from>
    <xdr:to>
      <xdr:col>18</xdr:col>
      <xdr:colOff>6179910</xdr:colOff>
      <xdr:row>29</xdr:row>
      <xdr:rowOff>387612</xdr:rowOff>
    </xdr:to>
    <xdr:pic>
      <xdr:nvPicPr>
        <xdr:cNvPr id="7" name="Imagem 6" descr="Sem título">
          <a:extLst>
            <a:ext uri="{FF2B5EF4-FFF2-40B4-BE49-F238E27FC236}">
              <a16:creationId xmlns:a16="http://schemas.microsoft.com/office/drawing/2014/main" id="{44DB8AFE-BBAC-45FB-8DA6-0858B6E7C3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50139" y="7462872"/>
          <a:ext cx="907621" cy="6304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243149</xdr:colOff>
      <xdr:row>27</xdr:row>
      <xdr:rowOff>109054</xdr:rowOff>
    </xdr:from>
    <xdr:ext cx="883485" cy="666158"/>
    <xdr:pic>
      <xdr:nvPicPr>
        <xdr:cNvPr id="8" name="Imagem 7">
          <a:extLst>
            <a:ext uri="{FF2B5EF4-FFF2-40B4-BE49-F238E27FC236}">
              <a16:creationId xmlns:a16="http://schemas.microsoft.com/office/drawing/2014/main" id="{C9589C60-B110-442C-9A48-1F190CF04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81724" y="7433779"/>
          <a:ext cx="883485" cy="666158"/>
        </a:xfrm>
        <a:prstGeom prst="rect">
          <a:avLst/>
        </a:prstGeom>
      </xdr:spPr>
    </xdr:pic>
    <xdr:clientData/>
  </xdr:oneCellAnchor>
  <xdr:twoCellAnchor>
    <xdr:from>
      <xdr:col>18</xdr:col>
      <xdr:colOff>5272289</xdr:colOff>
      <xdr:row>47</xdr:row>
      <xdr:rowOff>138147</xdr:rowOff>
    </xdr:from>
    <xdr:to>
      <xdr:col>18</xdr:col>
      <xdr:colOff>6179910</xdr:colOff>
      <xdr:row>49</xdr:row>
      <xdr:rowOff>387612</xdr:rowOff>
    </xdr:to>
    <xdr:pic>
      <xdr:nvPicPr>
        <xdr:cNvPr id="9" name="Imagem 8" descr="Sem título">
          <a:extLst>
            <a:ext uri="{FF2B5EF4-FFF2-40B4-BE49-F238E27FC236}">
              <a16:creationId xmlns:a16="http://schemas.microsoft.com/office/drawing/2014/main" id="{F1AF91C1-DAEB-4712-AC80-2EC6A63354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50139" y="12558747"/>
          <a:ext cx="907621" cy="6304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283971</xdr:colOff>
      <xdr:row>47</xdr:row>
      <xdr:rowOff>109054</xdr:rowOff>
    </xdr:from>
    <xdr:ext cx="883485" cy="666158"/>
    <xdr:pic>
      <xdr:nvPicPr>
        <xdr:cNvPr id="10" name="Imagem 9">
          <a:extLst>
            <a:ext uri="{FF2B5EF4-FFF2-40B4-BE49-F238E27FC236}">
              <a16:creationId xmlns:a16="http://schemas.microsoft.com/office/drawing/2014/main" id="{C1AE8A0F-8055-4B56-9320-AB6CC8815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22546" y="12529654"/>
          <a:ext cx="883485" cy="666158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585163-BD6E-43AA-8F44-1B91572CA933}" name="Tabela1" displayName="Tabela1" ref="B5:H21" totalsRowShown="0" headerRowDxfId="180" dataDxfId="178" headerRowBorderDxfId="179" tableBorderDxfId="177">
  <autoFilter ref="B5:H21" xr:uid="{75585163-BD6E-43AA-8F44-1B91572CA933}"/>
  <tableColumns count="7">
    <tableColumn id="1" xr3:uid="{B75DD992-6144-41EF-9880-29B1693E9EF7}" name="DATA" dataDxfId="176"/>
    <tableColumn id="2" xr3:uid="{E265AEB6-400F-4C2A-9314-3320EA3E1198}" name="TURNO" dataDxfId="175"/>
    <tableColumn id="3" xr3:uid="{2B56D57A-B5B5-4E68-99BB-09FAFB337583}" name="SETOR" dataDxfId="174"/>
    <tableColumn id="4" xr3:uid="{2C134ACA-C652-4F1D-BE99-0C8B737CD9D1}" name="FROTA" dataDxfId="173"/>
    <tableColumn id="5" xr3:uid="{4314E253-EF4A-4A14-AD2A-2B44ED044816}" name="Nº DE VIAGENS" dataDxfId="172"/>
    <tableColumn id="6" xr3:uid="{04546967-A060-434F-9305-2BF714A1D48B}" name="TON" dataDxfId="171"/>
    <tableColumn id="7" xr3:uid="{31C76B82-8BC3-4930-A440-29271B30E1FA}" name="MATERIAL" dataDxfId="17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A4BFE-1AA9-4891-9632-9ED18C26E210}">
  <sheetPr codeName="Planilha1">
    <tabColor theme="7" tint="0.39997558519241921"/>
  </sheetPr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82FF4-4112-4800-A955-B4C267548BBB}">
  <sheetPr codeName="Planilha2">
    <tabColor theme="7" tint="0.39997558519241921"/>
  </sheetPr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C8FCA-5D85-407F-B56F-5D977D470A23}">
  <sheetPr codeName="Planilha9">
    <tabColor theme="7" tint="0.39997558519241921"/>
    <pageSetUpPr fitToPage="1"/>
  </sheetPr>
  <dimension ref="A1:AH51"/>
  <sheetViews>
    <sheetView showGridLines="0" zoomScale="85" zoomScaleNormal="85" workbookViewId="0">
      <selection activeCell="D10" sqref="D8:S10"/>
    </sheetView>
  </sheetViews>
  <sheetFormatPr defaultRowHeight="15" x14ac:dyDescent="0.25"/>
  <cols>
    <col min="1" max="1" width="0.140625" customWidth="1"/>
    <col min="2" max="2" width="2.85546875" hidden="1" customWidth="1"/>
    <col min="3" max="3" width="1.42578125" customWidth="1"/>
    <col min="4" max="4" width="23.7109375" customWidth="1"/>
    <col min="5" max="5" width="33.7109375" style="443" customWidth="1"/>
    <col min="6" max="6" width="9" style="1" bestFit="1" customWidth="1"/>
    <col min="7" max="7" width="37.5703125" style="1" bestFit="1" customWidth="1"/>
    <col min="8" max="8" width="15.28515625" style="1" bestFit="1" customWidth="1"/>
    <col min="9" max="9" width="16.7109375" style="1" hidden="1" customWidth="1"/>
    <col min="10" max="10" width="23.42578125" style="226" customWidth="1"/>
    <col min="11" max="12" width="16.7109375" style="1" customWidth="1"/>
    <col min="13" max="13" width="18.7109375" style="2" customWidth="1"/>
    <col min="14" max="14" width="11.85546875" style="2" customWidth="1"/>
    <col min="15" max="15" width="9" style="1" hidden="1" customWidth="1"/>
    <col min="16" max="16" width="8.28515625" style="1" hidden="1" customWidth="1"/>
    <col min="17" max="17" width="10.7109375" style="1" hidden="1" customWidth="1"/>
    <col min="18" max="18" width="11.42578125" style="1" hidden="1" customWidth="1"/>
    <col min="19" max="19" width="84.7109375" style="25" customWidth="1"/>
    <col min="20" max="21" width="3.5703125" style="1" customWidth="1"/>
    <col min="22" max="22" width="19.85546875" customWidth="1"/>
    <col min="23" max="23" width="23" hidden="1" customWidth="1"/>
    <col min="24" max="25" width="14.85546875" hidden="1" customWidth="1"/>
    <col min="26" max="26" width="10.5703125" hidden="1" customWidth="1"/>
    <col min="27" max="27" width="15.28515625" hidden="1" customWidth="1"/>
    <col min="28" max="28" width="16.140625" hidden="1" customWidth="1"/>
    <col min="29" max="29" width="33.7109375" hidden="1" customWidth="1"/>
    <col min="30" max="30" width="22" hidden="1" customWidth="1"/>
    <col min="31" max="32" width="15.28515625" hidden="1" customWidth="1"/>
    <col min="33" max="33" width="9.140625" hidden="1" customWidth="1"/>
    <col min="34" max="34" width="12.140625" bestFit="1" customWidth="1"/>
    <col min="36" max="36" width="9.85546875" bestFit="1" customWidth="1"/>
  </cols>
  <sheetData>
    <row r="1" spans="4:34" ht="91.5" customHeight="1" thickBot="1" x14ac:dyDescent="0.3"/>
    <row r="2" spans="4:34" ht="15" customHeight="1" x14ac:dyDescent="0.25">
      <c r="D2" s="471" t="s">
        <v>100</v>
      </c>
      <c r="E2" s="472"/>
      <c r="F2" s="472"/>
      <c r="G2" s="472"/>
      <c r="H2" s="472"/>
      <c r="I2" s="472"/>
      <c r="J2" s="472"/>
      <c r="K2" s="472"/>
      <c r="L2" s="472"/>
      <c r="M2" s="472"/>
      <c r="N2" s="472"/>
      <c r="O2" s="472"/>
      <c r="P2" s="472"/>
      <c r="Q2" s="472"/>
      <c r="R2" s="472"/>
      <c r="S2" s="473"/>
      <c r="U2" s="64"/>
    </row>
    <row r="3" spans="4:34" ht="15" customHeight="1" x14ac:dyDescent="0.25">
      <c r="D3" s="474"/>
      <c r="E3" s="475"/>
      <c r="F3" s="475"/>
      <c r="G3" s="475"/>
      <c r="H3" s="475"/>
      <c r="I3" s="475"/>
      <c r="J3" s="475"/>
      <c r="K3" s="475"/>
      <c r="L3" s="475"/>
      <c r="M3" s="475"/>
      <c r="N3" s="475"/>
      <c r="O3" s="475"/>
      <c r="P3" s="475"/>
      <c r="Q3" s="475"/>
      <c r="R3" s="475"/>
      <c r="S3" s="476"/>
      <c r="U3" s="64"/>
      <c r="V3" s="180">
        <f ca="1">NOW()-AH3</f>
        <v>0.95610393518290948</v>
      </c>
      <c r="AH3" s="181">
        <f ca="1">TODAY()</f>
        <v>46213</v>
      </c>
    </row>
    <row r="4" spans="4:34" ht="40.5" customHeight="1" thickBot="1" x14ac:dyDescent="0.3">
      <c r="D4" s="477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78"/>
      <c r="R4" s="478"/>
      <c r="S4" s="479"/>
      <c r="U4" s="64"/>
      <c r="V4" s="180">
        <f ca="1">V3*24</f>
        <v>22.946494444389828</v>
      </c>
    </row>
    <row r="5" spans="4:34" ht="23.25" customHeight="1" thickBot="1" x14ac:dyDescent="0.3">
      <c r="D5" s="441" t="s">
        <v>3</v>
      </c>
      <c r="E5" s="439" t="s">
        <v>0</v>
      </c>
      <c r="F5" s="480" t="s">
        <v>103</v>
      </c>
      <c r="G5" s="481"/>
      <c r="H5" s="481"/>
      <c r="I5" s="376"/>
      <c r="J5" s="484" t="s">
        <v>42</v>
      </c>
      <c r="K5" s="486" t="s">
        <v>41</v>
      </c>
      <c r="L5" s="486"/>
      <c r="M5" s="486" t="s">
        <v>16</v>
      </c>
      <c r="N5" s="486"/>
      <c r="O5" s="376" t="s">
        <v>10</v>
      </c>
      <c r="P5" s="376"/>
      <c r="Q5" s="376"/>
      <c r="R5" s="376"/>
      <c r="S5" s="487" t="s">
        <v>15</v>
      </c>
    </row>
    <row r="6" spans="4:34" ht="25.5" customHeight="1" thickBot="1" x14ac:dyDescent="0.3">
      <c r="D6" s="440" t="str">
        <f ca="1">TEXT(NOW(),"hh")&amp;"H"</f>
        <v>22H</v>
      </c>
      <c r="E6" s="438" t="str">
        <f ca="1">"Data: "&amp;TEXT(TODAY(),"dd/mm")&amp;" - "&amp;IF(AND(NOW()-TODAY()&gt;=TIME(3,0,0),NOW()-TODAY()&lt;TIME(11,0,0)),"Turno A",IF(AND(NOW()-TODAY()&gt;=TIME(11,0,0),NOW()-TODAY()&lt;TIME(19,0,0)),"Turno B","Turno C"))</f>
        <v>Data: 10/07 - Turno C</v>
      </c>
      <c r="F6" s="482"/>
      <c r="G6" s="483"/>
      <c r="H6" s="483"/>
      <c r="I6" s="378"/>
      <c r="J6" s="485"/>
      <c r="K6" s="489" t="s">
        <v>40</v>
      </c>
      <c r="L6" s="489"/>
      <c r="M6" s="489" t="s">
        <v>9</v>
      </c>
      <c r="N6" s="489"/>
      <c r="O6" s="379" t="s">
        <v>12</v>
      </c>
      <c r="P6" s="379"/>
      <c r="Q6" s="379" t="s">
        <v>11</v>
      </c>
      <c r="R6" s="379"/>
      <c r="S6" s="488"/>
      <c r="V6" t="e">
        <f>(DataHoraRetorno - DataHoraInicio)*24</f>
        <v>#NAME?</v>
      </c>
    </row>
    <row r="7" spans="4:34" ht="19.5" customHeight="1" x14ac:dyDescent="0.25">
      <c r="D7" s="372" t="s">
        <v>2</v>
      </c>
      <c r="E7" s="373" t="s">
        <v>45</v>
      </c>
      <c r="F7" s="373" t="s">
        <v>1</v>
      </c>
      <c r="G7" s="373" t="s">
        <v>44</v>
      </c>
      <c r="H7" s="373" t="s">
        <v>4</v>
      </c>
      <c r="I7" s="373" t="s">
        <v>8</v>
      </c>
      <c r="J7" s="374" t="s">
        <v>39</v>
      </c>
      <c r="K7" s="373" t="s">
        <v>0</v>
      </c>
      <c r="L7" s="373" t="s">
        <v>3</v>
      </c>
      <c r="M7" s="373" t="s">
        <v>0</v>
      </c>
      <c r="N7" s="373" t="s">
        <v>3</v>
      </c>
      <c r="O7" s="373" t="s">
        <v>65</v>
      </c>
      <c r="P7" s="373"/>
      <c r="Q7" s="373"/>
      <c r="R7" s="373"/>
      <c r="S7" s="333" t="s">
        <v>65</v>
      </c>
    </row>
    <row r="8" spans="4:34" x14ac:dyDescent="0.25">
      <c r="D8" s="426" t="s">
        <v>181</v>
      </c>
      <c r="E8" s="272" t="s">
        <v>196</v>
      </c>
      <c r="F8" s="283">
        <v>1651</v>
      </c>
      <c r="G8" s="347" t="s">
        <v>114</v>
      </c>
      <c r="H8" s="401" t="s">
        <v>53</v>
      </c>
      <c r="I8" s="313"/>
      <c r="J8" s="313" t="str">
        <f t="shared" ref="J8:J14" ca="1" si="0">IF(K8="","",IF(H8="R","",INT(NOW()-(K8+L8))&amp;"d "&amp;TEXT(NOW()-(K8+L8),"hh:mm")))</f>
        <v/>
      </c>
      <c r="K8" s="323"/>
      <c r="L8" s="315"/>
      <c r="M8" s="431"/>
      <c r="N8" s="431"/>
      <c r="O8" s="391"/>
      <c r="P8" s="315"/>
      <c r="Q8" s="323"/>
      <c r="R8" s="287"/>
      <c r="S8" s="437" t="s">
        <v>190</v>
      </c>
    </row>
    <row r="9" spans="4:34" x14ac:dyDescent="0.25">
      <c r="D9" s="426" t="s">
        <v>181</v>
      </c>
      <c r="E9" s="272" t="s">
        <v>196</v>
      </c>
      <c r="F9" s="283">
        <v>1650</v>
      </c>
      <c r="G9" s="347" t="s">
        <v>114</v>
      </c>
      <c r="H9" s="401" t="s">
        <v>53</v>
      </c>
      <c r="I9" s="313"/>
      <c r="J9" s="313" t="str">
        <f t="shared" ref="J9:J10" ca="1" si="1">IF(K9="","",IF(H9="R","",INT(NOW()-(K9+L9))&amp;"d "&amp;TEXT(NOW()-(K9+L9),"hh:mm")))</f>
        <v/>
      </c>
      <c r="K9" s="323"/>
      <c r="L9" s="315"/>
      <c r="M9" s="431"/>
      <c r="N9" s="431"/>
      <c r="O9" s="391"/>
      <c r="P9" s="315"/>
      <c r="Q9" s="323"/>
      <c r="R9" s="287"/>
      <c r="S9" s="437" t="s">
        <v>190</v>
      </c>
      <c r="Y9" s="397"/>
      <c r="AB9" s="397"/>
    </row>
    <row r="10" spans="4:34" x14ac:dyDescent="0.25">
      <c r="D10" s="426" t="s">
        <v>191</v>
      </c>
      <c r="E10" s="272" t="s">
        <v>167</v>
      </c>
      <c r="F10" s="283">
        <v>821</v>
      </c>
      <c r="G10" s="347" t="s">
        <v>114</v>
      </c>
      <c r="H10" s="401" t="s">
        <v>53</v>
      </c>
      <c r="I10" s="313"/>
      <c r="J10" s="313" t="str">
        <f t="shared" ca="1" si="1"/>
        <v/>
      </c>
      <c r="K10" s="323"/>
      <c r="L10" s="315"/>
      <c r="M10" s="431"/>
      <c r="N10" s="431"/>
      <c r="O10" s="391"/>
      <c r="P10" s="315"/>
      <c r="Q10" s="323"/>
      <c r="R10" s="287"/>
      <c r="S10" s="437" t="s">
        <v>184</v>
      </c>
    </row>
    <row r="11" spans="4:34" x14ac:dyDescent="0.25">
      <c r="D11" s="442" t="s">
        <v>154</v>
      </c>
      <c r="E11" s="288" t="s">
        <v>156</v>
      </c>
      <c r="F11" s="283">
        <v>522</v>
      </c>
      <c r="G11" s="347" t="s">
        <v>113</v>
      </c>
      <c r="H11" s="401" t="s">
        <v>58</v>
      </c>
      <c r="I11" s="313"/>
      <c r="J11" s="313" t="str">
        <f t="shared" ca="1" si="0"/>
        <v>37d 01:16</v>
      </c>
      <c r="K11" s="323">
        <v>46176</v>
      </c>
      <c r="L11" s="315">
        <v>0.90277777777777779</v>
      </c>
      <c r="M11" s="429">
        <v>46216</v>
      </c>
      <c r="N11" s="431">
        <v>0.99930555555555556</v>
      </c>
      <c r="O11" s="391"/>
      <c r="P11" s="315"/>
      <c r="Q11" s="323"/>
      <c r="R11" s="287"/>
      <c r="S11" s="334" t="s">
        <v>166</v>
      </c>
    </row>
    <row r="12" spans="4:34" x14ac:dyDescent="0.25">
      <c r="D12" s="426" t="s">
        <v>181</v>
      </c>
      <c r="E12" s="272" t="s">
        <v>157</v>
      </c>
      <c r="F12" s="283">
        <v>130021</v>
      </c>
      <c r="G12" s="283" t="s">
        <v>113</v>
      </c>
      <c r="H12" s="401" t="s">
        <v>53</v>
      </c>
      <c r="I12" s="313"/>
      <c r="J12" s="313" t="str">
        <f t="shared" ref="J12:J13" ca="1" si="2">IF(K12="","",IF(H12="R","",INT(NOW()-(K12+L12))&amp;"d "&amp;TEXT(NOW()-(K12+L12),"hh:mm")))</f>
        <v/>
      </c>
      <c r="K12" s="323"/>
      <c r="L12" s="315"/>
      <c r="M12" s="431"/>
      <c r="N12" s="431"/>
      <c r="O12" s="391"/>
      <c r="P12" s="315"/>
      <c r="Q12" s="323"/>
      <c r="R12" s="287"/>
      <c r="S12" s="437"/>
    </row>
    <row r="13" spans="4:34" ht="15.75" x14ac:dyDescent="0.25">
      <c r="D13" s="466" t="s">
        <v>155</v>
      </c>
      <c r="E13" s="272" t="s">
        <v>183</v>
      </c>
      <c r="F13" s="283">
        <v>854</v>
      </c>
      <c r="G13" s="283" t="s">
        <v>144</v>
      </c>
      <c r="H13" s="401" t="s">
        <v>43</v>
      </c>
      <c r="I13" s="313"/>
      <c r="J13" s="313" t="str">
        <f t="shared" ca="1" si="2"/>
        <v/>
      </c>
      <c r="K13" s="323"/>
      <c r="L13" s="315"/>
      <c r="M13" s="431"/>
      <c r="N13" s="431"/>
      <c r="O13" s="391"/>
      <c r="P13" s="315"/>
      <c r="Q13" s="323"/>
      <c r="R13" s="287"/>
      <c r="S13" s="437"/>
    </row>
    <row r="14" spans="4:34" ht="15.75" x14ac:dyDescent="0.25">
      <c r="D14" s="451" t="s">
        <v>1</v>
      </c>
      <c r="E14" s="272" t="s">
        <v>172</v>
      </c>
      <c r="F14" s="283">
        <v>421</v>
      </c>
      <c r="G14" s="347" t="s">
        <v>192</v>
      </c>
      <c r="H14" s="401" t="s">
        <v>58</v>
      </c>
      <c r="I14" s="313"/>
      <c r="J14" s="313" t="str">
        <f t="shared" ca="1" si="0"/>
        <v>2d 14:13</v>
      </c>
      <c r="K14" s="323">
        <v>46211</v>
      </c>
      <c r="L14" s="315">
        <v>0.36319444444444443</v>
      </c>
      <c r="M14" s="493" t="s">
        <v>63</v>
      </c>
      <c r="N14" s="494"/>
      <c r="O14" s="391"/>
      <c r="P14" s="315"/>
      <c r="Q14" s="323"/>
      <c r="R14" s="287"/>
      <c r="S14" s="467" t="s">
        <v>193</v>
      </c>
    </row>
    <row r="15" spans="4:34" x14ac:dyDescent="0.25">
      <c r="D15" s="426" t="s">
        <v>171</v>
      </c>
      <c r="E15" s="272" t="s">
        <v>172</v>
      </c>
      <c r="F15" s="283">
        <v>420</v>
      </c>
      <c r="G15" s="283" t="s">
        <v>148</v>
      </c>
      <c r="H15" s="401" t="s">
        <v>43</v>
      </c>
      <c r="I15" s="313"/>
      <c r="J15" s="313" t="str">
        <f t="shared" ref="J15:J18" ca="1" si="3">IF(K15="","",IF(H15="R","",INT(NOW()-(K15+L15))&amp;"d "&amp;TEXT(NOW()-(K15+L15),"hh:mm")))</f>
        <v/>
      </c>
      <c r="K15" s="323"/>
      <c r="L15" s="315"/>
      <c r="M15" s="431"/>
      <c r="N15" s="431"/>
      <c r="O15" s="391"/>
      <c r="P15" s="315"/>
      <c r="Q15" s="323"/>
      <c r="R15" s="287"/>
      <c r="S15" s="437"/>
    </row>
    <row r="16" spans="4:34" x14ac:dyDescent="0.25">
      <c r="D16" s="426" t="s">
        <v>177</v>
      </c>
      <c r="E16" s="272" t="s">
        <v>173</v>
      </c>
      <c r="F16" s="283">
        <v>596</v>
      </c>
      <c r="G16" s="347"/>
      <c r="H16" s="401" t="s">
        <v>43</v>
      </c>
      <c r="I16" s="313"/>
      <c r="J16" s="313" t="str">
        <f t="shared" ca="1" si="3"/>
        <v/>
      </c>
      <c r="K16" s="323"/>
      <c r="L16" s="315"/>
      <c r="M16" s="431"/>
      <c r="N16" s="431"/>
      <c r="O16" s="391"/>
      <c r="P16" s="315"/>
      <c r="Q16" s="323"/>
      <c r="R16" s="287"/>
      <c r="S16" s="437"/>
    </row>
    <row r="17" spans="1:34" x14ac:dyDescent="0.25">
      <c r="D17" s="425" t="s">
        <v>155</v>
      </c>
      <c r="E17" s="288"/>
      <c r="F17" s="283">
        <v>202021</v>
      </c>
      <c r="G17" s="402" t="s">
        <v>140</v>
      </c>
      <c r="H17" s="401" t="s">
        <v>43</v>
      </c>
      <c r="I17" s="313"/>
      <c r="J17" s="313" t="str">
        <f t="shared" ca="1" si="3"/>
        <v/>
      </c>
      <c r="K17" s="323"/>
      <c r="L17" s="315"/>
      <c r="M17" s="431"/>
      <c r="N17" s="431"/>
      <c r="O17" s="391"/>
      <c r="P17" s="315"/>
      <c r="Q17" s="323"/>
      <c r="R17" s="287"/>
      <c r="S17" s="437"/>
    </row>
    <row r="18" spans="1:34" x14ac:dyDescent="0.25">
      <c r="D18" s="425" t="s">
        <v>160</v>
      </c>
      <c r="E18" s="272" t="s">
        <v>152</v>
      </c>
      <c r="F18" s="283">
        <v>781</v>
      </c>
      <c r="G18" s="283" t="s">
        <v>119</v>
      </c>
      <c r="H18" s="401" t="s">
        <v>43</v>
      </c>
      <c r="I18" s="313"/>
      <c r="J18" s="313" t="str">
        <f t="shared" ca="1" si="3"/>
        <v/>
      </c>
      <c r="K18" s="323"/>
      <c r="L18" s="315"/>
      <c r="M18" s="431"/>
      <c r="N18" s="431"/>
      <c r="O18" s="391"/>
      <c r="P18" s="315"/>
      <c r="Q18" s="323"/>
      <c r="R18" s="287"/>
      <c r="S18" s="437"/>
    </row>
    <row r="19" spans="1:34" s="1" customFormat="1" x14ac:dyDescent="0.25">
      <c r="A19"/>
      <c r="B19"/>
      <c r="C19"/>
      <c r="D19" s="490" t="s">
        <v>51</v>
      </c>
      <c r="E19" s="491"/>
      <c r="F19" s="297">
        <f>K19</f>
        <v>4</v>
      </c>
      <c r="G19" s="297"/>
      <c r="H19" s="298" t="s">
        <v>53</v>
      </c>
      <c r="I19" s="470" t="s">
        <v>76</v>
      </c>
      <c r="J19" s="470"/>
      <c r="K19" s="277">
        <f>COUNTIFS(H8:H18,"R")</f>
        <v>4</v>
      </c>
      <c r="L19" s="335"/>
      <c r="M19" s="336"/>
      <c r="N19" s="336"/>
      <c r="O19" s="299"/>
      <c r="P19" s="299"/>
      <c r="Q19" s="299"/>
      <c r="R19" s="299"/>
      <c r="S19" s="403"/>
      <c r="V19"/>
      <c r="W19"/>
      <c r="X19"/>
      <c r="Y19"/>
      <c r="Z19"/>
      <c r="AA19"/>
      <c r="AB19"/>
      <c r="AC19"/>
      <c r="AD19"/>
      <c r="AE19"/>
      <c r="AF19"/>
      <c r="AG19"/>
      <c r="AH19"/>
    </row>
    <row r="20" spans="1:34" s="1" customFormat="1" ht="15.75" thickBot="1" x14ac:dyDescent="0.3">
      <c r="A20"/>
      <c r="B20"/>
      <c r="C20"/>
      <c r="D20" s="468" t="s">
        <v>5</v>
      </c>
      <c r="E20" s="469"/>
      <c r="F20" s="343">
        <f>COUNT(F8:F18)</f>
        <v>11</v>
      </c>
      <c r="G20" s="343"/>
      <c r="H20" s="344" t="s">
        <v>58</v>
      </c>
      <c r="I20" s="492" t="s">
        <v>116</v>
      </c>
      <c r="J20" s="492"/>
      <c r="K20" s="345">
        <f>COUNTIFS(H8:H18,"p")</f>
        <v>2</v>
      </c>
      <c r="L20" s="338"/>
      <c r="M20" s="339"/>
      <c r="N20" s="339"/>
      <c r="O20" s="340"/>
      <c r="P20" s="340"/>
      <c r="Q20" s="340"/>
      <c r="R20" s="340"/>
      <c r="S20" s="341"/>
      <c r="V20"/>
      <c r="W20"/>
      <c r="X20"/>
      <c r="Y20"/>
      <c r="Z20"/>
      <c r="AA20"/>
      <c r="AB20"/>
      <c r="AC20"/>
      <c r="AD20"/>
      <c r="AE20"/>
      <c r="AF20"/>
      <c r="AG20"/>
      <c r="AH20"/>
    </row>
    <row r="21" spans="1:34" s="1" customFormat="1" ht="18.75" customHeight="1" x14ac:dyDescent="0.25">
      <c r="A21"/>
      <c r="B21"/>
      <c r="C21"/>
      <c r="D21" s="399"/>
      <c r="E21" s="400"/>
      <c r="V21"/>
      <c r="W21"/>
      <c r="X21"/>
      <c r="Y21"/>
      <c r="Z21"/>
      <c r="AA21"/>
      <c r="AB21"/>
      <c r="AC21"/>
      <c r="AD21"/>
      <c r="AE21"/>
      <c r="AF21"/>
      <c r="AG21"/>
      <c r="AH21"/>
    </row>
    <row r="22" spans="1:34" s="1" customFormat="1" ht="18.75" customHeight="1" x14ac:dyDescent="0.25">
      <c r="A22"/>
      <c r="B22"/>
      <c r="C22"/>
      <c r="E22" s="444"/>
      <c r="V22"/>
      <c r="W22"/>
      <c r="X22"/>
      <c r="Y22"/>
      <c r="Z22"/>
      <c r="AA22"/>
      <c r="AB22"/>
      <c r="AC22"/>
      <c r="AD22"/>
      <c r="AE22"/>
      <c r="AF22"/>
      <c r="AG22"/>
      <c r="AH22"/>
    </row>
    <row r="23" spans="1:34" s="1" customFormat="1" ht="18.75" customHeight="1" x14ac:dyDescent="0.25">
      <c r="A23"/>
      <c r="B23"/>
      <c r="C23"/>
      <c r="E23" s="444"/>
      <c r="J23" s="1" t="s">
        <v>90</v>
      </c>
      <c r="V23"/>
      <c r="W23"/>
      <c r="X23"/>
      <c r="Y23"/>
      <c r="Z23"/>
      <c r="AA23"/>
      <c r="AB23"/>
      <c r="AC23"/>
      <c r="AD23"/>
      <c r="AE23"/>
      <c r="AF23"/>
      <c r="AG23"/>
      <c r="AH23"/>
    </row>
    <row r="24" spans="1:34" s="1" customFormat="1" ht="18.75" hidden="1" customHeight="1" x14ac:dyDescent="0.25">
      <c r="A24"/>
      <c r="B24"/>
      <c r="C24"/>
      <c r="E24" s="444"/>
      <c r="V24"/>
      <c r="W24"/>
      <c r="X24"/>
      <c r="Y24"/>
      <c r="Z24"/>
      <c r="AA24"/>
      <c r="AB24"/>
      <c r="AC24"/>
      <c r="AD24"/>
      <c r="AE24"/>
      <c r="AF24"/>
      <c r="AG24"/>
      <c r="AH24"/>
    </row>
    <row r="25" spans="1:34" s="1" customFormat="1" x14ac:dyDescent="0.25">
      <c r="A25"/>
      <c r="B25"/>
      <c r="C25"/>
      <c r="E25" s="444"/>
      <c r="V25"/>
      <c r="W25"/>
      <c r="X25"/>
      <c r="Y25"/>
      <c r="Z25"/>
      <c r="AA25"/>
      <c r="AB25"/>
      <c r="AC25"/>
      <c r="AD25"/>
      <c r="AE25"/>
      <c r="AF25"/>
      <c r="AG25"/>
      <c r="AH25"/>
    </row>
    <row r="26" spans="1:34" s="1" customFormat="1" ht="18.75" x14ac:dyDescent="0.3">
      <c r="A26"/>
      <c r="B26"/>
      <c r="C26"/>
      <c r="D26" s="243"/>
      <c r="E26" s="445"/>
      <c r="F26" s="242"/>
      <c r="G26" s="242"/>
      <c r="H26" s="214"/>
      <c r="I26" s="242"/>
      <c r="J26" s="244"/>
      <c r="K26" s="242"/>
      <c r="L26" s="242"/>
      <c r="M26" s="245"/>
      <c r="N26" s="245"/>
      <c r="O26" s="242"/>
      <c r="P26" s="242"/>
      <c r="Q26" s="242"/>
      <c r="R26" s="242"/>
      <c r="S26" s="246"/>
      <c r="V26"/>
      <c r="W26"/>
      <c r="X26"/>
      <c r="Y26"/>
      <c r="Z26"/>
      <c r="AA26"/>
      <c r="AB26"/>
      <c r="AC26"/>
      <c r="AD26"/>
      <c r="AE26"/>
      <c r="AF26"/>
      <c r="AG26"/>
      <c r="AH26"/>
    </row>
    <row r="27" spans="1:34" s="1" customFormat="1" ht="15" customHeight="1" x14ac:dyDescent="0.3">
      <c r="A27"/>
      <c r="B27"/>
      <c r="C27"/>
      <c r="D27" s="243"/>
      <c r="E27" s="445"/>
      <c r="F27" s="242"/>
      <c r="G27" s="242"/>
      <c r="H27" s="242"/>
      <c r="I27" s="242"/>
      <c r="J27" s="244"/>
      <c r="K27" s="242"/>
      <c r="L27" s="242"/>
      <c r="M27" s="245"/>
      <c r="N27" s="245"/>
      <c r="O27" s="242"/>
      <c r="P27" s="242"/>
      <c r="Q27" s="242"/>
      <c r="R27" s="242"/>
      <c r="S27" s="246"/>
      <c r="V27"/>
      <c r="W27"/>
      <c r="X27"/>
      <c r="Y27"/>
      <c r="Z27"/>
      <c r="AA27"/>
      <c r="AB27"/>
      <c r="AC27"/>
      <c r="AD27"/>
      <c r="AE27"/>
      <c r="AF27"/>
      <c r="AG27"/>
      <c r="AH27"/>
    </row>
    <row r="28" spans="1:34" s="1" customFormat="1" ht="15" customHeight="1" x14ac:dyDescent="0.3">
      <c r="A28"/>
      <c r="B28"/>
      <c r="C28"/>
      <c r="D28" s="243"/>
      <c r="E28" s="445"/>
      <c r="F28" s="242"/>
      <c r="G28" s="242"/>
      <c r="H28" s="242"/>
      <c r="I28" s="242"/>
      <c r="J28" s="244"/>
      <c r="K28" s="242"/>
      <c r="L28" s="242"/>
      <c r="M28" s="245"/>
      <c r="N28" s="247" t="s">
        <v>71</v>
      </c>
      <c r="O28" s="242"/>
      <c r="P28" s="242"/>
      <c r="Q28" s="242"/>
      <c r="R28" s="242"/>
      <c r="S28" s="246"/>
      <c r="V28"/>
      <c r="W28"/>
      <c r="X28"/>
      <c r="Y28"/>
      <c r="Z28"/>
      <c r="AA28"/>
      <c r="AB28"/>
      <c r="AC28"/>
      <c r="AD28"/>
      <c r="AE28"/>
      <c r="AF28"/>
      <c r="AG28"/>
      <c r="AH28"/>
    </row>
    <row r="29" spans="1:34" s="1" customFormat="1" ht="15" customHeight="1" x14ac:dyDescent="0.3">
      <c r="A29"/>
      <c r="B29"/>
      <c r="C29"/>
      <c r="D29" s="243"/>
      <c r="E29" s="445"/>
      <c r="F29" s="242"/>
      <c r="G29" s="242"/>
      <c r="H29" s="242"/>
      <c r="I29" s="242"/>
      <c r="J29" s="244"/>
      <c r="K29" s="242"/>
      <c r="L29" s="242"/>
      <c r="M29" s="245"/>
      <c r="N29" s="245"/>
      <c r="O29" s="242"/>
      <c r="P29" s="242"/>
      <c r="Q29" s="242"/>
      <c r="R29" s="242"/>
      <c r="S29" s="246"/>
      <c r="V29"/>
      <c r="W29"/>
      <c r="X29"/>
      <c r="Y29"/>
      <c r="Z29"/>
      <c r="AA29"/>
      <c r="AB29"/>
      <c r="AC29"/>
      <c r="AD29"/>
      <c r="AE29"/>
      <c r="AF29"/>
      <c r="AG29"/>
      <c r="AH29"/>
    </row>
    <row r="30" spans="1:34" s="1" customFormat="1" ht="34.5" hidden="1" customHeight="1" x14ac:dyDescent="0.25">
      <c r="A30"/>
      <c r="B30"/>
      <c r="C30"/>
      <c r="D30" s="230"/>
      <c r="E30" s="446"/>
      <c r="F30" s="231"/>
      <c r="G30" s="495" t="s">
        <v>100</v>
      </c>
      <c r="H30" s="495"/>
      <c r="I30" s="495"/>
      <c r="J30" s="495"/>
      <c r="K30" s="495"/>
      <c r="L30" s="495"/>
      <c r="M30" s="495"/>
      <c r="N30" s="495"/>
      <c r="O30" s="495"/>
      <c r="P30" s="495"/>
      <c r="Q30" s="495"/>
      <c r="R30" s="495"/>
      <c r="S30" s="496"/>
      <c r="V30"/>
      <c r="W30"/>
      <c r="X30"/>
      <c r="Y30"/>
      <c r="Z30"/>
      <c r="AA30"/>
      <c r="AB30"/>
      <c r="AC30"/>
      <c r="AD30"/>
      <c r="AE30"/>
      <c r="AF30"/>
      <c r="AG30"/>
      <c r="AH30"/>
    </row>
    <row r="31" spans="1:34" s="1" customFormat="1" ht="18.600000000000001" hidden="1" customHeight="1" x14ac:dyDescent="0.25">
      <c r="A31"/>
      <c r="B31"/>
      <c r="C31"/>
      <c r="D31" s="232"/>
      <c r="E31" s="447"/>
      <c r="F31" s="233"/>
      <c r="G31" s="497"/>
      <c r="H31" s="497"/>
      <c r="I31" s="497"/>
      <c r="J31" s="497"/>
      <c r="K31" s="497"/>
      <c r="L31" s="497"/>
      <c r="M31" s="497"/>
      <c r="N31" s="497"/>
      <c r="O31" s="497"/>
      <c r="P31" s="497"/>
      <c r="Q31" s="497"/>
      <c r="R31" s="497"/>
      <c r="S31" s="498"/>
      <c r="V31"/>
      <c r="W31"/>
      <c r="X31"/>
      <c r="Y31"/>
      <c r="Z31"/>
      <c r="AA31"/>
      <c r="AB31"/>
      <c r="AC31"/>
      <c r="AD31"/>
      <c r="AE31"/>
      <c r="AF31"/>
      <c r="AG31"/>
      <c r="AH31"/>
    </row>
    <row r="32" spans="1:34" s="1" customFormat="1" ht="33.6" hidden="1" customHeight="1" thickBot="1" x14ac:dyDescent="0.3">
      <c r="A32"/>
      <c r="B32"/>
      <c r="C32"/>
      <c r="D32" s="234"/>
      <c r="E32" s="448"/>
      <c r="F32" s="235"/>
      <c r="G32" s="499"/>
      <c r="H32" s="499"/>
      <c r="I32" s="499"/>
      <c r="J32" s="499"/>
      <c r="K32" s="499"/>
      <c r="L32" s="499"/>
      <c r="M32" s="499"/>
      <c r="N32" s="499"/>
      <c r="O32" s="499"/>
      <c r="P32" s="499"/>
      <c r="Q32" s="499"/>
      <c r="R32" s="499"/>
      <c r="S32" s="500"/>
      <c r="V32"/>
      <c r="W32"/>
      <c r="X32"/>
      <c r="Y32"/>
      <c r="Z32"/>
      <c r="AA32"/>
      <c r="AB32"/>
      <c r="AC32"/>
      <c r="AD32"/>
      <c r="AE32"/>
      <c r="AF32"/>
      <c r="AG32"/>
      <c r="AH32"/>
    </row>
    <row r="33" spans="1:34" s="1" customFormat="1" ht="24.6" hidden="1" customHeight="1" thickBot="1" x14ac:dyDescent="0.3">
      <c r="A33"/>
      <c r="B33"/>
      <c r="C33"/>
      <c r="D33" s="236" t="str">
        <f ca="1">D6</f>
        <v>22H</v>
      </c>
      <c r="E33" s="449">
        <f ca="1">TODAY()</f>
        <v>46213</v>
      </c>
      <c r="F33" s="501" t="s">
        <v>104</v>
      </c>
      <c r="G33" s="502"/>
      <c r="H33" s="502"/>
      <c r="I33" s="248"/>
      <c r="J33" s="515" t="s">
        <v>42</v>
      </c>
      <c r="K33" s="517" t="s">
        <v>40</v>
      </c>
      <c r="L33" s="518"/>
      <c r="M33" s="519" t="s">
        <v>9</v>
      </c>
      <c r="N33" s="520"/>
      <c r="O33" s="266"/>
      <c r="P33" s="251"/>
      <c r="Q33" s="252"/>
      <c r="R33" s="251"/>
      <c r="S33" s="253" t="s">
        <v>15</v>
      </c>
      <c r="V33"/>
      <c r="W33"/>
      <c r="X33"/>
      <c r="Y33"/>
      <c r="Z33"/>
      <c r="AA33"/>
      <c r="AB33"/>
      <c r="AC33"/>
      <c r="AD33"/>
      <c r="AE33"/>
      <c r="AF33"/>
      <c r="AG33"/>
      <c r="AH33"/>
    </row>
    <row r="34" spans="1:34" s="1" customFormat="1" ht="19.5" hidden="1" customHeight="1" thickBot="1" x14ac:dyDescent="0.3">
      <c r="A34"/>
      <c r="B34"/>
      <c r="C34"/>
      <c r="D34" s="521" t="s">
        <v>7</v>
      </c>
      <c r="E34" s="522"/>
      <c r="F34" s="256" t="s">
        <v>1</v>
      </c>
      <c r="G34" s="251" t="s">
        <v>44</v>
      </c>
      <c r="H34" s="257" t="s">
        <v>4</v>
      </c>
      <c r="I34" s="250"/>
      <c r="J34" s="516"/>
      <c r="K34" s="256" t="s">
        <v>0</v>
      </c>
      <c r="L34" s="254" t="s">
        <v>3</v>
      </c>
      <c r="M34" s="259" t="s">
        <v>0</v>
      </c>
      <c r="N34" s="260" t="s">
        <v>3</v>
      </c>
      <c r="O34" s="255"/>
      <c r="P34" s="251"/>
      <c r="Q34" s="258"/>
      <c r="R34" s="261"/>
      <c r="S34" s="182"/>
      <c r="V34"/>
      <c r="W34"/>
      <c r="X34"/>
      <c r="Y34"/>
      <c r="Z34"/>
      <c r="AA34"/>
      <c r="AB34"/>
      <c r="AC34"/>
      <c r="AD34"/>
      <c r="AE34"/>
      <c r="AF34"/>
      <c r="AG34"/>
      <c r="AH34"/>
    </row>
    <row r="35" spans="1:34" s="1" customFormat="1" ht="18.75" hidden="1" customHeight="1" x14ac:dyDescent="0.3">
      <c r="A35"/>
      <c r="B35"/>
      <c r="C35"/>
      <c r="D35" s="505" t="s">
        <v>107</v>
      </c>
      <c r="E35" s="506"/>
      <c r="F35" s="168">
        <v>1507</v>
      </c>
      <c r="G35" s="191">
        <v>100068</v>
      </c>
      <c r="H35" s="187" t="s">
        <v>43</v>
      </c>
      <c r="I35" s="188"/>
      <c r="J35" s="209">
        <f t="shared" ref="J35:J38" ca="1" si="4">IF(K35="","",IF(G35="R","",((NOW())-(K35+L35))*24))</f>
        <v>4269.196494444448</v>
      </c>
      <c r="K35" s="189">
        <v>46036</v>
      </c>
      <c r="L35" s="211">
        <v>7.2916666666666671E-2</v>
      </c>
      <c r="M35" s="509"/>
      <c r="N35" s="510"/>
      <c r="O35" s="190"/>
      <c r="P35" s="237"/>
      <c r="Q35" s="238"/>
      <c r="R35" s="237"/>
      <c r="S35" s="177" t="s">
        <v>109</v>
      </c>
      <c r="V35"/>
      <c r="W35"/>
      <c r="X35"/>
      <c r="Y35"/>
      <c r="Z35"/>
      <c r="AA35"/>
      <c r="AB35"/>
      <c r="AC35"/>
      <c r="AD35"/>
      <c r="AE35"/>
      <c r="AF35"/>
      <c r="AG35"/>
      <c r="AH35"/>
    </row>
    <row r="36" spans="1:34" s="1" customFormat="1" ht="18.75" hidden="1" customHeight="1" x14ac:dyDescent="0.3">
      <c r="A36"/>
      <c r="B36"/>
      <c r="C36"/>
      <c r="D36" s="507"/>
      <c r="E36" s="508"/>
      <c r="F36" s="168">
        <v>1513</v>
      </c>
      <c r="G36" s="191">
        <v>100067</v>
      </c>
      <c r="H36" s="187" t="s">
        <v>43</v>
      </c>
      <c r="I36" s="188"/>
      <c r="J36" s="209" t="str">
        <f t="shared" ca="1" si="4"/>
        <v/>
      </c>
      <c r="K36" s="189"/>
      <c r="L36" s="211"/>
      <c r="M36" s="509"/>
      <c r="N36" s="510"/>
      <c r="O36" s="190"/>
      <c r="P36" s="237"/>
      <c r="Q36" s="238"/>
      <c r="R36" s="237"/>
      <c r="S36" s="177" t="s">
        <v>108</v>
      </c>
      <c r="V36"/>
      <c r="W36"/>
      <c r="X36"/>
      <c r="Y36"/>
      <c r="Z36"/>
      <c r="AA36"/>
      <c r="AB36"/>
      <c r="AC36"/>
      <c r="AD36"/>
      <c r="AE36"/>
      <c r="AF36"/>
      <c r="AG36"/>
      <c r="AH36"/>
    </row>
    <row r="37" spans="1:34" s="1" customFormat="1" ht="19.5" hidden="1" customHeight="1" thickBot="1" x14ac:dyDescent="0.35">
      <c r="A37"/>
      <c r="B37"/>
      <c r="C37"/>
      <c r="D37" s="507"/>
      <c r="E37" s="508"/>
      <c r="F37" s="168">
        <v>1505</v>
      </c>
      <c r="G37" s="191">
        <v>100184</v>
      </c>
      <c r="H37" s="187" t="s">
        <v>43</v>
      </c>
      <c r="I37" s="188"/>
      <c r="J37" s="209">
        <f t="shared" ca="1" si="4"/>
        <v>4269.196494444448</v>
      </c>
      <c r="K37" s="189">
        <v>46036</v>
      </c>
      <c r="L37" s="211">
        <v>7.2916666666666671E-2</v>
      </c>
      <c r="M37" s="509"/>
      <c r="N37" s="510"/>
      <c r="O37" s="190"/>
      <c r="P37" s="237"/>
      <c r="Q37" s="238"/>
      <c r="R37" s="237"/>
      <c r="S37" s="177" t="s">
        <v>109</v>
      </c>
      <c r="V37"/>
      <c r="W37"/>
      <c r="X37"/>
      <c r="Y37"/>
      <c r="Z37"/>
      <c r="AA37"/>
      <c r="AB37"/>
      <c r="AC37"/>
      <c r="AD37"/>
      <c r="AE37"/>
      <c r="AF37"/>
      <c r="AG37"/>
      <c r="AH37"/>
    </row>
    <row r="38" spans="1:34" s="1" customFormat="1" ht="21.75" hidden="1" customHeight="1" thickBot="1" x14ac:dyDescent="0.35">
      <c r="A38"/>
      <c r="B38"/>
      <c r="C38"/>
      <c r="D38" s="507"/>
      <c r="E38" s="508"/>
      <c r="F38" s="168">
        <v>425</v>
      </c>
      <c r="G38" s="191"/>
      <c r="H38" s="187" t="s">
        <v>43</v>
      </c>
      <c r="I38" s="188"/>
      <c r="J38" s="209">
        <f t="shared" ca="1" si="4"/>
        <v>4269.196494444448</v>
      </c>
      <c r="K38" s="189">
        <v>46036</v>
      </c>
      <c r="L38" s="211">
        <v>7.2916666666666671E-2</v>
      </c>
      <c r="M38" s="509"/>
      <c r="N38" s="510"/>
      <c r="O38" s="190"/>
      <c r="P38" s="237"/>
      <c r="Q38" s="238"/>
      <c r="R38" s="237"/>
      <c r="S38" s="177" t="s">
        <v>110</v>
      </c>
      <c r="V38"/>
      <c r="W38"/>
      <c r="X38"/>
      <c r="Y38"/>
      <c r="Z38"/>
      <c r="AA38"/>
      <c r="AB38"/>
      <c r="AC38"/>
      <c r="AD38"/>
      <c r="AE38"/>
      <c r="AF38"/>
      <c r="AG38"/>
      <c r="AH38"/>
    </row>
    <row r="39" spans="1:34" s="1" customFormat="1" ht="15" hidden="1" customHeight="1" x14ac:dyDescent="0.3">
      <c r="A39"/>
      <c r="B39"/>
      <c r="C39"/>
      <c r="D39" s="262"/>
      <c r="E39" s="450"/>
      <c r="F39" s="215">
        <v>596</v>
      </c>
      <c r="G39" s="192"/>
      <c r="H39" s="216" t="s">
        <v>43</v>
      </c>
      <c r="I39" s="186"/>
      <c r="J39" s="217"/>
      <c r="K39" s="210"/>
      <c r="L39" s="218"/>
      <c r="M39" s="223"/>
      <c r="N39" s="213"/>
      <c r="O39" s="212"/>
      <c r="P39" s="237"/>
      <c r="Q39" s="238"/>
      <c r="R39" s="237"/>
      <c r="S39" s="177" t="s">
        <v>105</v>
      </c>
      <c r="V39"/>
      <c r="W39"/>
      <c r="X39"/>
      <c r="Y39"/>
      <c r="Z39"/>
      <c r="AA39"/>
      <c r="AB39"/>
      <c r="AC39"/>
      <c r="AD39"/>
      <c r="AE39"/>
      <c r="AF39"/>
      <c r="AG39"/>
      <c r="AH39"/>
    </row>
    <row r="40" spans="1:34" s="1" customFormat="1" ht="18.75" hidden="1" customHeight="1" x14ac:dyDescent="0.3">
      <c r="A40"/>
      <c r="B40"/>
      <c r="C40"/>
      <c r="D40" s="511" t="s">
        <v>51</v>
      </c>
      <c r="E40" s="512"/>
      <c r="F40" s="513">
        <f>COUNT(F35:F38)</f>
        <v>4</v>
      </c>
      <c r="G40" s="514"/>
      <c r="H40" s="183">
        <f>COUNTIFS(H35:H39,"R")</f>
        <v>0</v>
      </c>
      <c r="I40" s="264">
        <f>SUMIFS(I38:I39,H38:H39,"R")</f>
        <v>0</v>
      </c>
      <c r="J40" s="219"/>
      <c r="K40" s="220"/>
      <c r="L40" s="220"/>
      <c r="M40" s="221"/>
      <c r="N40" s="221"/>
      <c r="O40" s="220"/>
      <c r="P40" s="220"/>
      <c r="Q40" s="220"/>
      <c r="R40" s="220"/>
      <c r="S40" s="222"/>
      <c r="V40"/>
      <c r="W40"/>
      <c r="X40"/>
      <c r="Y40"/>
      <c r="Z40"/>
      <c r="AA40"/>
      <c r="AB40"/>
      <c r="AC40"/>
      <c r="AD40"/>
      <c r="AE40"/>
      <c r="AF40"/>
      <c r="AG40"/>
      <c r="AH40"/>
    </row>
    <row r="41" spans="1:34" s="1" customFormat="1" ht="19.5" hidden="1" customHeight="1" thickBot="1" x14ac:dyDescent="0.3">
      <c r="A41"/>
      <c r="B41"/>
      <c r="C41"/>
      <c r="D41" s="503" t="s">
        <v>5</v>
      </c>
      <c r="E41" s="504"/>
      <c r="F41" s="504">
        <f>F40</f>
        <v>4</v>
      </c>
      <c r="G41" s="504"/>
      <c r="H41" s="239">
        <f>H40</f>
        <v>0</v>
      </c>
      <c r="I41" s="240">
        <f>I40</f>
        <v>0</v>
      </c>
      <c r="J41" s="241">
        <f>COUNTIFS(H35:H39,"P")</f>
        <v>0</v>
      </c>
      <c r="K41" s="267"/>
      <c r="L41" s="267"/>
      <c r="M41" s="224"/>
      <c r="N41" s="265"/>
      <c r="O41" s="267"/>
      <c r="P41" s="267"/>
      <c r="Q41" s="267"/>
      <c r="R41" s="267"/>
      <c r="S41" s="268"/>
      <c r="V41"/>
      <c r="W41"/>
      <c r="X41"/>
      <c r="Y41"/>
      <c r="Z41"/>
      <c r="AA41"/>
      <c r="AB41"/>
      <c r="AC41"/>
      <c r="AD41"/>
      <c r="AE41"/>
      <c r="AF41"/>
      <c r="AG41"/>
      <c r="AH41"/>
    </row>
    <row r="42" spans="1:34" s="1" customFormat="1" ht="19.5" hidden="1" customHeight="1" thickBot="1" x14ac:dyDescent="0.3">
      <c r="A42"/>
      <c r="B42"/>
      <c r="C42"/>
      <c r="D42"/>
      <c r="E42" s="443"/>
      <c r="J42" s="226"/>
      <c r="M42" s="2"/>
      <c r="N42" s="2"/>
      <c r="S42" s="227"/>
      <c r="V42"/>
      <c r="W42"/>
      <c r="X42"/>
      <c r="Y42"/>
      <c r="Z42"/>
      <c r="AA42"/>
      <c r="AB42"/>
      <c r="AC42"/>
      <c r="AD42"/>
      <c r="AE42"/>
      <c r="AF42"/>
      <c r="AG42"/>
      <c r="AH42"/>
    </row>
    <row r="43" spans="1:34" ht="15" hidden="1" customHeight="1" x14ac:dyDescent="0.25"/>
    <row r="44" spans="1:34" s="1" customFormat="1" ht="15" customHeight="1" x14ac:dyDescent="0.25">
      <c r="A44"/>
      <c r="B44"/>
      <c r="C44"/>
      <c r="D44"/>
      <c r="E44" s="443"/>
      <c r="J44" s="226"/>
      <c r="M44" s="2"/>
      <c r="N44" s="2"/>
      <c r="S44" s="25" t="s">
        <v>99</v>
      </c>
      <c r="V44"/>
      <c r="W44"/>
      <c r="X44"/>
      <c r="Y44"/>
      <c r="Z44"/>
      <c r="AA44"/>
      <c r="AB44"/>
      <c r="AC44"/>
      <c r="AD44"/>
      <c r="AE44"/>
      <c r="AF44"/>
      <c r="AG44"/>
      <c r="AH44"/>
    </row>
    <row r="45" spans="1:34" s="1" customFormat="1" ht="15" customHeight="1" x14ac:dyDescent="0.25">
      <c r="A45"/>
      <c r="B45"/>
      <c r="C45"/>
      <c r="D45"/>
      <c r="E45" s="443"/>
      <c r="J45" s="226"/>
      <c r="K45" s="184"/>
      <c r="M45" s="2"/>
      <c r="N45" s="2"/>
      <c r="S45" s="25"/>
      <c r="V45"/>
      <c r="W45"/>
      <c r="X45"/>
      <c r="Y45"/>
      <c r="Z45"/>
      <c r="AA45"/>
      <c r="AB45"/>
      <c r="AC45"/>
      <c r="AD45"/>
      <c r="AE45"/>
      <c r="AF45"/>
      <c r="AG45"/>
      <c r="AH45"/>
    </row>
    <row r="46" spans="1:34" s="1" customFormat="1" ht="15.75" customHeight="1" x14ac:dyDescent="0.25">
      <c r="A46"/>
      <c r="B46"/>
      <c r="C46"/>
      <c r="D46"/>
      <c r="E46" s="443"/>
      <c r="J46" s="226"/>
      <c r="M46" s="2"/>
      <c r="N46" s="2"/>
      <c r="S46" s="25"/>
      <c r="V46"/>
      <c r="W46"/>
      <c r="X46"/>
      <c r="Y46"/>
      <c r="Z46"/>
      <c r="AA46"/>
      <c r="AB46"/>
      <c r="AC46"/>
      <c r="AD46"/>
      <c r="AE46"/>
      <c r="AF46"/>
      <c r="AG46"/>
      <c r="AH46"/>
    </row>
    <row r="47" spans="1:34" s="1" customFormat="1" ht="24" customHeight="1" x14ac:dyDescent="0.25">
      <c r="A47"/>
      <c r="B47"/>
      <c r="C47"/>
      <c r="D47"/>
      <c r="E47" s="443"/>
      <c r="J47" s="226"/>
      <c r="M47" s="2"/>
      <c r="N47" s="2"/>
      <c r="S47" s="25"/>
      <c r="V47"/>
      <c r="W47"/>
      <c r="X47"/>
      <c r="Y47"/>
      <c r="Z47"/>
      <c r="AA47"/>
      <c r="AB47"/>
      <c r="AC47"/>
      <c r="AD47"/>
      <c r="AE47"/>
      <c r="AF47"/>
      <c r="AG47"/>
      <c r="AH47"/>
    </row>
    <row r="48" spans="1:34" s="1" customFormat="1" ht="24" customHeight="1" x14ac:dyDescent="0.25">
      <c r="A48"/>
      <c r="B48"/>
      <c r="C48"/>
      <c r="D48"/>
      <c r="E48" s="443"/>
      <c r="F48" s="228"/>
      <c r="G48" s="229"/>
      <c r="H48"/>
      <c r="J48" s="226"/>
      <c r="M48" s="2"/>
      <c r="N48" s="2"/>
      <c r="S48" s="185"/>
      <c r="V48"/>
      <c r="W48"/>
      <c r="X48"/>
      <c r="Y48"/>
      <c r="Z48"/>
      <c r="AA48"/>
      <c r="AB48"/>
      <c r="AC48"/>
      <c r="AD48"/>
      <c r="AE48"/>
      <c r="AF48"/>
      <c r="AG48"/>
      <c r="AH48"/>
    </row>
    <row r="49" spans="1:34" s="1" customFormat="1" x14ac:dyDescent="0.25">
      <c r="A49"/>
      <c r="B49"/>
      <c r="C49"/>
      <c r="D49"/>
      <c r="E49" s="443"/>
      <c r="J49" s="226"/>
      <c r="M49" s="225"/>
      <c r="N49" s="2"/>
      <c r="S49" s="25"/>
      <c r="V49"/>
      <c r="W49"/>
      <c r="X49"/>
      <c r="Y49"/>
      <c r="Z49"/>
      <c r="AA49"/>
      <c r="AB49"/>
      <c r="AC49"/>
      <c r="AD49"/>
      <c r="AE49"/>
      <c r="AF49"/>
      <c r="AG49"/>
      <c r="AH49"/>
    </row>
    <row r="51" spans="1:34" s="1" customFormat="1" x14ac:dyDescent="0.25">
      <c r="A51"/>
      <c r="B51"/>
      <c r="C51"/>
      <c r="D51"/>
      <c r="E51" s="443"/>
      <c r="H51"/>
      <c r="J51" s="226"/>
      <c r="M51" s="2"/>
      <c r="N51" s="2"/>
      <c r="S51" s="25"/>
      <c r="V51"/>
      <c r="W51"/>
      <c r="X51"/>
      <c r="Y51"/>
      <c r="Z51"/>
      <c r="AA51"/>
      <c r="AB51"/>
      <c r="AC51"/>
      <c r="AD51"/>
      <c r="AE51"/>
      <c r="AF51"/>
      <c r="AG51"/>
      <c r="AH51"/>
    </row>
  </sheetData>
  <dataConsolidate link="1"/>
  <mergeCells count="28">
    <mergeCell ref="G30:S32"/>
    <mergeCell ref="F33:H33"/>
    <mergeCell ref="D41:E41"/>
    <mergeCell ref="F41:G41"/>
    <mergeCell ref="D35:E38"/>
    <mergeCell ref="M35:N35"/>
    <mergeCell ref="M36:N36"/>
    <mergeCell ref="M37:N37"/>
    <mergeCell ref="M38:N38"/>
    <mergeCell ref="D40:E40"/>
    <mergeCell ref="F40:G40"/>
    <mergeCell ref="J33:J34"/>
    <mergeCell ref="K33:L33"/>
    <mergeCell ref="M33:N33"/>
    <mergeCell ref="D34:E34"/>
    <mergeCell ref="D20:E20"/>
    <mergeCell ref="I19:J19"/>
    <mergeCell ref="D2:S4"/>
    <mergeCell ref="F5:H6"/>
    <mergeCell ref="J5:J6"/>
    <mergeCell ref="K5:L5"/>
    <mergeCell ref="M5:N5"/>
    <mergeCell ref="S5:S6"/>
    <mergeCell ref="K6:L6"/>
    <mergeCell ref="M6:N6"/>
    <mergeCell ref="D19:E19"/>
    <mergeCell ref="I20:J20"/>
    <mergeCell ref="M14:N14"/>
  </mergeCells>
  <phoneticPr fontId="15" type="noConversion"/>
  <conditionalFormatting sqref="H7:H18">
    <cfRule type="containsText" dxfId="169" priority="193" operator="containsText" text="D">
      <formula>NOT(ISERROR(SEARCH("D",H7)))</formula>
    </cfRule>
    <cfRule type="containsText" dxfId="168" priority="194" operator="containsText" text="OFF">
      <formula>NOT(ISERROR(SEARCH("OFF",H7)))</formula>
    </cfRule>
  </conditionalFormatting>
  <conditionalFormatting sqref="H8:H18 H35:H39">
    <cfRule type="cellIs" dxfId="167" priority="199" operator="equal">
      <formula>"R"</formula>
    </cfRule>
    <cfRule type="cellIs" dxfId="166" priority="200" operator="equal">
      <formula>"P"</formula>
    </cfRule>
  </conditionalFormatting>
  <conditionalFormatting sqref="H26">
    <cfRule type="containsText" dxfId="165" priority="188" operator="containsText" text="D">
      <formula>NOT(ISERROR(SEARCH("D",H26)))</formula>
    </cfRule>
    <cfRule type="containsText" dxfId="164" priority="189" operator="containsText" text="OFF">
      <formula>NOT(ISERROR(SEARCH("OFF",H26)))</formula>
    </cfRule>
    <cfRule type="cellIs" dxfId="163" priority="190" operator="equal">
      <formula>"R"</formula>
    </cfRule>
    <cfRule type="cellIs" dxfId="162" priority="191" operator="equal">
      <formula>"P"</formula>
    </cfRule>
  </conditionalFormatting>
  <conditionalFormatting sqref="H29 H49:H50 H52:H1048576">
    <cfRule type="containsText" dxfId="161" priority="196" operator="containsText" text="D">
      <formula>NOT(ISERROR(SEARCH("D",H29)))</formula>
    </cfRule>
    <cfRule type="containsText" dxfId="160" priority="197" operator="containsText" text="OFF">
      <formula>NOT(ISERROR(SEARCH("OFF",H29)))</formula>
    </cfRule>
  </conditionalFormatting>
  <conditionalFormatting sqref="H34:H40">
    <cfRule type="containsText" dxfId="159" priority="182" operator="containsText" text="D">
      <formula>NOT(ISERROR(SEARCH("D",H34)))</formula>
    </cfRule>
    <cfRule type="containsText" dxfId="158" priority="183" operator="containsText" text="OFF">
      <formula>NOT(ISERROR(SEARCH("OFF",H34)))</formula>
    </cfRule>
  </conditionalFormatting>
  <conditionalFormatting sqref="H40">
    <cfRule type="cellIs" dxfId="157" priority="179" operator="equal">
      <formula>"R"</formula>
    </cfRule>
    <cfRule type="cellIs" dxfId="156" priority="180" operator="equal">
      <formula>"P"</formula>
    </cfRule>
  </conditionalFormatting>
  <conditionalFormatting sqref="H41:H46">
    <cfRule type="containsText" dxfId="155" priority="175" operator="containsText" text="D">
      <formula>NOT(ISERROR(SEARCH("D",H41)))</formula>
    </cfRule>
    <cfRule type="containsText" dxfId="154" priority="176" operator="containsText" text="OFF">
      <formula>NOT(ISERROR(SEARCH("OFF",H41)))</formula>
    </cfRule>
  </conditionalFormatting>
  <conditionalFormatting sqref="I40">
    <cfRule type="cellIs" dxfId="153" priority="177" operator="lessThan">
      <formula>E40</formula>
    </cfRule>
    <cfRule type="cellIs" dxfId="152" priority="178" operator="greaterThan">
      <formula>E40</formula>
    </cfRule>
  </conditionalFormatting>
  <conditionalFormatting sqref="J41">
    <cfRule type="containsText" dxfId="151" priority="173" operator="containsText" text="D">
      <formula>NOT(ISERROR(SEARCH("D",J41)))</formula>
    </cfRule>
    <cfRule type="containsText" dxfId="150" priority="174" operator="containsText" text="OFF">
      <formula>NOT(ISERROR(SEARCH("OFF",J41)))</formula>
    </cfRule>
  </conditionalFormatting>
  <conditionalFormatting sqref="K5:K7">
    <cfRule type="containsText" dxfId="149" priority="165" operator="containsText" text="sem previsão">
      <formula>NOT(ISERROR(SEARCH("sem previsão",K5)))</formula>
    </cfRule>
  </conditionalFormatting>
  <conditionalFormatting sqref="K33:K34">
    <cfRule type="containsText" dxfId="148" priority="184" operator="containsText" text="sem previsão">
      <formula>NOT(ISERROR(SEARCH("sem previsão",K33)))</formula>
    </cfRule>
  </conditionalFormatting>
  <conditionalFormatting sqref="L8:L20">
    <cfRule type="containsText" dxfId="147" priority="164" operator="containsText" text="sem previsão">
      <formula>NOT(ISERROR(SEARCH("sem previsão",L8)))</formula>
    </cfRule>
  </conditionalFormatting>
  <conditionalFormatting sqref="M5:M7">
    <cfRule type="containsText" dxfId="146" priority="166" operator="containsText" text="sem previsão">
      <formula>NOT(ISERROR(SEARCH("sem previsão",M5)))</formula>
    </cfRule>
  </conditionalFormatting>
  <conditionalFormatting sqref="M19:M20">
    <cfRule type="containsText" dxfId="145" priority="161" operator="containsText" text="sem previsão">
      <formula>NOT(ISERROR(SEARCH("sem previsão",M19)))</formula>
    </cfRule>
  </conditionalFormatting>
  <conditionalFormatting sqref="M29 L35:L39 M42:M1048576">
    <cfRule type="containsText" dxfId="144" priority="198" operator="containsText" text="sem previsão">
      <formula>NOT(ISERROR(SEARCH("sem previsão",L29)))</formula>
    </cfRule>
  </conditionalFormatting>
  <conditionalFormatting sqref="M33:M39">
    <cfRule type="containsText" dxfId="143" priority="171" operator="containsText" text="sem previsão">
      <formula>NOT(ISERROR(SEARCH("sem previsão",M33)))</formula>
    </cfRule>
  </conditionalFormatting>
  <conditionalFormatting sqref="P20">
    <cfRule type="containsText" dxfId="142" priority="163" operator="containsText" text="sem previsão">
      <formula>NOT(ISERROR(SEARCH("sem previsão",P20)))</formula>
    </cfRule>
  </conditionalFormatting>
  <conditionalFormatting sqref="P41">
    <cfRule type="containsText" dxfId="141" priority="187" operator="containsText" text="sem previsão">
      <formula>NOT(ISERROR(SEARCH("sem previsão",P41)))</formula>
    </cfRule>
  </conditionalFormatting>
  <dataValidations count="2">
    <dataValidation type="list" allowBlank="1" showInputMessage="1" showErrorMessage="1" sqref="H35:H39 H8:H18" xr:uid="{74FB3B5E-BE81-418B-AAEC-47A6869ACFB5}">
      <formula1>"R,P,E,D"</formula1>
    </dataValidation>
    <dataValidation type="list" allowBlank="1" showInputMessage="1" showErrorMessage="1" sqref="S40" xr:uid="{BD962672-130A-4633-B00A-168291D930A5}">
      <formula1>"PLANTANDO,REABASTECIMENTO DE MUDA,CONFERIR REGULAGEM DO ADUBO,FROTA,QUEBRA MECANICA PLANTADEIRA,TROCA DE TURNO,FIM DE TURNO"</formula1>
    </dataValidation>
  </dataValidations>
  <pageMargins left="0.511811024" right="0.511811024" top="0.78740157499999996" bottom="0.78740157499999996" header="0.31496062000000002" footer="0.31496062000000002"/>
  <pageSetup paperSize="9" scale="37" orientation="landscape" r:id="rId1"/>
  <colBreaks count="1" manualBreakCount="1">
    <brk id="22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7D3AC-7C36-431F-86F6-229F5D3BC83B}">
  <sheetPr codeName="Planilha10">
    <tabColor theme="7" tint="0.39997558519241921"/>
    <pageSetUpPr fitToPage="1"/>
  </sheetPr>
  <dimension ref="A1:AH29"/>
  <sheetViews>
    <sheetView showGridLines="0" topLeftCell="B1" zoomScale="85" zoomScaleNormal="85" workbookViewId="0">
      <selection activeCell="D2" sqref="D2:S21"/>
    </sheetView>
  </sheetViews>
  <sheetFormatPr defaultRowHeight="15" x14ac:dyDescent="0.25"/>
  <cols>
    <col min="1" max="1" width="9.140625" hidden="1" customWidth="1"/>
    <col min="2" max="2" width="2.85546875" customWidth="1"/>
    <col min="3" max="3" width="1.42578125" customWidth="1"/>
    <col min="4" max="4" width="26.42578125" customWidth="1"/>
    <col min="5" max="5" width="35.28515625" customWidth="1"/>
    <col min="6" max="6" width="14.42578125" style="1" customWidth="1"/>
    <col min="7" max="7" width="44.140625" style="1" bestFit="1" customWidth="1"/>
    <col min="8" max="8" width="15.28515625" style="1" bestFit="1" customWidth="1"/>
    <col min="9" max="9" width="16.7109375" style="1" hidden="1" customWidth="1"/>
    <col min="10" max="10" width="24.140625" style="226" customWidth="1"/>
    <col min="11" max="12" width="16.7109375" style="1" customWidth="1"/>
    <col min="13" max="13" width="13.42578125" style="2" customWidth="1"/>
    <col min="14" max="14" width="14.7109375" style="2" customWidth="1"/>
    <col min="15" max="18" width="42.28515625" style="1" hidden="1" customWidth="1"/>
    <col min="19" max="19" width="96.42578125" style="25" bestFit="1" customWidth="1"/>
    <col min="20" max="21" width="3.5703125" style="1" customWidth="1"/>
    <col min="22" max="22" width="19.85546875" customWidth="1"/>
    <col min="23" max="23" width="23" hidden="1" customWidth="1"/>
    <col min="24" max="25" width="14.85546875" hidden="1" customWidth="1"/>
    <col min="26" max="26" width="10.5703125" hidden="1" customWidth="1"/>
    <col min="27" max="27" width="15.28515625" hidden="1" customWidth="1"/>
    <col min="28" max="28" width="16.140625" hidden="1" customWidth="1"/>
    <col min="29" max="29" width="33.7109375" hidden="1" customWidth="1"/>
    <col min="30" max="30" width="22" hidden="1" customWidth="1"/>
    <col min="31" max="32" width="15.28515625" hidden="1" customWidth="1"/>
    <col min="33" max="33" width="9.140625" hidden="1" customWidth="1"/>
    <col min="34" max="34" width="12.140625" bestFit="1" customWidth="1"/>
    <col min="36" max="36" width="9.85546875" bestFit="1" customWidth="1"/>
  </cols>
  <sheetData>
    <row r="1" spans="4:34" ht="91.5" customHeight="1" thickBot="1" x14ac:dyDescent="0.3">
      <c r="D1" s="523"/>
      <c r="E1" s="523"/>
      <c r="F1" s="523"/>
      <c r="G1" s="523"/>
      <c r="H1" s="523"/>
      <c r="I1" s="523"/>
      <c r="J1" s="523"/>
      <c r="K1" s="523"/>
      <c r="L1" s="523"/>
      <c r="M1" s="523"/>
      <c r="N1" s="523"/>
      <c r="O1" s="523"/>
      <c r="P1" s="523"/>
      <c r="Q1" s="523"/>
      <c r="R1" s="523"/>
      <c r="S1" s="523"/>
      <c r="T1" s="523"/>
      <c r="U1" s="523"/>
      <c r="V1" s="523"/>
      <c r="W1" s="523"/>
      <c r="X1" s="523"/>
      <c r="Y1" s="523"/>
      <c r="Z1" s="523"/>
    </row>
    <row r="2" spans="4:34" ht="15" customHeight="1" x14ac:dyDescent="0.25">
      <c r="D2" s="471" t="s">
        <v>100</v>
      </c>
      <c r="E2" s="472"/>
      <c r="F2" s="472"/>
      <c r="G2" s="472"/>
      <c r="H2" s="472"/>
      <c r="I2" s="472"/>
      <c r="J2" s="472"/>
      <c r="K2" s="472"/>
      <c r="L2" s="472"/>
      <c r="M2" s="472"/>
      <c r="N2" s="472"/>
      <c r="O2" s="472"/>
      <c r="P2" s="472"/>
      <c r="Q2" s="472"/>
      <c r="R2" s="472"/>
      <c r="S2" s="473"/>
      <c r="U2" s="64"/>
    </row>
    <row r="3" spans="4:34" ht="15" customHeight="1" x14ac:dyDescent="0.25">
      <c r="D3" s="474"/>
      <c r="E3" s="475"/>
      <c r="F3" s="475"/>
      <c r="G3" s="475"/>
      <c r="H3" s="475"/>
      <c r="I3" s="475"/>
      <c r="J3" s="475"/>
      <c r="K3" s="475"/>
      <c r="L3" s="475"/>
      <c r="M3" s="475"/>
      <c r="N3" s="475"/>
      <c r="O3" s="475"/>
      <c r="P3" s="475"/>
      <c r="Q3" s="475"/>
      <c r="R3" s="475"/>
      <c r="S3" s="476"/>
      <c r="U3" s="64"/>
      <c r="V3" s="180">
        <f ca="1">NOW()-AH3</f>
        <v>0.95610393518290948</v>
      </c>
      <c r="AH3" s="181">
        <f ca="1">TODAY()</f>
        <v>46213</v>
      </c>
    </row>
    <row r="4" spans="4:34" ht="40.5" customHeight="1" thickBot="1" x14ac:dyDescent="0.3">
      <c r="D4" s="477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78"/>
      <c r="R4" s="478"/>
      <c r="S4" s="479"/>
      <c r="U4" s="64"/>
      <c r="V4" s="180">
        <f ca="1">V3*24</f>
        <v>22.946494444389828</v>
      </c>
    </row>
    <row r="5" spans="4:34" ht="20.25" customHeight="1" x14ac:dyDescent="0.25">
      <c r="D5" s="332" t="s">
        <v>3</v>
      </c>
      <c r="E5" s="322" t="s">
        <v>0</v>
      </c>
      <c r="F5" s="525" t="s">
        <v>128</v>
      </c>
      <c r="G5" s="525"/>
      <c r="H5" s="525"/>
      <c r="I5" s="305"/>
      <c r="J5" s="527" t="s">
        <v>42</v>
      </c>
      <c r="K5" s="528" t="s">
        <v>41</v>
      </c>
      <c r="L5" s="528"/>
      <c r="M5" s="528" t="s">
        <v>16</v>
      </c>
      <c r="N5" s="528"/>
      <c r="O5" s="305" t="s">
        <v>10</v>
      </c>
      <c r="P5" s="305"/>
      <c r="Q5" s="305"/>
      <c r="R5" s="305"/>
      <c r="S5" s="529" t="s">
        <v>15</v>
      </c>
    </row>
    <row r="6" spans="4:34" ht="34.5" customHeight="1" thickBot="1" x14ac:dyDescent="0.3">
      <c r="D6" s="382" t="str">
        <f ca="1">TEXT(NOW(),"hh")&amp;"H"</f>
        <v>22H</v>
      </c>
      <c r="E6" s="377" t="str">
        <f ca="1">"Data: "&amp;TEXT(TODAY(),"dd/mm")&amp;" - "&amp;IF(AND(NOW()-TODAY()&gt;=TIME(3,0,0),NOW()-TODAY()&lt;TIME(11,0,0)),"Turno A",IF(AND(NOW()-TODAY()&gt;=TIME(11,0,0),NOW()-TODAY()&lt;TIME(19,0,0)),"Turno B","Turno C"))</f>
        <v>Data: 10/07 - Turno C</v>
      </c>
      <c r="F6" s="526"/>
      <c r="G6" s="526"/>
      <c r="H6" s="526"/>
      <c r="I6" s="321"/>
      <c r="J6" s="485"/>
      <c r="K6" s="489" t="s">
        <v>40</v>
      </c>
      <c r="L6" s="489"/>
      <c r="M6" s="489" t="s">
        <v>9</v>
      </c>
      <c r="N6" s="489"/>
      <c r="O6" s="384" t="s">
        <v>12</v>
      </c>
      <c r="P6" s="384"/>
      <c r="Q6" s="384" t="s">
        <v>11</v>
      </c>
      <c r="R6" s="384"/>
      <c r="S6" s="530"/>
      <c r="V6" t="e" cm="1">
        <f t="array" ref="V6">(DataHoraRetorno - DataHoraInicio)*24</f>
        <v>#NAME?</v>
      </c>
    </row>
    <row r="7" spans="4:34" ht="19.5" customHeight="1" x14ac:dyDescent="0.25">
      <c r="D7" s="372" t="s">
        <v>2</v>
      </c>
      <c r="E7" s="373" t="s">
        <v>7</v>
      </c>
      <c r="F7" s="373" t="s">
        <v>1</v>
      </c>
      <c r="G7" s="373" t="s">
        <v>129</v>
      </c>
      <c r="H7" s="373" t="s">
        <v>4</v>
      </c>
      <c r="I7" s="373" t="s">
        <v>8</v>
      </c>
      <c r="J7" s="374" t="s">
        <v>39</v>
      </c>
      <c r="K7" s="373" t="s">
        <v>0</v>
      </c>
      <c r="L7" s="373" t="s">
        <v>3</v>
      </c>
      <c r="M7" s="373" t="s">
        <v>0</v>
      </c>
      <c r="N7" s="373" t="s">
        <v>3</v>
      </c>
      <c r="O7" s="373"/>
      <c r="P7" s="373"/>
      <c r="Q7" s="373"/>
      <c r="R7" s="373"/>
      <c r="S7" s="375" t="s">
        <v>65</v>
      </c>
    </row>
    <row r="8" spans="4:34" x14ac:dyDescent="0.25">
      <c r="D8" s="282" t="s">
        <v>128</v>
      </c>
      <c r="E8" s="290" t="s">
        <v>132</v>
      </c>
      <c r="F8" s="283">
        <v>1065</v>
      </c>
      <c r="G8" s="283" t="s">
        <v>169</v>
      </c>
      <c r="H8" s="311" t="s">
        <v>43</v>
      </c>
      <c r="I8" s="311"/>
      <c r="J8" s="432" t="str">
        <f t="shared" ref="J8:J12" ca="1" si="0">IF(K8="","",IF(G8="R","",((NOW())-(K8+L8))*24))</f>
        <v/>
      </c>
      <c r="K8" s="323"/>
      <c r="L8" s="315"/>
      <c r="M8" s="429"/>
      <c r="N8" s="429"/>
      <c r="O8" s="456"/>
      <c r="P8" s="315"/>
      <c r="Q8" s="323"/>
      <c r="R8" s="315"/>
      <c r="S8" s="398"/>
    </row>
    <row r="9" spans="4:34" x14ac:dyDescent="0.25">
      <c r="D9" s="282" t="s">
        <v>128</v>
      </c>
      <c r="E9" s="290" t="s">
        <v>132</v>
      </c>
      <c r="F9" s="283">
        <v>446</v>
      </c>
      <c r="G9" s="283" t="s">
        <v>168</v>
      </c>
      <c r="H9" s="311" t="s">
        <v>58</v>
      </c>
      <c r="I9" s="460"/>
      <c r="J9" s="432">
        <f t="shared" ca="1" si="0"/>
        <v>5.4464944444480352</v>
      </c>
      <c r="K9" s="323">
        <v>46213</v>
      </c>
      <c r="L9" s="315">
        <v>0.72916666666666663</v>
      </c>
      <c r="M9" s="434">
        <v>46214</v>
      </c>
      <c r="N9" s="431">
        <v>0.375</v>
      </c>
      <c r="O9" s="429"/>
      <c r="P9" s="315"/>
      <c r="Q9" s="323"/>
      <c r="R9" s="315"/>
      <c r="S9" s="398" t="s">
        <v>195</v>
      </c>
    </row>
    <row r="10" spans="4:34" x14ac:dyDescent="0.25">
      <c r="D10" s="282" t="s">
        <v>128</v>
      </c>
      <c r="E10" s="290" t="s">
        <v>132</v>
      </c>
      <c r="F10" s="283">
        <v>447</v>
      </c>
      <c r="G10" s="283" t="s">
        <v>153</v>
      </c>
      <c r="H10" s="311" t="s">
        <v>43</v>
      </c>
      <c r="I10" s="311"/>
      <c r="J10" s="432" t="str">
        <f t="shared" ca="1" si="0"/>
        <v/>
      </c>
      <c r="K10" s="323"/>
      <c r="L10" s="315"/>
      <c r="M10" s="429"/>
      <c r="N10" s="429"/>
      <c r="O10" s="457"/>
      <c r="P10" s="315"/>
      <c r="Q10" s="323"/>
      <c r="R10" s="315"/>
      <c r="S10" s="398"/>
    </row>
    <row r="11" spans="4:34" ht="25.5" customHeight="1" x14ac:dyDescent="0.25">
      <c r="D11" s="282" t="s">
        <v>128</v>
      </c>
      <c r="E11" s="288" t="s">
        <v>1</v>
      </c>
      <c r="F11" s="283">
        <v>495</v>
      </c>
      <c r="G11" s="283" t="s">
        <v>111</v>
      </c>
      <c r="H11" s="311" t="s">
        <v>58</v>
      </c>
      <c r="I11" s="460"/>
      <c r="J11" s="432">
        <f t="shared" ca="1" si="0"/>
        <v>82.946494444389828</v>
      </c>
      <c r="K11" s="323">
        <v>46210</v>
      </c>
      <c r="L11" s="315">
        <v>0.5</v>
      </c>
      <c r="M11" s="434">
        <v>46214</v>
      </c>
      <c r="N11" s="435">
        <v>0.99930555555555556</v>
      </c>
      <c r="O11" s="429"/>
      <c r="P11" s="315"/>
      <c r="Q11" s="323"/>
      <c r="R11" s="315"/>
      <c r="S11" s="455" t="s">
        <v>182</v>
      </c>
    </row>
    <row r="12" spans="4:34" x14ac:dyDescent="0.25">
      <c r="D12" s="282" t="s">
        <v>128</v>
      </c>
      <c r="E12" s="272" t="s">
        <v>188</v>
      </c>
      <c r="F12" s="283">
        <v>531</v>
      </c>
      <c r="G12" s="283" t="s">
        <v>130</v>
      </c>
      <c r="H12" s="311" t="s">
        <v>53</v>
      </c>
      <c r="I12" s="311"/>
      <c r="J12" s="432" t="str">
        <f t="shared" ca="1" si="0"/>
        <v/>
      </c>
      <c r="K12" s="323"/>
      <c r="L12" s="315"/>
      <c r="M12" s="323"/>
      <c r="N12" s="431"/>
      <c r="O12" s="457"/>
      <c r="P12" s="315"/>
      <c r="Q12" s="323"/>
      <c r="R12" s="315"/>
      <c r="S12" s="462" t="s">
        <v>189</v>
      </c>
    </row>
    <row r="13" spans="4:34" ht="15" customHeight="1" x14ac:dyDescent="0.25">
      <c r="D13" s="282" t="s">
        <v>128</v>
      </c>
      <c r="E13" s="290" t="s">
        <v>179</v>
      </c>
      <c r="F13" s="283">
        <v>627</v>
      </c>
      <c r="G13" s="283" t="s">
        <v>130</v>
      </c>
      <c r="H13" s="311" t="s">
        <v>58</v>
      </c>
      <c r="I13" s="311"/>
      <c r="J13" s="432">
        <f t="shared" ref="J13" ca="1" si="1">IF(K13="","",IF(G13="R","",((NOW())-(K13+L13))*24))</f>
        <v>22.946494444389828</v>
      </c>
      <c r="K13" s="323">
        <v>46213</v>
      </c>
      <c r="L13" s="315">
        <v>0</v>
      </c>
      <c r="M13" s="535" t="s">
        <v>63</v>
      </c>
      <c r="N13" s="536"/>
      <c r="O13" s="457"/>
      <c r="P13" s="315"/>
      <c r="Q13" s="323"/>
      <c r="R13" s="315"/>
      <c r="S13" s="462" t="s">
        <v>186</v>
      </c>
    </row>
    <row r="14" spans="4:34" x14ac:dyDescent="0.25">
      <c r="D14" s="282" t="s">
        <v>128</v>
      </c>
      <c r="E14" s="290" t="s">
        <v>132</v>
      </c>
      <c r="F14" s="283">
        <v>628</v>
      </c>
      <c r="G14" s="283" t="s">
        <v>170</v>
      </c>
      <c r="H14" s="311" t="s">
        <v>43</v>
      </c>
      <c r="I14" s="311"/>
      <c r="J14" s="432" t="str">
        <f t="shared" ref="J14:J18" ca="1" si="2">IF(K14="","",IF(G14="R","",((NOW())-(K14+L14))*24))</f>
        <v/>
      </c>
      <c r="K14" s="323"/>
      <c r="L14" s="315"/>
      <c r="M14" s="429"/>
      <c r="N14" s="429"/>
      <c r="O14" s="458"/>
      <c r="P14" s="391"/>
      <c r="Q14" s="323"/>
      <c r="R14" s="315"/>
      <c r="S14" s="430"/>
    </row>
    <row r="15" spans="4:34" x14ac:dyDescent="0.25">
      <c r="D15" s="282" t="s">
        <v>128</v>
      </c>
      <c r="E15" s="272" t="s">
        <v>174</v>
      </c>
      <c r="F15" s="283">
        <v>632</v>
      </c>
      <c r="G15" s="283" t="s">
        <v>130</v>
      </c>
      <c r="H15" s="311" t="s">
        <v>53</v>
      </c>
      <c r="I15" s="311"/>
      <c r="J15" s="432" t="str">
        <f t="shared" ca="1" si="2"/>
        <v/>
      </c>
      <c r="K15" s="323"/>
      <c r="L15" s="315"/>
      <c r="M15" s="429"/>
      <c r="N15" s="429"/>
      <c r="O15" s="458"/>
      <c r="P15" s="391"/>
      <c r="Q15" s="323"/>
      <c r="R15" s="315"/>
      <c r="S15" s="461" t="s">
        <v>175</v>
      </c>
    </row>
    <row r="16" spans="4:34" x14ac:dyDescent="0.25">
      <c r="D16" s="282" t="s">
        <v>128</v>
      </c>
      <c r="E16" s="290" t="s">
        <v>132</v>
      </c>
      <c r="F16" s="283">
        <v>87322</v>
      </c>
      <c r="G16" s="283" t="s">
        <v>111</v>
      </c>
      <c r="H16" s="311" t="s">
        <v>53</v>
      </c>
      <c r="I16" s="311"/>
      <c r="J16" s="432"/>
      <c r="K16" s="323"/>
      <c r="L16" s="287"/>
      <c r="M16" s="434"/>
      <c r="N16" s="435"/>
      <c r="O16" s="459"/>
      <c r="P16" s="391"/>
      <c r="Q16" s="323"/>
      <c r="R16" s="315"/>
      <c r="S16" s="462"/>
    </row>
    <row r="17" spans="1:34" ht="15" customHeight="1" x14ac:dyDescent="0.25">
      <c r="D17" s="282" t="s">
        <v>128</v>
      </c>
      <c r="E17" s="288" t="s">
        <v>1</v>
      </c>
      <c r="F17" s="283">
        <v>637</v>
      </c>
      <c r="G17" s="283" t="s">
        <v>130</v>
      </c>
      <c r="H17" s="311" t="s">
        <v>58</v>
      </c>
      <c r="I17" s="311"/>
      <c r="J17" s="432">
        <f t="shared" ref="J17" ca="1" si="3">IF(K17="","",IF(G17="R","",((NOW())-(K17+L17))*24))</f>
        <v>62.913161111064255</v>
      </c>
      <c r="K17" s="323">
        <v>46211</v>
      </c>
      <c r="L17" s="287">
        <v>0.3347222222222222</v>
      </c>
      <c r="M17" s="434">
        <v>46232</v>
      </c>
      <c r="N17" s="435">
        <v>0.99930555555555556</v>
      </c>
      <c r="O17" s="457"/>
      <c r="P17" s="315"/>
      <c r="Q17" s="323"/>
      <c r="R17" s="315"/>
      <c r="S17" s="463" t="s">
        <v>176</v>
      </c>
    </row>
    <row r="18" spans="1:34" ht="15" customHeight="1" x14ac:dyDescent="0.25">
      <c r="D18" s="282" t="s">
        <v>128</v>
      </c>
      <c r="E18" s="290" t="s">
        <v>150</v>
      </c>
      <c r="F18" s="283">
        <v>950</v>
      </c>
      <c r="G18" s="283" t="s">
        <v>131</v>
      </c>
      <c r="H18" s="311" t="s">
        <v>198</v>
      </c>
      <c r="I18" s="311"/>
      <c r="J18" s="432" t="str">
        <f t="shared" ca="1" si="2"/>
        <v/>
      </c>
      <c r="K18" s="323"/>
      <c r="L18" s="315"/>
      <c r="M18" s="434"/>
      <c r="N18" s="435"/>
      <c r="O18" s="459"/>
      <c r="P18" s="391"/>
      <c r="Q18" s="323"/>
      <c r="R18" s="315"/>
      <c r="S18" s="462"/>
      <c r="T18" s="433"/>
    </row>
    <row r="19" spans="1:34" ht="15" hidden="1" customHeight="1" x14ac:dyDescent="0.25">
      <c r="D19" s="490" t="s">
        <v>51</v>
      </c>
      <c r="E19" s="491"/>
      <c r="F19" s="324">
        <f>COUNT(F9:F18)</f>
        <v>10</v>
      </c>
      <c r="G19" s="324"/>
      <c r="H19" s="311" t="s">
        <v>43</v>
      </c>
      <c r="I19" s="325"/>
      <c r="J19" s="464"/>
      <c r="K19" s="331"/>
      <c r="L19" s="315"/>
      <c r="M19" s="456"/>
      <c r="N19" s="456"/>
      <c r="O19" s="329"/>
      <c r="P19" s="330"/>
      <c r="Q19" s="331"/>
      <c r="R19" s="330"/>
      <c r="S19" s="334"/>
    </row>
    <row r="20" spans="1:34" x14ac:dyDescent="0.25">
      <c r="D20" s="531"/>
      <c r="E20" s="532"/>
      <c r="F20" s="296">
        <f>K20</f>
        <v>3</v>
      </c>
      <c r="G20" s="296"/>
      <c r="H20" s="298" t="s">
        <v>53</v>
      </c>
      <c r="I20" s="470" t="s">
        <v>76</v>
      </c>
      <c r="J20" s="470"/>
      <c r="K20" s="277">
        <f>COUNTIFS(H8:H18,"R")</f>
        <v>3</v>
      </c>
      <c r="L20" s="335"/>
      <c r="M20" s="454"/>
      <c r="N20" s="454"/>
      <c r="O20" s="465"/>
      <c r="P20" s="465"/>
      <c r="Q20" s="465"/>
      <c r="R20" s="465"/>
      <c r="S20" s="337"/>
    </row>
    <row r="21" spans="1:34" ht="15.75" thickBot="1" x14ac:dyDescent="0.3">
      <c r="D21" s="533" t="s">
        <v>5</v>
      </c>
      <c r="E21" s="534"/>
      <c r="F21" s="301">
        <f>COUNT(F8:F18)</f>
        <v>11</v>
      </c>
      <c r="G21" s="301"/>
      <c r="H21" s="302" t="s">
        <v>58</v>
      </c>
      <c r="I21" s="524" t="s">
        <v>116</v>
      </c>
      <c r="J21" s="524"/>
      <c r="K21" s="278">
        <f>COUNTIFS(H8:H18,"p")</f>
        <v>4</v>
      </c>
      <c r="L21" s="338"/>
      <c r="M21" s="452"/>
      <c r="N21" s="452"/>
      <c r="O21" s="453"/>
      <c r="P21" s="453"/>
      <c r="Q21" s="453"/>
      <c r="R21" s="453"/>
      <c r="S21" s="341"/>
    </row>
    <row r="22" spans="1:34" s="1" customFormat="1" ht="15" customHeight="1" x14ac:dyDescent="0.3">
      <c r="A22"/>
      <c r="B22"/>
      <c r="C22"/>
      <c r="D22" s="243"/>
      <c r="E22" s="243" t="s">
        <v>90</v>
      </c>
      <c r="F22" s="242"/>
      <c r="G22" s="242"/>
      <c r="H22" s="214"/>
      <c r="I22" s="242"/>
      <c r="J22" s="244"/>
      <c r="K22" s="242"/>
      <c r="L22" s="242"/>
      <c r="M22" s="245"/>
      <c r="N22" s="245"/>
      <c r="O22" s="242"/>
      <c r="P22" s="242"/>
      <c r="Q22" s="242"/>
      <c r="R22" s="242"/>
      <c r="S22" s="246"/>
      <c r="V22"/>
      <c r="W22"/>
      <c r="X22"/>
      <c r="Y22"/>
      <c r="Z22"/>
      <c r="AA22"/>
      <c r="AB22"/>
      <c r="AC22"/>
      <c r="AD22"/>
      <c r="AE22"/>
      <c r="AF22"/>
      <c r="AG22"/>
      <c r="AH22"/>
    </row>
    <row r="23" spans="1:34" s="1" customFormat="1" x14ac:dyDescent="0.25">
      <c r="A23"/>
      <c r="B23"/>
      <c r="C23"/>
      <c r="D23"/>
      <c r="E23"/>
      <c r="J23" s="226"/>
      <c r="K23" s="184"/>
      <c r="M23" s="2"/>
      <c r="N23" s="2"/>
      <c r="S23" s="25"/>
      <c r="V23"/>
      <c r="W23"/>
      <c r="X23"/>
      <c r="Y23"/>
      <c r="Z23"/>
      <c r="AA23"/>
      <c r="AB23"/>
      <c r="AC23"/>
      <c r="AD23"/>
      <c r="AE23"/>
      <c r="AF23"/>
      <c r="AG23"/>
      <c r="AH23"/>
    </row>
    <row r="24" spans="1:34" s="1" customFormat="1" ht="24" customHeight="1" x14ac:dyDescent="0.25">
      <c r="A24"/>
      <c r="B24"/>
      <c r="C24"/>
      <c r="D24"/>
      <c r="E24"/>
      <c r="J24" s="226"/>
      <c r="M24" s="2"/>
      <c r="N24" s="2"/>
      <c r="S24" s="25"/>
      <c r="V24"/>
      <c r="W24"/>
      <c r="X24"/>
      <c r="Y24"/>
      <c r="Z24"/>
      <c r="AA24"/>
      <c r="AB24"/>
      <c r="AC24"/>
      <c r="AD24"/>
      <c r="AE24"/>
      <c r="AF24"/>
      <c r="AG24"/>
      <c r="AH24"/>
    </row>
    <row r="25" spans="1:34" s="1" customFormat="1" ht="24" customHeight="1" x14ac:dyDescent="0.25">
      <c r="A25"/>
      <c r="B25"/>
      <c r="C25"/>
      <c r="D25"/>
      <c r="E25"/>
      <c r="J25" s="226"/>
      <c r="M25" s="2"/>
      <c r="N25" s="2"/>
      <c r="S25" s="25"/>
      <c r="V25"/>
      <c r="W25"/>
      <c r="X25"/>
      <c r="Y25"/>
      <c r="Z25"/>
      <c r="AA25"/>
      <c r="AB25"/>
      <c r="AC25"/>
      <c r="AD25"/>
      <c r="AE25"/>
      <c r="AF25"/>
      <c r="AG25"/>
      <c r="AH25"/>
    </row>
    <row r="26" spans="1:34" s="1" customFormat="1" x14ac:dyDescent="0.25">
      <c r="A26"/>
      <c r="B26"/>
      <c r="C26"/>
      <c r="D26"/>
      <c r="E26"/>
      <c r="F26" s="228"/>
      <c r="G26" s="229"/>
      <c r="H26"/>
      <c r="J26" s="226"/>
      <c r="M26" s="2"/>
      <c r="N26" s="2"/>
      <c r="S26" s="185"/>
      <c r="V26"/>
      <c r="W26"/>
      <c r="X26"/>
      <c r="Y26"/>
      <c r="Z26"/>
      <c r="AA26"/>
      <c r="AB26"/>
      <c r="AC26"/>
      <c r="AD26"/>
      <c r="AE26"/>
      <c r="AF26"/>
      <c r="AG26"/>
      <c r="AH26"/>
    </row>
    <row r="27" spans="1:34" s="1" customFormat="1" x14ac:dyDescent="0.25">
      <c r="A27"/>
      <c r="B27"/>
      <c r="C27"/>
      <c r="D27"/>
      <c r="E27"/>
      <c r="J27" s="226"/>
      <c r="M27" s="225"/>
      <c r="N27" s="2"/>
      <c r="S27" s="25"/>
      <c r="V27"/>
      <c r="W27"/>
      <c r="X27"/>
      <c r="Y27"/>
      <c r="Z27"/>
      <c r="AA27"/>
      <c r="AB27"/>
      <c r="AC27"/>
      <c r="AD27"/>
      <c r="AE27"/>
      <c r="AF27"/>
      <c r="AG27"/>
      <c r="AH27"/>
    </row>
    <row r="29" spans="1:34" s="1" customFormat="1" x14ac:dyDescent="0.25">
      <c r="A29"/>
      <c r="B29"/>
      <c r="C29"/>
      <c r="D29"/>
      <c r="E29"/>
      <c r="H29"/>
      <c r="J29" s="226"/>
      <c r="M29" s="2"/>
      <c r="N29" s="2"/>
      <c r="S29" s="25"/>
      <c r="V29"/>
      <c r="W29"/>
      <c r="X29"/>
      <c r="Y29"/>
      <c r="Z29"/>
      <c r="AA29"/>
      <c r="AB29"/>
      <c r="AC29"/>
      <c r="AD29"/>
      <c r="AE29"/>
      <c r="AF29"/>
      <c r="AG29"/>
      <c r="AH29"/>
    </row>
  </sheetData>
  <dataConsolidate link="1"/>
  <mergeCells count="14">
    <mergeCell ref="D1:Z1"/>
    <mergeCell ref="I20:J20"/>
    <mergeCell ref="I21:J21"/>
    <mergeCell ref="D2:S4"/>
    <mergeCell ref="F5:H6"/>
    <mergeCell ref="J5:J6"/>
    <mergeCell ref="K5:L5"/>
    <mergeCell ref="M5:N5"/>
    <mergeCell ref="S5:S6"/>
    <mergeCell ref="K6:L6"/>
    <mergeCell ref="M6:N6"/>
    <mergeCell ref="D19:E20"/>
    <mergeCell ref="D21:E21"/>
    <mergeCell ref="M13:N13"/>
  </mergeCells>
  <conditionalFormatting sqref="H7:H19">
    <cfRule type="containsText" dxfId="140" priority="51" operator="containsText" text="D">
      <formula>NOT(ISERROR(SEARCH("D",H7)))</formula>
    </cfRule>
    <cfRule type="containsText" dxfId="139" priority="52" operator="containsText" text="OFF">
      <formula>NOT(ISERROR(SEARCH("OFF",H7)))</formula>
    </cfRule>
  </conditionalFormatting>
  <conditionalFormatting sqref="H8:H19">
    <cfRule type="cellIs" dxfId="138" priority="57" operator="equal">
      <formula>"R"</formula>
    </cfRule>
    <cfRule type="cellIs" dxfId="137" priority="58" operator="equal">
      <formula>"P"</formula>
    </cfRule>
  </conditionalFormatting>
  <conditionalFormatting sqref="H22">
    <cfRule type="cellIs" dxfId="136" priority="46" operator="equal">
      <formula>"R"</formula>
    </cfRule>
    <cfRule type="cellIs" dxfId="135" priority="47" operator="equal">
      <formula>"P"</formula>
    </cfRule>
  </conditionalFormatting>
  <conditionalFormatting sqref="H22:H24">
    <cfRule type="containsText" dxfId="134" priority="44" operator="containsText" text="D">
      <formula>NOT(ISERROR(SEARCH("D",H22)))</formula>
    </cfRule>
    <cfRule type="containsText" dxfId="133" priority="45" operator="containsText" text="OFF">
      <formula>NOT(ISERROR(SEARCH("OFF",H22)))</formula>
    </cfRule>
  </conditionalFormatting>
  <conditionalFormatting sqref="H27:H28 H30:H1048576">
    <cfRule type="containsText" dxfId="132" priority="54" operator="containsText" text="D">
      <formula>NOT(ISERROR(SEARCH("D",H27)))</formula>
    </cfRule>
    <cfRule type="containsText" dxfId="131" priority="55" operator="containsText" text="OFF">
      <formula>NOT(ISERROR(SEARCH("OFF",H27)))</formula>
    </cfRule>
  </conditionalFormatting>
  <conditionalFormatting sqref="K5:K7">
    <cfRule type="containsText" dxfId="130" priority="49" operator="containsText" text="sem previsão">
      <formula>NOT(ISERROR(SEARCH("sem previsão",K5)))</formula>
    </cfRule>
  </conditionalFormatting>
  <conditionalFormatting sqref="L8:M10 M11 L11:L12 L13:M21 M23:M1048576">
    <cfRule type="containsText" dxfId="129" priority="56" operator="containsText" text="sem previsão">
      <formula>NOT(ISERROR(SEARCH("sem previsão",L8)))</formula>
    </cfRule>
  </conditionalFormatting>
  <conditionalFormatting sqref="M5:M7">
    <cfRule type="containsText" dxfId="128" priority="41" operator="containsText" text="sem previsão">
      <formula>NOT(ISERROR(SEARCH("sem previsão",M5)))</formula>
    </cfRule>
  </conditionalFormatting>
  <conditionalFormatting sqref="P21">
    <cfRule type="containsText" dxfId="127" priority="48" operator="containsText" text="sem previsão">
      <formula>NOT(ISERROR(SEARCH("sem previsão",P21)))</formula>
    </cfRule>
  </conditionalFormatting>
  <dataValidations count="1">
    <dataValidation type="list" allowBlank="1" showInputMessage="1" showErrorMessage="1" sqref="H8:H19" xr:uid="{AE665D58-6953-4787-A308-64A715EE6B76}">
      <formula1>"R,P,E,D"</formula1>
    </dataValidation>
  </dataValidations>
  <pageMargins left="0.511811024" right="0.511811024" top="0.78740157499999996" bottom="0.78740157499999996" header="0.31496062000000002" footer="0.31496062000000002"/>
  <pageSetup paperSize="9" scale="37" orientation="landscape" r:id="rId1"/>
  <colBreaks count="1" manualBreakCount="1">
    <brk id="22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BF588-F31E-4AFE-ACE7-7425FD941D18}">
  <sheetPr codeName="Planilha7">
    <tabColor theme="7" tint="0.39997558519241921"/>
    <pageSetUpPr fitToPage="1"/>
  </sheetPr>
  <dimension ref="A1:AH50"/>
  <sheetViews>
    <sheetView showGridLines="0" zoomScale="85" zoomScaleNormal="85" workbookViewId="0">
      <selection activeCell="D2" sqref="D2:S18"/>
    </sheetView>
  </sheetViews>
  <sheetFormatPr defaultRowHeight="15" x14ac:dyDescent="0.25"/>
  <cols>
    <col min="1" max="2" width="2.85546875" customWidth="1"/>
    <col min="3" max="3" width="1.42578125" customWidth="1"/>
    <col min="4" max="4" width="26.42578125" customWidth="1"/>
    <col min="5" max="5" width="35.28515625" customWidth="1"/>
    <col min="6" max="6" width="14.42578125" style="1" customWidth="1"/>
    <col min="7" max="7" width="30" style="1" bestFit="1" customWidth="1"/>
    <col min="8" max="8" width="15.28515625" style="1" bestFit="1" customWidth="1"/>
    <col min="9" max="9" width="16.7109375" style="1" hidden="1" customWidth="1"/>
    <col min="10" max="10" width="28.42578125" style="226" customWidth="1"/>
    <col min="11" max="12" width="16.7109375" style="1" customWidth="1"/>
    <col min="13" max="13" width="15.140625" style="2" customWidth="1"/>
    <col min="14" max="14" width="11.85546875" style="2" customWidth="1"/>
    <col min="15" max="15" width="9" style="1" hidden="1" customWidth="1"/>
    <col min="16" max="16" width="8.28515625" style="1" hidden="1" customWidth="1"/>
    <col min="17" max="17" width="10.7109375" style="1" hidden="1" customWidth="1"/>
    <col min="18" max="18" width="11.42578125" style="1" hidden="1" customWidth="1"/>
    <col min="19" max="19" width="85.5703125" style="25" bestFit="1" customWidth="1"/>
    <col min="20" max="21" width="3.5703125" style="1" customWidth="1"/>
    <col min="22" max="22" width="19.85546875" customWidth="1"/>
    <col min="23" max="23" width="23" hidden="1" customWidth="1"/>
    <col min="24" max="25" width="14.85546875" hidden="1" customWidth="1"/>
    <col min="26" max="26" width="10.5703125" hidden="1" customWidth="1"/>
    <col min="27" max="27" width="15.28515625" hidden="1" customWidth="1"/>
    <col min="28" max="28" width="16.140625" hidden="1" customWidth="1"/>
    <col min="29" max="29" width="33.7109375" hidden="1" customWidth="1"/>
    <col min="30" max="30" width="22" hidden="1" customWidth="1"/>
    <col min="31" max="32" width="15.28515625" hidden="1" customWidth="1"/>
    <col min="33" max="33" width="9.140625" hidden="1" customWidth="1"/>
    <col min="34" max="34" width="12.140625" bestFit="1" customWidth="1"/>
    <col min="36" max="36" width="9.85546875" bestFit="1" customWidth="1"/>
  </cols>
  <sheetData>
    <row r="1" spans="4:34" ht="91.5" customHeight="1" thickBot="1" x14ac:dyDescent="0.3"/>
    <row r="2" spans="4:34" ht="15" customHeight="1" x14ac:dyDescent="0.25">
      <c r="D2" s="471" t="s">
        <v>100</v>
      </c>
      <c r="E2" s="472"/>
      <c r="F2" s="472"/>
      <c r="G2" s="472"/>
      <c r="H2" s="472"/>
      <c r="I2" s="472"/>
      <c r="J2" s="472"/>
      <c r="K2" s="472"/>
      <c r="L2" s="472"/>
      <c r="M2" s="472"/>
      <c r="N2" s="472"/>
      <c r="O2" s="472"/>
      <c r="P2" s="472"/>
      <c r="Q2" s="472"/>
      <c r="R2" s="472"/>
      <c r="S2" s="473"/>
      <c r="U2" s="64"/>
    </row>
    <row r="3" spans="4:34" ht="15" customHeight="1" x14ac:dyDescent="0.25">
      <c r="D3" s="474"/>
      <c r="E3" s="475"/>
      <c r="F3" s="475"/>
      <c r="G3" s="475"/>
      <c r="H3" s="475"/>
      <c r="I3" s="475"/>
      <c r="J3" s="475"/>
      <c r="K3" s="475"/>
      <c r="L3" s="475"/>
      <c r="M3" s="475"/>
      <c r="N3" s="475"/>
      <c r="O3" s="475"/>
      <c r="P3" s="475"/>
      <c r="Q3" s="475"/>
      <c r="R3" s="475"/>
      <c r="S3" s="476"/>
      <c r="U3" s="64"/>
      <c r="V3" s="180">
        <f ca="1">NOW()-AH3</f>
        <v>0.95610393518290948</v>
      </c>
      <c r="AH3" s="181">
        <f ca="1">TODAY()</f>
        <v>46213</v>
      </c>
    </row>
    <row r="4" spans="4:34" ht="40.5" customHeight="1" thickBot="1" x14ac:dyDescent="0.3">
      <c r="D4" s="477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78"/>
      <c r="R4" s="478"/>
      <c r="S4" s="479"/>
      <c r="U4" s="64"/>
      <c r="V4" s="180">
        <f ca="1">V3*24</f>
        <v>22.946494444389828</v>
      </c>
    </row>
    <row r="5" spans="4:34" ht="23.25" customHeight="1" thickBot="1" x14ac:dyDescent="0.3">
      <c r="D5" s="332" t="s">
        <v>3</v>
      </c>
      <c r="E5" s="389" t="s">
        <v>0</v>
      </c>
      <c r="F5" s="543" t="s">
        <v>102</v>
      </c>
      <c r="G5" s="544"/>
      <c r="H5" s="544"/>
      <c r="I5" s="342"/>
      <c r="J5" s="553" t="s">
        <v>42</v>
      </c>
      <c r="K5" s="555" t="s">
        <v>41</v>
      </c>
      <c r="L5" s="556"/>
      <c r="M5" s="555" t="s">
        <v>16</v>
      </c>
      <c r="N5" s="556"/>
      <c r="O5" s="428" t="s">
        <v>10</v>
      </c>
      <c r="P5" s="428"/>
      <c r="Q5" s="428"/>
      <c r="R5" s="342"/>
      <c r="S5" s="549" t="s">
        <v>15</v>
      </c>
    </row>
    <row r="6" spans="4:34" ht="37.5" customHeight="1" thickBot="1" x14ac:dyDescent="0.3">
      <c r="D6" s="382" t="str">
        <f ca="1">TEXT(NOW(),"hh")&amp;"H"</f>
        <v>22H</v>
      </c>
      <c r="E6" s="383" t="str">
        <f ca="1">"Data: "&amp;TEXT(TODAY(),"dd/mm")&amp;" - "&amp;IF(AND(NOW()-TODAY()&gt;=TIME(3,0,0),NOW()-TODAY()&lt;TIME(11,0,0)),"Turno A",IF(AND(NOW()-TODAY()&gt;=TIME(11,0,0),NOW()-TODAY()&lt;TIME(19,0,0)),"Turno B","Turno C"))</f>
        <v>Data: 10/07 - Turno C</v>
      </c>
      <c r="F6" s="545"/>
      <c r="G6" s="546"/>
      <c r="H6" s="546"/>
      <c r="I6" s="385"/>
      <c r="J6" s="554"/>
      <c r="K6" s="551" t="s">
        <v>40</v>
      </c>
      <c r="L6" s="552"/>
      <c r="M6" s="551" t="s">
        <v>9</v>
      </c>
      <c r="N6" s="552"/>
      <c r="O6" s="386" t="s">
        <v>12</v>
      </c>
      <c r="P6" s="387"/>
      <c r="Q6" s="388" t="s">
        <v>11</v>
      </c>
      <c r="R6" s="387"/>
      <c r="S6" s="550"/>
      <c r="V6" t="e" cm="1">
        <f t="array" ref="V6">(DataHoraRetorno - DataHoraInicio)*24</f>
        <v>#NAME?</v>
      </c>
    </row>
    <row r="7" spans="4:34" ht="19.5" customHeight="1" x14ac:dyDescent="0.25">
      <c r="D7" s="372" t="s">
        <v>2</v>
      </c>
      <c r="E7" s="373" t="s">
        <v>7</v>
      </c>
      <c r="F7" s="373" t="s">
        <v>1</v>
      </c>
      <c r="G7" s="373" t="s">
        <v>44</v>
      </c>
      <c r="H7" s="373" t="s">
        <v>4</v>
      </c>
      <c r="I7" s="373" t="s">
        <v>8</v>
      </c>
      <c r="J7" s="374" t="s">
        <v>39</v>
      </c>
      <c r="K7" s="373" t="s">
        <v>0</v>
      </c>
      <c r="L7" s="373" t="s">
        <v>3</v>
      </c>
      <c r="M7" s="373" t="s">
        <v>0</v>
      </c>
      <c r="N7" s="373" t="s">
        <v>3</v>
      </c>
      <c r="O7" s="373" t="s">
        <v>65</v>
      </c>
      <c r="P7" s="373"/>
      <c r="Q7" s="373"/>
      <c r="R7" s="373"/>
      <c r="S7" s="375" t="s">
        <v>65</v>
      </c>
    </row>
    <row r="8" spans="4:34" x14ac:dyDescent="0.25">
      <c r="D8" s="282" t="s">
        <v>101</v>
      </c>
      <c r="E8" s="272" t="s">
        <v>185</v>
      </c>
      <c r="F8" s="283">
        <v>763</v>
      </c>
      <c r="G8" s="283" t="s">
        <v>121</v>
      </c>
      <c r="H8" s="311" t="s">
        <v>53</v>
      </c>
      <c r="I8" s="311"/>
      <c r="J8" s="432" t="str">
        <f t="shared" ref="J8" ca="1" si="0">IF(K8="","",IF(G8="R","",((NOW())-(K8+L8))*24))</f>
        <v/>
      </c>
      <c r="K8" s="323"/>
      <c r="L8" s="315"/>
      <c r="M8" s="323"/>
      <c r="N8" s="315"/>
      <c r="O8" s="274"/>
      <c r="P8" s="315"/>
      <c r="Q8" s="323"/>
      <c r="R8" s="315"/>
      <c r="S8" s="334"/>
    </row>
    <row r="9" spans="4:34" ht="18" customHeight="1" x14ac:dyDescent="0.25">
      <c r="D9" s="282" t="s">
        <v>101</v>
      </c>
      <c r="E9" s="288" t="s">
        <v>1</v>
      </c>
      <c r="F9" s="283">
        <v>768</v>
      </c>
      <c r="G9" s="283" t="s">
        <v>146</v>
      </c>
      <c r="H9" s="311" t="s">
        <v>58</v>
      </c>
      <c r="I9" s="311"/>
      <c r="J9" s="432">
        <f t="shared" ref="J9:J12" ca="1" si="1">IF(K9="","",IF(G9="R","",((NOW())-(K9+L9))*24))</f>
        <v>55.44649444433162</v>
      </c>
      <c r="K9" s="323">
        <v>46211</v>
      </c>
      <c r="L9" s="315">
        <v>0.64583333333333337</v>
      </c>
      <c r="M9" s="323">
        <v>46216</v>
      </c>
      <c r="N9" s="315">
        <v>0.99930555555555556</v>
      </c>
      <c r="O9" s="274"/>
      <c r="P9" s="315"/>
      <c r="Q9" s="323"/>
      <c r="R9" s="315"/>
      <c r="S9" s="398" t="s">
        <v>180</v>
      </c>
    </row>
    <row r="10" spans="4:34" ht="17.25" customHeight="1" x14ac:dyDescent="0.25">
      <c r="D10" s="282" t="s">
        <v>101</v>
      </c>
      <c r="E10" s="272" t="s">
        <v>185</v>
      </c>
      <c r="F10" s="283">
        <v>1513</v>
      </c>
      <c r="G10" s="283" t="s">
        <v>147</v>
      </c>
      <c r="H10" s="311" t="s">
        <v>53</v>
      </c>
      <c r="I10" s="311"/>
      <c r="J10" s="432" t="str">
        <f t="shared" ca="1" si="1"/>
        <v/>
      </c>
      <c r="K10" s="323"/>
      <c r="L10" s="315"/>
      <c r="M10" s="323"/>
      <c r="N10" s="315"/>
      <c r="O10" s="323"/>
      <c r="P10" s="315"/>
      <c r="Q10" s="323"/>
      <c r="R10" s="315"/>
      <c r="S10" s="334"/>
    </row>
    <row r="11" spans="4:34" x14ac:dyDescent="0.25">
      <c r="D11" s="282" t="s">
        <v>101</v>
      </c>
      <c r="E11" s="272" t="s">
        <v>185</v>
      </c>
      <c r="F11" s="283">
        <v>1507</v>
      </c>
      <c r="G11" s="283" t="s">
        <v>151</v>
      </c>
      <c r="H11" s="311" t="s">
        <v>53</v>
      </c>
      <c r="I11" s="311"/>
      <c r="J11" s="432" t="str">
        <f t="shared" ca="1" si="1"/>
        <v/>
      </c>
      <c r="K11" s="323"/>
      <c r="L11" s="315"/>
      <c r="M11" s="323"/>
      <c r="N11" s="315"/>
      <c r="O11" s="274"/>
      <c r="P11" s="315"/>
      <c r="Q11" s="323"/>
      <c r="R11" s="315"/>
      <c r="S11" s="334"/>
    </row>
    <row r="12" spans="4:34" ht="19.5" customHeight="1" x14ac:dyDescent="0.25">
      <c r="D12" s="282" t="s">
        <v>101</v>
      </c>
      <c r="E12" s="272" t="s">
        <v>185</v>
      </c>
      <c r="F12" s="283">
        <v>769</v>
      </c>
      <c r="G12" s="283" t="s">
        <v>159</v>
      </c>
      <c r="H12" s="311" t="s">
        <v>58</v>
      </c>
      <c r="I12" s="311"/>
      <c r="J12" s="432">
        <f t="shared" ca="1" si="1"/>
        <v>6.5631611110875383</v>
      </c>
      <c r="K12" s="323">
        <v>46213</v>
      </c>
      <c r="L12" s="315">
        <v>0.68263888888888891</v>
      </c>
      <c r="M12" s="493" t="s">
        <v>63</v>
      </c>
      <c r="N12" s="494"/>
      <c r="O12" s="274"/>
      <c r="P12" s="315"/>
      <c r="Q12" s="323"/>
      <c r="R12" s="315"/>
      <c r="S12" s="334" t="s">
        <v>194</v>
      </c>
    </row>
    <row r="13" spans="4:34" ht="15" hidden="1" customHeight="1" x14ac:dyDescent="0.25">
      <c r="D13" s="282" t="s">
        <v>101</v>
      </c>
      <c r="E13" s="272" t="s">
        <v>165</v>
      </c>
      <c r="F13" s="283">
        <v>1507</v>
      </c>
      <c r="G13" s="283" t="s">
        <v>149</v>
      </c>
      <c r="H13" s="311" t="s">
        <v>43</v>
      </c>
      <c r="I13" s="311"/>
      <c r="J13" s="432"/>
      <c r="K13" s="323">
        <v>46166</v>
      </c>
      <c r="L13" s="315">
        <v>0.37777777777777777</v>
      </c>
      <c r="M13" s="547"/>
      <c r="N13" s="548"/>
      <c r="O13" s="274"/>
      <c r="P13" s="315"/>
      <c r="Q13" s="323"/>
      <c r="R13" s="315"/>
      <c r="S13" s="427"/>
    </row>
    <row r="14" spans="4:34" ht="18.75" hidden="1" customHeight="1" x14ac:dyDescent="0.25">
      <c r="D14" s="282" t="s">
        <v>101</v>
      </c>
      <c r="E14" s="272" t="s">
        <v>165</v>
      </c>
      <c r="F14" s="283"/>
      <c r="G14" s="283"/>
      <c r="H14" s="311"/>
      <c r="I14" s="311"/>
      <c r="J14" s="432" t="str">
        <f t="shared" ref="J14:J16" ca="1" si="2">IF(K14="","",IF(G14="R","",((NOW())-(K14+L14))*24))</f>
        <v/>
      </c>
      <c r="K14" s="323"/>
      <c r="L14" s="315"/>
      <c r="M14" s="547"/>
      <c r="N14" s="548"/>
      <c r="O14" s="274"/>
      <c r="P14" s="315"/>
      <c r="Q14" s="323"/>
      <c r="R14" s="315"/>
      <c r="S14" s="334"/>
    </row>
    <row r="15" spans="4:34" ht="18.75" hidden="1" customHeight="1" x14ac:dyDescent="0.25">
      <c r="D15" s="282" t="s">
        <v>101</v>
      </c>
      <c r="E15" s="272" t="s">
        <v>165</v>
      </c>
      <c r="F15" s="283"/>
      <c r="G15" s="283"/>
      <c r="H15" s="311"/>
      <c r="I15" s="311"/>
      <c r="J15" s="432" t="str">
        <f t="shared" ca="1" si="2"/>
        <v/>
      </c>
      <c r="K15" s="323"/>
      <c r="L15" s="315"/>
      <c r="M15" s="547"/>
      <c r="N15" s="548"/>
      <c r="O15" s="274"/>
      <c r="P15" s="315"/>
      <c r="Q15" s="323"/>
      <c r="R15" s="315"/>
      <c r="S15" s="334"/>
    </row>
    <row r="16" spans="4:34" ht="18.75" customHeight="1" x14ac:dyDescent="0.25">
      <c r="D16" s="282" t="s">
        <v>101</v>
      </c>
      <c r="E16" s="272" t="s">
        <v>185</v>
      </c>
      <c r="F16" s="283">
        <v>87335</v>
      </c>
      <c r="G16" s="283" t="s">
        <v>106</v>
      </c>
      <c r="H16" s="311" t="s">
        <v>53</v>
      </c>
      <c r="I16" s="311"/>
      <c r="J16" s="432" t="str">
        <f t="shared" ca="1" si="2"/>
        <v/>
      </c>
      <c r="K16" s="323"/>
      <c r="L16" s="315"/>
      <c r="M16" s="323"/>
      <c r="N16" s="315"/>
      <c r="O16" s="274"/>
      <c r="P16" s="315"/>
      <c r="Q16" s="323"/>
      <c r="R16" s="315"/>
      <c r="S16" s="334"/>
    </row>
    <row r="17" spans="1:34" s="1" customFormat="1" x14ac:dyDescent="0.25">
      <c r="A17"/>
      <c r="B17"/>
      <c r="C17"/>
      <c r="D17" s="537" t="s">
        <v>51</v>
      </c>
      <c r="E17" s="538"/>
      <c r="F17" s="297">
        <f>K17</f>
        <v>4</v>
      </c>
      <c r="G17" s="297"/>
      <c r="H17" s="298" t="s">
        <v>53</v>
      </c>
      <c r="I17" s="541" t="s">
        <v>76</v>
      </c>
      <c r="J17" s="542"/>
      <c r="K17" s="277">
        <f>COUNTIFS(H8:H16,"R")</f>
        <v>4</v>
      </c>
      <c r="L17" s="335"/>
      <c r="M17" s="336"/>
      <c r="N17" s="336"/>
      <c r="O17" s="299"/>
      <c r="P17" s="299"/>
      <c r="Q17" s="299"/>
      <c r="R17" s="299"/>
      <c r="S17" s="337"/>
      <c r="V17"/>
      <c r="W17"/>
      <c r="X17"/>
      <c r="Y17"/>
      <c r="Z17"/>
      <c r="AA17"/>
      <c r="AB17"/>
      <c r="AC17"/>
      <c r="AD17"/>
      <c r="AE17"/>
      <c r="AF17"/>
      <c r="AG17"/>
      <c r="AH17"/>
    </row>
    <row r="18" spans="1:34" s="1" customFormat="1" ht="15.75" thickBot="1" x14ac:dyDescent="0.3">
      <c r="A18"/>
      <c r="B18"/>
      <c r="C18"/>
      <c r="D18" s="533" t="s">
        <v>5</v>
      </c>
      <c r="E18" s="534"/>
      <c r="F18" s="343">
        <f>COUNT(F8:F16)</f>
        <v>7</v>
      </c>
      <c r="G18" s="343"/>
      <c r="H18" s="344" t="s">
        <v>58</v>
      </c>
      <c r="I18" s="539" t="s">
        <v>116</v>
      </c>
      <c r="J18" s="540"/>
      <c r="K18" s="345">
        <f>COUNTIFS(H8:H16,"P")</f>
        <v>2</v>
      </c>
      <c r="L18" s="338"/>
      <c r="M18" s="339"/>
      <c r="N18" s="339"/>
      <c r="O18" s="340"/>
      <c r="P18" s="340"/>
      <c r="Q18" s="340"/>
      <c r="R18" s="340"/>
      <c r="S18" s="341"/>
      <c r="V18"/>
      <c r="W18"/>
      <c r="X18"/>
      <c r="Y18"/>
      <c r="Z18"/>
      <c r="AA18"/>
      <c r="AB18"/>
      <c r="AC18"/>
      <c r="AD18"/>
      <c r="AE18"/>
      <c r="AF18"/>
      <c r="AG18"/>
      <c r="AH18"/>
    </row>
    <row r="19" spans="1:34" s="1" customFormat="1" ht="15" customHeight="1" x14ac:dyDescent="0.3">
      <c r="A19"/>
      <c r="B19"/>
      <c r="C19"/>
      <c r="D19" s="243"/>
      <c r="E19" s="243"/>
      <c r="F19" s="242"/>
      <c r="G19" s="242"/>
      <c r="H19" s="214"/>
      <c r="I19" s="242"/>
      <c r="J19" s="244"/>
      <c r="K19" s="242"/>
      <c r="L19" s="242"/>
      <c r="M19" s="245"/>
      <c r="N19" s="245"/>
      <c r="O19" s="242"/>
      <c r="P19" s="242"/>
      <c r="Q19" s="242"/>
      <c r="R19" s="242"/>
      <c r="S19" s="246"/>
      <c r="V19"/>
      <c r="W19"/>
      <c r="X19"/>
      <c r="Y19"/>
      <c r="Z19"/>
      <c r="AA19"/>
      <c r="AB19"/>
      <c r="AC19"/>
      <c r="AD19"/>
      <c r="AE19"/>
      <c r="AF19"/>
      <c r="AG19"/>
      <c r="AH19"/>
    </row>
    <row r="20" spans="1:34" s="1" customFormat="1" ht="15" customHeight="1" x14ac:dyDescent="0.3">
      <c r="A20"/>
      <c r="B20"/>
      <c r="C20"/>
      <c r="D20" s="243"/>
      <c r="E20" s="243"/>
      <c r="F20" s="242"/>
      <c r="G20" s="242"/>
      <c r="H20" s="242"/>
      <c r="I20" s="242"/>
      <c r="J20" s="244"/>
      <c r="K20" s="242"/>
      <c r="L20" s="242"/>
      <c r="M20" s="245"/>
      <c r="N20" s="245"/>
      <c r="O20" s="242"/>
      <c r="P20" s="242"/>
      <c r="Q20" s="242"/>
      <c r="R20" s="242"/>
      <c r="S20" s="246"/>
      <c r="V20"/>
      <c r="W20"/>
      <c r="X20"/>
      <c r="Y20"/>
      <c r="Z20"/>
      <c r="AA20"/>
      <c r="AB20"/>
      <c r="AC20"/>
      <c r="AD20"/>
      <c r="AE20"/>
      <c r="AF20"/>
      <c r="AG20"/>
      <c r="AH20"/>
    </row>
    <row r="21" spans="1:34" s="1" customFormat="1" ht="15" customHeight="1" x14ac:dyDescent="0.3">
      <c r="A21"/>
      <c r="B21"/>
      <c r="C21"/>
      <c r="D21" s="243"/>
      <c r="E21" s="243"/>
      <c r="F21" s="242"/>
      <c r="G21" s="242"/>
      <c r="H21" s="242"/>
      <c r="I21" s="242"/>
      <c r="J21" s="244"/>
      <c r="K21" s="242"/>
      <c r="L21" s="242"/>
      <c r="M21" s="245"/>
      <c r="N21" s="247" t="s">
        <v>71</v>
      </c>
      <c r="O21" s="242"/>
      <c r="P21" s="242"/>
      <c r="Q21" s="242"/>
      <c r="R21" s="242"/>
      <c r="S21" s="246"/>
      <c r="V21"/>
      <c r="W21"/>
      <c r="X21"/>
      <c r="Y21"/>
      <c r="Z21"/>
      <c r="AA21"/>
      <c r="AB21"/>
      <c r="AC21"/>
      <c r="AD21"/>
      <c r="AE21"/>
      <c r="AF21"/>
      <c r="AG21"/>
      <c r="AH21"/>
    </row>
    <row r="22" spans="1:34" s="1" customFormat="1" ht="34.5" hidden="1" customHeight="1" x14ac:dyDescent="0.3">
      <c r="A22"/>
      <c r="B22"/>
      <c r="C22"/>
      <c r="D22" s="243"/>
      <c r="E22" s="243"/>
      <c r="F22" s="242"/>
      <c r="G22" s="242"/>
      <c r="H22" s="242"/>
      <c r="I22" s="242"/>
      <c r="J22" s="244"/>
      <c r="K22" s="242"/>
      <c r="L22" s="242"/>
      <c r="M22" s="245"/>
      <c r="N22" s="245"/>
      <c r="O22" s="242"/>
      <c r="P22" s="242"/>
      <c r="Q22" s="242"/>
      <c r="R22" s="242"/>
      <c r="S22" s="246"/>
      <c r="V22"/>
      <c r="W22"/>
      <c r="X22"/>
      <c r="Y22"/>
      <c r="Z22"/>
      <c r="AA22"/>
      <c r="AB22"/>
      <c r="AC22"/>
      <c r="AD22"/>
      <c r="AE22"/>
      <c r="AF22"/>
      <c r="AG22"/>
      <c r="AH22"/>
    </row>
    <row r="23" spans="1:34" s="1" customFormat="1" ht="18.600000000000001" hidden="1" customHeight="1" x14ac:dyDescent="0.25">
      <c r="A23"/>
      <c r="B23"/>
      <c r="C23"/>
      <c r="D23" s="230"/>
      <c r="E23" s="231"/>
      <c r="F23" s="231"/>
      <c r="G23" s="495" t="s">
        <v>100</v>
      </c>
      <c r="H23" s="495"/>
      <c r="I23" s="495"/>
      <c r="J23" s="495"/>
      <c r="K23" s="495"/>
      <c r="L23" s="495"/>
      <c r="M23" s="495"/>
      <c r="N23" s="495"/>
      <c r="O23" s="495"/>
      <c r="P23" s="495"/>
      <c r="Q23" s="495"/>
      <c r="R23" s="495"/>
      <c r="S23" s="496"/>
      <c r="V23"/>
      <c r="W23"/>
      <c r="X23"/>
      <c r="Y23"/>
      <c r="Z23"/>
      <c r="AA23"/>
      <c r="AB23"/>
      <c r="AC23"/>
      <c r="AD23"/>
      <c r="AE23"/>
      <c r="AF23"/>
      <c r="AG23"/>
      <c r="AH23"/>
    </row>
    <row r="24" spans="1:34" s="1" customFormat="1" ht="33.6" hidden="1" customHeight="1" thickBot="1" x14ac:dyDescent="0.3">
      <c r="A24"/>
      <c r="B24"/>
      <c r="C24"/>
      <c r="D24" s="232"/>
      <c r="E24" s="233"/>
      <c r="F24" s="233"/>
      <c r="G24" s="497"/>
      <c r="H24" s="497"/>
      <c r="I24" s="497"/>
      <c r="J24" s="497"/>
      <c r="K24" s="497"/>
      <c r="L24" s="497"/>
      <c r="M24" s="497"/>
      <c r="N24" s="497"/>
      <c r="O24" s="497"/>
      <c r="P24" s="497"/>
      <c r="Q24" s="497"/>
      <c r="R24" s="497"/>
      <c r="S24" s="498"/>
      <c r="V24"/>
      <c r="W24"/>
      <c r="X24"/>
      <c r="Y24"/>
      <c r="Z24"/>
      <c r="AA24"/>
      <c r="AB24"/>
      <c r="AC24"/>
      <c r="AD24"/>
      <c r="AE24"/>
      <c r="AF24"/>
      <c r="AG24"/>
      <c r="AH24"/>
    </row>
    <row r="25" spans="1:34" s="1" customFormat="1" ht="24.6" hidden="1" customHeight="1" thickBot="1" x14ac:dyDescent="0.3">
      <c r="A25"/>
      <c r="B25"/>
      <c r="C25"/>
      <c r="D25" s="234"/>
      <c r="E25" s="235"/>
      <c r="F25" s="235"/>
      <c r="G25" s="499"/>
      <c r="H25" s="499"/>
      <c r="I25" s="499"/>
      <c r="J25" s="499"/>
      <c r="K25" s="499"/>
      <c r="L25" s="499"/>
      <c r="M25" s="499"/>
      <c r="N25" s="499"/>
      <c r="O25" s="499"/>
      <c r="P25" s="499"/>
      <c r="Q25" s="499"/>
      <c r="R25" s="499"/>
      <c r="S25" s="500"/>
      <c r="V25"/>
      <c r="W25"/>
      <c r="X25"/>
      <c r="Y25"/>
      <c r="Z25"/>
      <c r="AA25"/>
      <c r="AB25"/>
      <c r="AC25"/>
      <c r="AD25"/>
      <c r="AE25"/>
      <c r="AF25"/>
      <c r="AG25"/>
      <c r="AH25"/>
    </row>
    <row r="26" spans="1:34" s="1" customFormat="1" ht="19.5" hidden="1" customHeight="1" thickBot="1" x14ac:dyDescent="0.3">
      <c r="A26"/>
      <c r="B26"/>
      <c r="C26"/>
      <c r="D26" s="236" t="str">
        <f ca="1">D6</f>
        <v>22H</v>
      </c>
      <c r="E26" s="249">
        <f ca="1">TODAY()</f>
        <v>46213</v>
      </c>
      <c r="F26" s="501" t="s">
        <v>104</v>
      </c>
      <c r="G26" s="502"/>
      <c r="H26" s="502"/>
      <c r="I26" s="248"/>
      <c r="J26" s="515" t="s">
        <v>42</v>
      </c>
      <c r="K26" s="517" t="s">
        <v>40</v>
      </c>
      <c r="L26" s="518"/>
      <c r="M26" s="519" t="s">
        <v>9</v>
      </c>
      <c r="N26" s="520"/>
      <c r="O26" s="266"/>
      <c r="P26" s="251"/>
      <c r="Q26" s="252"/>
      <c r="R26" s="251"/>
      <c r="S26" s="253" t="s">
        <v>15</v>
      </c>
      <c r="V26"/>
      <c r="W26"/>
      <c r="X26"/>
      <c r="Y26"/>
      <c r="Z26"/>
      <c r="AA26"/>
      <c r="AB26"/>
      <c r="AC26"/>
      <c r="AD26"/>
      <c r="AE26"/>
      <c r="AF26"/>
      <c r="AG26"/>
      <c r="AH26"/>
    </row>
    <row r="27" spans="1:34" s="1" customFormat="1" ht="18.75" hidden="1" customHeight="1" x14ac:dyDescent="0.25">
      <c r="A27"/>
      <c r="B27"/>
      <c r="C27"/>
      <c r="D27" s="521" t="s">
        <v>7</v>
      </c>
      <c r="E27" s="522"/>
      <c r="F27" s="256" t="s">
        <v>1</v>
      </c>
      <c r="G27" s="251" t="s">
        <v>44</v>
      </c>
      <c r="H27" s="257" t="s">
        <v>4</v>
      </c>
      <c r="I27" s="250"/>
      <c r="J27" s="516"/>
      <c r="K27" s="256" t="s">
        <v>0</v>
      </c>
      <c r="L27" s="254" t="s">
        <v>3</v>
      </c>
      <c r="M27" s="259" t="s">
        <v>0</v>
      </c>
      <c r="N27" s="260" t="s">
        <v>3</v>
      </c>
      <c r="O27" s="255"/>
      <c r="P27" s="251"/>
      <c r="Q27" s="258"/>
      <c r="R27" s="261"/>
      <c r="S27" s="182"/>
      <c r="V27"/>
      <c r="W27"/>
      <c r="X27"/>
      <c r="Y27"/>
      <c r="Z27"/>
      <c r="AA27"/>
      <c r="AB27"/>
      <c r="AC27"/>
      <c r="AD27"/>
      <c r="AE27"/>
      <c r="AF27"/>
      <c r="AG27"/>
      <c r="AH27"/>
    </row>
    <row r="28" spans="1:34" s="1" customFormat="1" ht="18.75" hidden="1" customHeight="1" x14ac:dyDescent="0.3">
      <c r="A28"/>
      <c r="B28"/>
      <c r="C28"/>
      <c r="D28" s="505" t="s">
        <v>107</v>
      </c>
      <c r="E28" s="506"/>
      <c r="F28" s="168">
        <v>1507</v>
      </c>
      <c r="G28" s="191">
        <v>100068</v>
      </c>
      <c r="H28" s="187" t="s">
        <v>43</v>
      </c>
      <c r="I28" s="188"/>
      <c r="J28" s="209">
        <f t="shared" ref="J28:J31" ca="1" si="3">IF(K28="","",IF(G28="R","",((NOW())-(K28+L28))*24))</f>
        <v>4269.196494444448</v>
      </c>
      <c r="K28" s="189">
        <v>46036</v>
      </c>
      <c r="L28" s="211">
        <v>7.2916666666666671E-2</v>
      </c>
      <c r="M28" s="509"/>
      <c r="N28" s="510"/>
      <c r="O28" s="190"/>
      <c r="P28" s="237"/>
      <c r="Q28" s="238"/>
      <c r="R28" s="237"/>
      <c r="S28" s="177" t="s">
        <v>109</v>
      </c>
      <c r="V28"/>
      <c r="W28"/>
      <c r="X28"/>
      <c r="Y28"/>
      <c r="Z28"/>
      <c r="AA28"/>
      <c r="AB28"/>
      <c r="AC28"/>
      <c r="AD28"/>
      <c r="AE28"/>
      <c r="AF28"/>
      <c r="AG28"/>
      <c r="AH28"/>
    </row>
    <row r="29" spans="1:34" s="1" customFormat="1" ht="18.75" hidden="1" x14ac:dyDescent="0.3">
      <c r="A29"/>
      <c r="B29"/>
      <c r="C29"/>
      <c r="D29" s="507"/>
      <c r="E29" s="508"/>
      <c r="F29" s="168">
        <v>1513</v>
      </c>
      <c r="G29" s="191">
        <v>100067</v>
      </c>
      <c r="H29" s="187" t="s">
        <v>43</v>
      </c>
      <c r="I29" s="188"/>
      <c r="J29" s="209" t="str">
        <f t="shared" ca="1" si="3"/>
        <v/>
      </c>
      <c r="K29" s="189"/>
      <c r="L29" s="211"/>
      <c r="M29" s="509"/>
      <c r="N29" s="510"/>
      <c r="O29" s="190"/>
      <c r="P29" s="237"/>
      <c r="Q29" s="238"/>
      <c r="R29" s="237"/>
      <c r="S29" s="177" t="s">
        <v>108</v>
      </c>
      <c r="V29"/>
      <c r="W29"/>
      <c r="X29"/>
      <c r="Y29"/>
      <c r="Z29"/>
      <c r="AA29"/>
      <c r="AB29"/>
      <c r="AC29"/>
      <c r="AD29"/>
      <c r="AE29"/>
      <c r="AF29"/>
      <c r="AG29"/>
      <c r="AH29"/>
    </row>
    <row r="30" spans="1:34" s="1" customFormat="1" ht="21.75" hidden="1" customHeight="1" thickBot="1" x14ac:dyDescent="0.35">
      <c r="A30"/>
      <c r="B30"/>
      <c r="C30"/>
      <c r="D30" s="507"/>
      <c r="E30" s="508"/>
      <c r="F30" s="168">
        <v>1505</v>
      </c>
      <c r="G30" s="191">
        <v>100184</v>
      </c>
      <c r="H30" s="187" t="s">
        <v>43</v>
      </c>
      <c r="I30" s="188"/>
      <c r="J30" s="209">
        <f t="shared" ca="1" si="3"/>
        <v>4269.196494444448</v>
      </c>
      <c r="K30" s="189">
        <v>46036</v>
      </c>
      <c r="L30" s="211">
        <v>7.2916666666666671E-2</v>
      </c>
      <c r="M30" s="509"/>
      <c r="N30" s="510"/>
      <c r="O30" s="190"/>
      <c r="P30" s="237"/>
      <c r="Q30" s="238"/>
      <c r="R30" s="237"/>
      <c r="S30" s="177" t="s">
        <v>109</v>
      </c>
      <c r="V30"/>
      <c r="W30"/>
      <c r="X30"/>
      <c r="Y30"/>
      <c r="Z30"/>
      <c r="AA30"/>
      <c r="AB30"/>
      <c r="AC30"/>
      <c r="AD30"/>
      <c r="AE30"/>
      <c r="AF30"/>
      <c r="AG30"/>
      <c r="AH30"/>
    </row>
    <row r="31" spans="1:34" s="1" customFormat="1" ht="18.75" hidden="1" x14ac:dyDescent="0.3">
      <c r="A31"/>
      <c r="B31"/>
      <c r="C31"/>
      <c r="D31" s="507"/>
      <c r="E31" s="508"/>
      <c r="F31" s="168">
        <v>425</v>
      </c>
      <c r="G31" s="191"/>
      <c r="H31" s="187" t="s">
        <v>43</v>
      </c>
      <c r="I31" s="188"/>
      <c r="J31" s="209">
        <f t="shared" ca="1" si="3"/>
        <v>4269.196494444448</v>
      </c>
      <c r="K31" s="189">
        <v>46036</v>
      </c>
      <c r="L31" s="211">
        <v>7.2916666666666671E-2</v>
      </c>
      <c r="M31" s="509"/>
      <c r="N31" s="510"/>
      <c r="O31" s="190"/>
      <c r="P31" s="237"/>
      <c r="Q31" s="238"/>
      <c r="R31" s="237"/>
      <c r="S31" s="177" t="s">
        <v>110</v>
      </c>
      <c r="V31"/>
      <c r="W31"/>
      <c r="X31"/>
      <c r="Y31"/>
      <c r="Z31"/>
      <c r="AA31"/>
      <c r="AB31"/>
      <c r="AC31"/>
      <c r="AD31"/>
      <c r="AE31"/>
      <c r="AF31"/>
      <c r="AG31"/>
      <c r="AH31"/>
    </row>
    <row r="32" spans="1:34" s="1" customFormat="1" ht="18.75" hidden="1" x14ac:dyDescent="0.3">
      <c r="A32"/>
      <c r="B32"/>
      <c r="C32"/>
      <c r="D32" s="262"/>
      <c r="E32" s="263"/>
      <c r="F32" s="215">
        <v>596</v>
      </c>
      <c r="G32" s="192"/>
      <c r="H32" s="216" t="s">
        <v>43</v>
      </c>
      <c r="I32" s="186"/>
      <c r="J32" s="217"/>
      <c r="K32" s="210"/>
      <c r="L32" s="218"/>
      <c r="M32" s="223"/>
      <c r="N32" s="213"/>
      <c r="O32" s="212"/>
      <c r="P32" s="237"/>
      <c r="Q32" s="238"/>
      <c r="R32" s="237"/>
      <c r="S32" s="177" t="s">
        <v>105</v>
      </c>
      <c r="V32"/>
      <c r="W32"/>
      <c r="X32"/>
      <c r="Y32"/>
      <c r="Z32"/>
      <c r="AA32"/>
      <c r="AB32"/>
      <c r="AC32"/>
      <c r="AD32"/>
      <c r="AE32"/>
      <c r="AF32"/>
      <c r="AG32"/>
      <c r="AH32"/>
    </row>
    <row r="33" spans="1:34" s="1" customFormat="1" ht="19.5" hidden="1" thickBot="1" x14ac:dyDescent="0.35">
      <c r="A33"/>
      <c r="B33"/>
      <c r="C33"/>
      <c r="D33" s="511" t="s">
        <v>51</v>
      </c>
      <c r="E33" s="512"/>
      <c r="F33" s="513">
        <f>COUNT(F28:F31)</f>
        <v>4</v>
      </c>
      <c r="G33" s="514"/>
      <c r="H33" s="183">
        <f>COUNTIFS(H28:H32,"R")</f>
        <v>0</v>
      </c>
      <c r="I33" s="264">
        <f>SUMIFS(I31:I32,H31:H32,"R")</f>
        <v>0</v>
      </c>
      <c r="J33" s="219"/>
      <c r="K33" s="220"/>
      <c r="L33" s="220"/>
      <c r="M33" s="221"/>
      <c r="N33" s="221"/>
      <c r="O33" s="220"/>
      <c r="P33" s="220"/>
      <c r="Q33" s="220"/>
      <c r="R33" s="220"/>
      <c r="S33" s="222"/>
      <c r="V33"/>
      <c r="W33"/>
      <c r="X33"/>
      <c r="Y33"/>
      <c r="Z33"/>
      <c r="AA33"/>
      <c r="AB33"/>
      <c r="AC33"/>
      <c r="AD33"/>
      <c r="AE33"/>
      <c r="AF33"/>
      <c r="AG33"/>
      <c r="AH33"/>
    </row>
    <row r="34" spans="1:34" s="1" customFormat="1" ht="19.5" hidden="1" thickBot="1" x14ac:dyDescent="0.3">
      <c r="A34"/>
      <c r="B34"/>
      <c r="C34"/>
      <c r="D34" s="503" t="s">
        <v>5</v>
      </c>
      <c r="E34" s="504"/>
      <c r="F34" s="504">
        <f>F33</f>
        <v>4</v>
      </c>
      <c r="G34" s="504"/>
      <c r="H34" s="239">
        <f>H33</f>
        <v>0</v>
      </c>
      <c r="I34" s="240">
        <f>I33</f>
        <v>0</v>
      </c>
      <c r="J34" s="241">
        <f>COUNTIFS(H28:H32,"P")</f>
        <v>0</v>
      </c>
      <c r="K34" s="267"/>
      <c r="L34" s="267"/>
      <c r="M34" s="224"/>
      <c r="N34" s="265"/>
      <c r="O34" s="267"/>
      <c r="P34" s="267"/>
      <c r="Q34" s="267"/>
      <c r="R34" s="267"/>
      <c r="S34" s="268"/>
      <c r="V34"/>
      <c r="W34"/>
      <c r="X34"/>
      <c r="Y34"/>
      <c r="Z34"/>
      <c r="AA34"/>
      <c r="AB34"/>
      <c r="AC34"/>
      <c r="AD34"/>
      <c r="AE34"/>
      <c r="AF34"/>
      <c r="AG34"/>
      <c r="AH34"/>
    </row>
    <row r="35" spans="1:34" s="1" customFormat="1" hidden="1" x14ac:dyDescent="0.25">
      <c r="A35"/>
      <c r="B35"/>
      <c r="C35"/>
      <c r="D35"/>
      <c r="E35"/>
      <c r="J35" s="226"/>
      <c r="M35" s="2"/>
      <c r="N35" s="2"/>
      <c r="S35" s="227"/>
      <c r="V35"/>
      <c r="W35"/>
      <c r="X35"/>
      <c r="Y35"/>
      <c r="Z35"/>
      <c r="AA35"/>
      <c r="AB35"/>
      <c r="AC35"/>
      <c r="AD35"/>
      <c r="AE35"/>
      <c r="AF35"/>
      <c r="AG35"/>
      <c r="AH35"/>
    </row>
    <row r="37" spans="1:34" s="1" customFormat="1" x14ac:dyDescent="0.25">
      <c r="A37"/>
      <c r="B37"/>
      <c r="C37"/>
      <c r="D37"/>
      <c r="E37"/>
      <c r="J37" s="226"/>
      <c r="M37" s="2"/>
      <c r="N37" s="2"/>
      <c r="S37" s="25" t="s">
        <v>99</v>
      </c>
      <c r="V37"/>
      <c r="W37"/>
      <c r="X37"/>
      <c r="Y37"/>
      <c r="Z37"/>
      <c r="AA37"/>
      <c r="AB37"/>
      <c r="AC37"/>
      <c r="AD37"/>
      <c r="AE37"/>
      <c r="AF37"/>
      <c r="AG37"/>
      <c r="AH37"/>
    </row>
    <row r="38" spans="1:34" s="1" customFormat="1" x14ac:dyDescent="0.25">
      <c r="A38"/>
      <c r="B38"/>
      <c r="C38"/>
      <c r="D38"/>
      <c r="E38"/>
      <c r="J38" s="226"/>
      <c r="K38" s="184"/>
      <c r="M38" s="2"/>
      <c r="N38" s="2"/>
      <c r="S38" s="25"/>
      <c r="V38"/>
      <c r="W38"/>
      <c r="X38"/>
      <c r="Y38"/>
      <c r="Z38"/>
      <c r="AA38"/>
      <c r="AB38"/>
      <c r="AC38"/>
      <c r="AD38"/>
      <c r="AE38"/>
      <c r="AF38"/>
      <c r="AG38"/>
      <c r="AH38"/>
    </row>
    <row r="39" spans="1:34" s="1" customFormat="1" ht="24" customHeight="1" x14ac:dyDescent="0.25">
      <c r="A39"/>
      <c r="B39"/>
      <c r="C39"/>
      <c r="D39"/>
      <c r="E39"/>
      <c r="J39" s="226"/>
      <c r="M39" s="2"/>
      <c r="N39" s="2"/>
      <c r="S39" s="25"/>
      <c r="V39"/>
      <c r="W39"/>
      <c r="X39"/>
      <c r="Y39"/>
      <c r="Z39"/>
      <c r="AA39"/>
      <c r="AB39"/>
      <c r="AC39"/>
      <c r="AD39"/>
      <c r="AE39"/>
      <c r="AF39"/>
      <c r="AG39"/>
      <c r="AH39"/>
    </row>
    <row r="40" spans="1:34" s="1" customFormat="1" ht="24" customHeight="1" x14ac:dyDescent="0.25">
      <c r="A40"/>
      <c r="B40"/>
      <c r="C40"/>
      <c r="D40"/>
      <c r="E40"/>
      <c r="J40" s="226"/>
      <c r="M40" s="2"/>
      <c r="N40" s="2"/>
      <c r="S40" s="25"/>
      <c r="V40"/>
      <c r="W40"/>
      <c r="X40"/>
      <c r="Y40"/>
      <c r="Z40"/>
      <c r="AA40"/>
      <c r="AB40"/>
      <c r="AC40"/>
      <c r="AD40"/>
      <c r="AE40"/>
      <c r="AF40"/>
      <c r="AG40"/>
      <c r="AH40"/>
    </row>
    <row r="41" spans="1:34" s="1" customFormat="1" x14ac:dyDescent="0.25">
      <c r="A41"/>
      <c r="B41"/>
      <c r="C41"/>
      <c r="D41"/>
      <c r="E41"/>
      <c r="F41" s="228"/>
      <c r="G41" s="229"/>
      <c r="H41"/>
      <c r="J41" s="226"/>
      <c r="M41" s="2"/>
      <c r="N41" s="2"/>
      <c r="S41" s="185"/>
      <c r="V41"/>
      <c r="W41"/>
      <c r="X41"/>
      <c r="Y41"/>
      <c r="Z41"/>
      <c r="AA41"/>
      <c r="AB41"/>
      <c r="AC41"/>
      <c r="AD41"/>
      <c r="AE41"/>
      <c r="AF41"/>
      <c r="AG41"/>
      <c r="AH41"/>
    </row>
    <row r="42" spans="1:34" s="1" customFormat="1" x14ac:dyDescent="0.25">
      <c r="A42"/>
      <c r="B42"/>
      <c r="C42"/>
      <c r="D42"/>
      <c r="E42"/>
      <c r="J42" s="226"/>
      <c r="M42" s="225"/>
      <c r="N42" s="2"/>
      <c r="S42" s="25"/>
      <c r="V42"/>
      <c r="W42"/>
      <c r="X42"/>
      <c r="Y42"/>
      <c r="Z42"/>
      <c r="AA42"/>
      <c r="AB42"/>
      <c r="AC42"/>
      <c r="AD42"/>
      <c r="AE42"/>
      <c r="AF42"/>
      <c r="AG42"/>
      <c r="AH42"/>
    </row>
    <row r="44" spans="1:34" s="1" customFormat="1" x14ac:dyDescent="0.25">
      <c r="A44"/>
      <c r="B44"/>
      <c r="C44"/>
      <c r="D44"/>
      <c r="E44"/>
      <c r="H44"/>
      <c r="J44" s="226"/>
      <c r="M44" s="2"/>
      <c r="N44" s="2"/>
      <c r="S44" s="25"/>
      <c r="V44"/>
      <c r="W44"/>
      <c r="X44"/>
      <c r="Y44"/>
      <c r="Z44"/>
      <c r="AA44"/>
      <c r="AB44"/>
      <c r="AC44"/>
      <c r="AD44"/>
      <c r="AE44"/>
      <c r="AF44"/>
      <c r="AG44"/>
      <c r="AH44"/>
    </row>
    <row r="50" spans="7:7" x14ac:dyDescent="0.25">
      <c r="G50" s="1" t="s">
        <v>178</v>
      </c>
    </row>
  </sheetData>
  <dataConsolidate link="1"/>
  <mergeCells count="31">
    <mergeCell ref="F5:H6"/>
    <mergeCell ref="M15:N15"/>
    <mergeCell ref="D2:S4"/>
    <mergeCell ref="S5:S6"/>
    <mergeCell ref="K6:L6"/>
    <mergeCell ref="M6:N6"/>
    <mergeCell ref="J5:J6"/>
    <mergeCell ref="K5:L5"/>
    <mergeCell ref="M5:N5"/>
    <mergeCell ref="M13:N13"/>
    <mergeCell ref="M14:N14"/>
    <mergeCell ref="M12:N12"/>
    <mergeCell ref="D34:E34"/>
    <mergeCell ref="F34:G34"/>
    <mergeCell ref="D28:E31"/>
    <mergeCell ref="M28:N28"/>
    <mergeCell ref="M29:N29"/>
    <mergeCell ref="M30:N30"/>
    <mergeCell ref="M31:N31"/>
    <mergeCell ref="D33:E33"/>
    <mergeCell ref="F33:G33"/>
    <mergeCell ref="D27:E27"/>
    <mergeCell ref="D17:E17"/>
    <mergeCell ref="D18:E18"/>
    <mergeCell ref="I18:J18"/>
    <mergeCell ref="I17:J17"/>
    <mergeCell ref="G23:S25"/>
    <mergeCell ref="F26:H26"/>
    <mergeCell ref="J26:J27"/>
    <mergeCell ref="K26:L26"/>
    <mergeCell ref="M26:N26"/>
  </mergeCells>
  <phoneticPr fontId="15" type="noConversion"/>
  <conditionalFormatting sqref="H7:H16">
    <cfRule type="containsText" dxfId="126" priority="180" operator="containsText" text="D">
      <formula>NOT(ISERROR(SEARCH("D",H7)))</formula>
    </cfRule>
    <cfRule type="containsText" dxfId="125" priority="181" operator="containsText" text="OFF">
      <formula>NOT(ISERROR(SEARCH("OFF",H7)))</formula>
    </cfRule>
  </conditionalFormatting>
  <conditionalFormatting sqref="H8:H16 H28:H32">
    <cfRule type="cellIs" dxfId="124" priority="186" operator="equal">
      <formula>"R"</formula>
    </cfRule>
    <cfRule type="cellIs" dxfId="123" priority="187" operator="equal">
      <formula>"P"</formula>
    </cfRule>
  </conditionalFormatting>
  <conditionalFormatting sqref="H19">
    <cfRule type="containsText" dxfId="122" priority="168" operator="containsText" text="D">
      <formula>NOT(ISERROR(SEARCH("D",H19)))</formula>
    </cfRule>
    <cfRule type="containsText" dxfId="121" priority="169" operator="containsText" text="OFF">
      <formula>NOT(ISERROR(SEARCH("OFF",H19)))</formula>
    </cfRule>
    <cfRule type="cellIs" dxfId="120" priority="170" operator="equal">
      <formula>"R"</formula>
    </cfRule>
    <cfRule type="cellIs" dxfId="119" priority="171" operator="equal">
      <formula>"P"</formula>
    </cfRule>
  </conditionalFormatting>
  <conditionalFormatting sqref="H22 H42:H43 H45:H1048576">
    <cfRule type="containsText" dxfId="118" priority="183" operator="containsText" text="D">
      <formula>NOT(ISERROR(SEARCH("D",H22)))</formula>
    </cfRule>
    <cfRule type="containsText" dxfId="117" priority="184" operator="containsText" text="OFF">
      <formula>NOT(ISERROR(SEARCH("OFF",H22)))</formula>
    </cfRule>
  </conditionalFormatting>
  <conditionalFormatting sqref="H27:H33">
    <cfRule type="containsText" dxfId="116" priority="162" operator="containsText" text="D">
      <formula>NOT(ISERROR(SEARCH("D",H27)))</formula>
    </cfRule>
    <cfRule type="containsText" dxfId="115" priority="163" operator="containsText" text="OFF">
      <formula>NOT(ISERROR(SEARCH("OFF",H27)))</formula>
    </cfRule>
  </conditionalFormatting>
  <conditionalFormatting sqref="H33">
    <cfRule type="cellIs" dxfId="114" priority="159" operator="equal">
      <formula>"R"</formula>
    </cfRule>
    <cfRule type="cellIs" dxfId="113" priority="160" operator="equal">
      <formula>"P"</formula>
    </cfRule>
  </conditionalFormatting>
  <conditionalFormatting sqref="H34:H39">
    <cfRule type="containsText" dxfId="112" priority="155" operator="containsText" text="D">
      <formula>NOT(ISERROR(SEARCH("D",H34)))</formula>
    </cfRule>
    <cfRule type="containsText" dxfId="111" priority="156" operator="containsText" text="OFF">
      <formula>NOT(ISERROR(SEARCH("OFF",H34)))</formula>
    </cfRule>
  </conditionalFormatting>
  <conditionalFormatting sqref="I33">
    <cfRule type="cellIs" dxfId="110" priority="157" operator="lessThan">
      <formula>E33</formula>
    </cfRule>
    <cfRule type="cellIs" dxfId="109" priority="158" operator="greaterThan">
      <formula>E33</formula>
    </cfRule>
  </conditionalFormatting>
  <conditionalFormatting sqref="J34">
    <cfRule type="containsText" dxfId="108" priority="153" operator="containsText" text="D">
      <formula>NOT(ISERROR(SEARCH("D",J34)))</formula>
    </cfRule>
    <cfRule type="containsText" dxfId="107" priority="154" operator="containsText" text="OFF">
      <formula>NOT(ISERROR(SEARCH("OFF",J34)))</formula>
    </cfRule>
  </conditionalFormatting>
  <conditionalFormatting sqref="K5:K7">
    <cfRule type="containsText" dxfId="106" priority="71" operator="containsText" text="sem previsão">
      <formula>NOT(ISERROR(SEARCH("sem previsão",K5)))</formula>
    </cfRule>
  </conditionalFormatting>
  <conditionalFormatting sqref="K26:K27">
    <cfRule type="containsText" dxfId="105" priority="164" operator="containsText" text="sem previsão">
      <formula>NOT(ISERROR(SEARCH("sem previsão",K26)))</formula>
    </cfRule>
  </conditionalFormatting>
  <conditionalFormatting sqref="L8:L12 L13:M15 M22 L28:L32 M35:M1048576">
    <cfRule type="containsText" dxfId="104" priority="185" operator="containsText" text="sem previsão">
      <formula>NOT(ISERROR(SEARCH("sem previsão",L8)))</formula>
    </cfRule>
  </conditionalFormatting>
  <conditionalFormatting sqref="L16:L18">
    <cfRule type="containsText" dxfId="103" priority="70" operator="containsText" text="sem previsão">
      <formula>NOT(ISERROR(SEARCH("sem previsão",L16)))</formula>
    </cfRule>
  </conditionalFormatting>
  <conditionalFormatting sqref="M5:M7">
    <cfRule type="containsText" dxfId="102" priority="72" operator="containsText" text="sem previsão">
      <formula>NOT(ISERROR(SEARCH("sem previsão",M5)))</formula>
    </cfRule>
  </conditionalFormatting>
  <conditionalFormatting sqref="M17:M18">
    <cfRule type="containsText" dxfId="101" priority="67" operator="containsText" text="sem previsão">
      <formula>NOT(ISERROR(SEARCH("sem previsão",M17)))</formula>
    </cfRule>
  </conditionalFormatting>
  <conditionalFormatting sqref="M26:M32">
    <cfRule type="containsText" dxfId="100" priority="151" operator="containsText" text="sem previsão">
      <formula>NOT(ISERROR(SEARCH("sem previsão",M26)))</formula>
    </cfRule>
  </conditionalFormatting>
  <conditionalFormatting sqref="N8:N11 P10 R10">
    <cfRule type="containsText" dxfId="99" priority="3" operator="containsText" text="sem previsão">
      <formula>NOT(ISERROR(SEARCH("sem previsão",N8)))</formula>
    </cfRule>
  </conditionalFormatting>
  <conditionalFormatting sqref="N16">
    <cfRule type="containsText" dxfId="98" priority="2" operator="containsText" text="sem previsão">
      <formula>NOT(ISERROR(SEARCH("sem previsão",N16)))</formula>
    </cfRule>
  </conditionalFormatting>
  <conditionalFormatting sqref="P18">
    <cfRule type="containsText" dxfId="97" priority="69" operator="containsText" text="sem previsão">
      <formula>NOT(ISERROR(SEARCH("sem previsão",P18)))</formula>
    </cfRule>
  </conditionalFormatting>
  <conditionalFormatting sqref="P34">
    <cfRule type="containsText" dxfId="96" priority="167" operator="containsText" text="sem previsão">
      <formula>NOT(ISERROR(SEARCH("sem previsão",P34)))</formula>
    </cfRule>
  </conditionalFormatting>
  <dataValidations count="2">
    <dataValidation type="list" allowBlank="1" showInputMessage="1" showErrorMessage="1" sqref="S33" xr:uid="{92594B24-9A1C-4110-9321-A849D85E6DBD}">
      <formula1>"PLANTANDO,REABASTECIMENTO DE MUDA,CONFERIR REGULAGEM DO ADUBO,FROTA,QUEBRA MECANICA PLANTADEIRA,TROCA DE TURNO,FIM DE TURNO"</formula1>
    </dataValidation>
    <dataValidation type="list" allowBlank="1" showInputMessage="1" showErrorMessage="1" sqref="H28:H32 H8:H16" xr:uid="{5C065B45-92E6-4D9B-A2C7-36A7282E068C}">
      <formula1>"R,P,E,D"</formula1>
    </dataValidation>
  </dataValidations>
  <pageMargins left="0.511811024" right="0.511811024" top="0.78740157499999996" bottom="0.78740157499999996" header="0.31496062000000002" footer="0.31496062000000002"/>
  <pageSetup paperSize="9" scale="40" orientation="landscape" r:id="rId1"/>
  <colBreaks count="1" manualBreakCount="1">
    <brk id="22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>
    <tabColor theme="7" tint="0.39997558519241921"/>
    <pageSetUpPr fitToPage="1"/>
  </sheetPr>
  <dimension ref="A1:AH36"/>
  <sheetViews>
    <sheetView showGridLines="0" tabSelected="1" topLeftCell="C1" zoomScale="85" zoomScaleNormal="85" workbookViewId="0">
      <selection activeCell="N8" sqref="N8"/>
    </sheetView>
  </sheetViews>
  <sheetFormatPr defaultRowHeight="15" x14ac:dyDescent="0.25"/>
  <cols>
    <col min="1" max="1" width="9.140625" hidden="1" customWidth="1"/>
    <col min="2" max="2" width="2.85546875" customWidth="1"/>
    <col min="3" max="3" width="1.42578125" customWidth="1"/>
    <col min="4" max="4" width="26.42578125" customWidth="1"/>
    <col min="5" max="5" width="25.5703125" bestFit="1" customWidth="1"/>
    <col min="6" max="6" width="14.42578125" style="1" customWidth="1"/>
    <col min="7" max="7" width="35.140625" style="1" customWidth="1"/>
    <col min="8" max="8" width="15.28515625" style="1" bestFit="1" customWidth="1"/>
    <col min="9" max="9" width="16.7109375" style="1" hidden="1" customWidth="1"/>
    <col min="10" max="10" width="21.42578125" style="226" customWidth="1"/>
    <col min="11" max="12" width="16.7109375" style="1" customWidth="1"/>
    <col min="13" max="13" width="15.7109375" style="2" customWidth="1"/>
    <col min="14" max="14" width="13.5703125" style="2" customWidth="1"/>
    <col min="15" max="15" width="9" style="1" hidden="1" customWidth="1"/>
    <col min="16" max="16" width="8.28515625" style="1" hidden="1" customWidth="1"/>
    <col min="17" max="17" width="10.7109375" style="1" hidden="1" customWidth="1"/>
    <col min="18" max="18" width="11.42578125" style="1" hidden="1" customWidth="1"/>
    <col min="19" max="19" width="72.5703125" style="25" customWidth="1"/>
    <col min="20" max="21" width="3.5703125" style="1" customWidth="1"/>
    <col min="22" max="22" width="19.85546875" customWidth="1"/>
    <col min="23" max="23" width="23" hidden="1" customWidth="1"/>
    <col min="24" max="25" width="14.85546875" hidden="1" customWidth="1"/>
    <col min="26" max="26" width="10.5703125" hidden="1" customWidth="1"/>
    <col min="27" max="27" width="15.28515625" hidden="1" customWidth="1"/>
    <col min="28" max="28" width="16.140625" hidden="1" customWidth="1"/>
    <col min="29" max="29" width="33.7109375" hidden="1" customWidth="1"/>
    <col min="30" max="30" width="22" hidden="1" customWidth="1"/>
    <col min="31" max="32" width="15.28515625" hidden="1" customWidth="1"/>
    <col min="33" max="33" width="9.140625" hidden="1" customWidth="1"/>
    <col min="34" max="34" width="12.140625" bestFit="1" customWidth="1"/>
    <col min="36" max="36" width="9.85546875" bestFit="1" customWidth="1"/>
  </cols>
  <sheetData>
    <row r="1" spans="4:34" ht="91.5" customHeight="1" thickBot="1" x14ac:dyDescent="0.3"/>
    <row r="2" spans="4:34" ht="15" customHeight="1" x14ac:dyDescent="0.25">
      <c r="D2" s="471" t="s">
        <v>117</v>
      </c>
      <c r="E2" s="472"/>
      <c r="F2" s="472"/>
      <c r="G2" s="472"/>
      <c r="H2" s="472"/>
      <c r="I2" s="472"/>
      <c r="J2" s="472"/>
      <c r="K2" s="472"/>
      <c r="L2" s="472"/>
      <c r="M2" s="472"/>
      <c r="N2" s="472"/>
      <c r="O2" s="472"/>
      <c r="P2" s="472"/>
      <c r="Q2" s="472"/>
      <c r="R2" s="472"/>
      <c r="S2" s="473"/>
      <c r="U2" s="64"/>
    </row>
    <row r="3" spans="4:34" ht="15" customHeight="1" x14ac:dyDescent="0.25">
      <c r="D3" s="474"/>
      <c r="E3" s="475"/>
      <c r="F3" s="475"/>
      <c r="G3" s="475"/>
      <c r="H3" s="475"/>
      <c r="I3" s="475"/>
      <c r="J3" s="475"/>
      <c r="K3" s="475"/>
      <c r="L3" s="475"/>
      <c r="M3" s="475"/>
      <c r="N3" s="475"/>
      <c r="O3" s="475"/>
      <c r="P3" s="475"/>
      <c r="Q3" s="475"/>
      <c r="R3" s="475"/>
      <c r="S3" s="476"/>
      <c r="U3" s="64"/>
      <c r="V3" s="180">
        <f ca="1">NOW()-AH3</f>
        <v>0.95610393518290948</v>
      </c>
      <c r="AH3" s="181">
        <f ca="1">TODAY()</f>
        <v>46213</v>
      </c>
    </row>
    <row r="4" spans="4:34" ht="40.5" customHeight="1" thickBot="1" x14ac:dyDescent="0.3">
      <c r="D4" s="477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78"/>
      <c r="R4" s="478"/>
      <c r="S4" s="479"/>
      <c r="U4" s="64"/>
      <c r="V4" s="180">
        <f ca="1">V3*24</f>
        <v>22.946494444389828</v>
      </c>
    </row>
    <row r="5" spans="4:34" ht="23.25" customHeight="1" x14ac:dyDescent="0.25">
      <c r="D5" s="332" t="s">
        <v>3</v>
      </c>
      <c r="E5" s="322" t="s">
        <v>0</v>
      </c>
      <c r="F5" s="563" t="s">
        <v>117</v>
      </c>
      <c r="G5" s="564"/>
      <c r="H5" s="565"/>
      <c r="I5" s="305"/>
      <c r="J5" s="561" t="s">
        <v>42</v>
      </c>
      <c r="K5" s="555" t="s">
        <v>41</v>
      </c>
      <c r="L5" s="556"/>
      <c r="M5" s="555" t="s">
        <v>16</v>
      </c>
      <c r="N5" s="556"/>
      <c r="O5" s="305" t="s">
        <v>10</v>
      </c>
      <c r="P5" s="305"/>
      <c r="Q5" s="305"/>
      <c r="R5" s="305"/>
      <c r="S5" s="559" t="s">
        <v>15</v>
      </c>
    </row>
    <row r="6" spans="4:34" ht="25.5" customHeight="1" thickBot="1" x14ac:dyDescent="0.3">
      <c r="D6" s="382" t="str">
        <f ca="1">TEXT(NOW(),"hh")&amp;"H"</f>
        <v>22H</v>
      </c>
      <c r="E6" s="377" t="str">
        <f ca="1">"Data: "&amp;TEXT(TODAY(),"dd/mm")&amp;" - "&amp;IF(AND(NOW()-TODAY()&gt;=TIME(3,0,0),NOW()-TODAY()&lt;TIME(11,0,0)),"Turno A",IF(AND(NOW()-TODAY()&gt;=TIME(11,0,0),NOW()-TODAY()&lt;TIME(19,0,0)),"Turno B","Turno C"))</f>
        <v>Data: 10/07 - Turno C</v>
      </c>
      <c r="F6" s="566"/>
      <c r="G6" s="567"/>
      <c r="H6" s="568"/>
      <c r="I6" s="321"/>
      <c r="J6" s="562"/>
      <c r="K6" s="551" t="s">
        <v>40</v>
      </c>
      <c r="L6" s="552"/>
      <c r="M6" s="551" t="s">
        <v>9</v>
      </c>
      <c r="N6" s="552"/>
      <c r="O6" s="384" t="s">
        <v>12</v>
      </c>
      <c r="P6" s="384"/>
      <c r="Q6" s="384" t="s">
        <v>11</v>
      </c>
      <c r="R6" s="384"/>
      <c r="S6" s="560"/>
      <c r="V6" t="e" cm="1">
        <f t="array" ref="V6">(DataHoraRetorno - DataHoraInicio)*24</f>
        <v>#NAME?</v>
      </c>
    </row>
    <row r="7" spans="4:34" ht="19.5" customHeight="1" x14ac:dyDescent="0.25">
      <c r="D7" s="372" t="s">
        <v>2</v>
      </c>
      <c r="E7" s="373" t="s">
        <v>7</v>
      </c>
      <c r="F7" s="373" t="s">
        <v>1</v>
      </c>
      <c r="G7" s="373" t="s">
        <v>44</v>
      </c>
      <c r="H7" s="373" t="s">
        <v>4</v>
      </c>
      <c r="I7" s="373" t="s">
        <v>8</v>
      </c>
      <c r="J7" s="374" t="s">
        <v>39</v>
      </c>
      <c r="K7" s="373" t="s">
        <v>0</v>
      </c>
      <c r="L7" s="373" t="s">
        <v>3</v>
      </c>
      <c r="M7" s="373" t="s">
        <v>0</v>
      </c>
      <c r="N7" s="373" t="s">
        <v>3</v>
      </c>
      <c r="O7" s="373"/>
      <c r="P7" s="373"/>
      <c r="Q7" s="373"/>
      <c r="R7" s="373"/>
      <c r="S7" s="375" t="s">
        <v>65</v>
      </c>
    </row>
    <row r="8" spans="4:34" ht="16.5" customHeight="1" x14ac:dyDescent="0.25">
      <c r="D8" s="282" t="s">
        <v>117</v>
      </c>
      <c r="E8" s="272" t="s">
        <v>165</v>
      </c>
      <c r="F8" s="283">
        <v>130022</v>
      </c>
      <c r="G8" s="283" t="s">
        <v>164</v>
      </c>
      <c r="H8" s="311" t="s">
        <v>53</v>
      </c>
      <c r="I8" s="312"/>
      <c r="J8" s="313" t="str">
        <f t="shared" ref="J8:J9" ca="1" si="0">IF(K8="","",IF(G8="R","",INT(NOW()-(K8+L8))&amp;"d "&amp;TEXT(NOW()-(K8+L8),"hh:mm")))</f>
        <v/>
      </c>
      <c r="K8" s="314"/>
      <c r="L8" s="315"/>
      <c r="M8" s="323"/>
      <c r="N8" s="315"/>
      <c r="O8" s="274"/>
      <c r="P8" s="315"/>
      <c r="Q8" s="323"/>
      <c r="R8" s="315"/>
      <c r="S8" s="398"/>
    </row>
    <row r="9" spans="4:34" x14ac:dyDescent="0.25">
      <c r="D9" s="282" t="s">
        <v>117</v>
      </c>
      <c r="E9" s="272" t="s">
        <v>165</v>
      </c>
      <c r="F9" s="283">
        <v>870389</v>
      </c>
      <c r="G9" s="283" t="s">
        <v>111</v>
      </c>
      <c r="H9" s="311" t="s">
        <v>53</v>
      </c>
      <c r="I9" s="312"/>
      <c r="J9" s="313" t="str">
        <f t="shared" ca="1" si="0"/>
        <v/>
      </c>
      <c r="K9" s="314"/>
      <c r="L9" s="315"/>
      <c r="M9" s="323"/>
      <c r="N9" s="315"/>
      <c r="O9" s="274"/>
      <c r="P9" s="315"/>
      <c r="Q9" s="323"/>
      <c r="R9" s="315"/>
      <c r="S9" s="398" t="s">
        <v>187</v>
      </c>
    </row>
    <row r="10" spans="4:34" x14ac:dyDescent="0.25">
      <c r="D10" s="282" t="s">
        <v>117</v>
      </c>
      <c r="E10" s="288" t="s">
        <v>1</v>
      </c>
      <c r="F10" s="283">
        <v>1307</v>
      </c>
      <c r="G10" s="283" t="s">
        <v>163</v>
      </c>
      <c r="H10" s="311" t="s">
        <v>58</v>
      </c>
      <c r="I10" s="312"/>
      <c r="J10" s="313" t="str">
        <f t="shared" ref="J10:J12" ca="1" si="1">IF(K10="","",IF(G10="R","",INT(NOW()-(K10+L10))&amp;"d "&amp;TEXT(NOW()-(K10+L10),"hh:mm")))</f>
        <v>21d 10:56</v>
      </c>
      <c r="K10" s="323">
        <v>46192</v>
      </c>
      <c r="L10" s="315">
        <v>0.5</v>
      </c>
      <c r="M10" s="323">
        <v>46213</v>
      </c>
      <c r="N10" s="315">
        <v>0.99930555555555556</v>
      </c>
      <c r="O10" s="390"/>
      <c r="P10" s="315"/>
      <c r="Q10" s="323"/>
      <c r="R10" s="315"/>
      <c r="S10" s="436" t="s">
        <v>158</v>
      </c>
      <c r="X10" t="s">
        <v>138</v>
      </c>
      <c r="Y10" s="397">
        <v>0</v>
      </c>
      <c r="AA10" t="s">
        <v>138</v>
      </c>
      <c r="AB10" s="397">
        <v>0</v>
      </c>
      <c r="AC10">
        <v>3</v>
      </c>
      <c r="AD10">
        <v>2</v>
      </c>
      <c r="AE10" t="s">
        <v>139</v>
      </c>
      <c r="AF10">
        <v>0</v>
      </c>
    </row>
    <row r="11" spans="4:34" x14ac:dyDescent="0.25">
      <c r="D11" s="282" t="s">
        <v>117</v>
      </c>
      <c r="E11" s="272" t="s">
        <v>165</v>
      </c>
      <c r="F11" s="283">
        <v>702</v>
      </c>
      <c r="G11" s="283" t="s">
        <v>162</v>
      </c>
      <c r="H11" s="311" t="s">
        <v>58</v>
      </c>
      <c r="I11" s="312"/>
      <c r="J11" s="313" t="str">
        <f t="shared" ca="1" si="1"/>
        <v>0d 02:42</v>
      </c>
      <c r="K11" s="314">
        <v>46213</v>
      </c>
      <c r="L11" s="315">
        <v>0.84305555555555556</v>
      </c>
      <c r="M11" s="323"/>
      <c r="N11" s="315"/>
      <c r="O11" s="274"/>
      <c r="P11" s="315"/>
      <c r="Q11" s="323"/>
      <c r="R11" s="315"/>
      <c r="S11" s="398" t="s">
        <v>197</v>
      </c>
    </row>
    <row r="12" spans="4:34" ht="18" customHeight="1" x14ac:dyDescent="0.25">
      <c r="D12" s="282" t="s">
        <v>117</v>
      </c>
      <c r="E12" s="288" t="s">
        <v>1</v>
      </c>
      <c r="F12" s="283">
        <v>774</v>
      </c>
      <c r="G12" s="283" t="s">
        <v>161</v>
      </c>
      <c r="H12" s="311" t="s">
        <v>53</v>
      </c>
      <c r="I12" s="312"/>
      <c r="J12" s="313" t="str">
        <f t="shared" ca="1" si="1"/>
        <v/>
      </c>
      <c r="K12" s="314"/>
      <c r="L12" s="315"/>
      <c r="M12" s="323"/>
      <c r="N12" s="315"/>
      <c r="O12" s="274"/>
      <c r="P12" s="315"/>
      <c r="Q12" s="323"/>
      <c r="R12" s="315"/>
      <c r="S12" s="398"/>
      <c r="X12" t="s">
        <v>138</v>
      </c>
      <c r="Y12" s="397">
        <v>0</v>
      </c>
      <c r="AA12" t="s">
        <v>138</v>
      </c>
      <c r="AB12" s="397">
        <v>0</v>
      </c>
      <c r="AC12">
        <v>0</v>
      </c>
      <c r="AD12">
        <v>0</v>
      </c>
      <c r="AF12">
        <v>0</v>
      </c>
    </row>
    <row r="13" spans="4:34" ht="12" customHeight="1" x14ac:dyDescent="0.25">
      <c r="D13" s="537" t="s">
        <v>51</v>
      </c>
      <c r="E13" s="538"/>
      <c r="F13" s="297">
        <f>K13</f>
        <v>3</v>
      </c>
      <c r="G13" s="297"/>
      <c r="H13" s="298" t="s">
        <v>53</v>
      </c>
      <c r="I13" s="541" t="s">
        <v>76</v>
      </c>
      <c r="J13" s="542"/>
      <c r="K13" s="277">
        <f>COUNTIFS(H8:H12,"R")</f>
        <v>3</v>
      </c>
      <c r="L13" s="572"/>
      <c r="M13" s="573"/>
      <c r="N13" s="573"/>
      <c r="O13" s="573"/>
      <c r="P13" s="573"/>
      <c r="Q13" s="573"/>
      <c r="R13" s="573"/>
      <c r="S13" s="574"/>
    </row>
    <row r="14" spans="4:34" ht="15.75" customHeight="1" thickBot="1" x14ac:dyDescent="0.3">
      <c r="D14" s="533" t="s">
        <v>5</v>
      </c>
      <c r="E14" s="534"/>
      <c r="F14" s="343">
        <f>COUNT(F8:F12)</f>
        <v>5</v>
      </c>
      <c r="G14" s="343"/>
      <c r="H14" s="302" t="s">
        <v>58</v>
      </c>
      <c r="I14" s="557" t="s">
        <v>116</v>
      </c>
      <c r="J14" s="558"/>
      <c r="K14" s="278">
        <f>COUNTIFS(H8:H12,"p")</f>
        <v>2</v>
      </c>
      <c r="L14" s="569"/>
      <c r="M14" s="570"/>
      <c r="N14" s="570"/>
      <c r="O14" s="570"/>
      <c r="P14" s="570"/>
      <c r="Q14" s="570"/>
      <c r="R14" s="570"/>
      <c r="S14" s="571"/>
    </row>
    <row r="15" spans="4:34" ht="15" customHeight="1" x14ac:dyDescent="0.3">
      <c r="D15" s="243"/>
      <c r="E15" s="243" t="s">
        <v>90</v>
      </c>
      <c r="F15" s="242"/>
      <c r="G15" s="242"/>
      <c r="H15" s="214"/>
      <c r="I15" s="242"/>
      <c r="J15" s="244"/>
      <c r="K15" s="242"/>
      <c r="L15" s="242"/>
      <c r="M15" s="245"/>
      <c r="N15" s="245"/>
      <c r="O15" s="242"/>
      <c r="P15" s="242"/>
      <c r="Q15" s="242"/>
      <c r="R15" s="242"/>
      <c r="S15" s="246"/>
    </row>
    <row r="16" spans="4:34" x14ac:dyDescent="0.25">
      <c r="K16" s="184"/>
    </row>
    <row r="17" spans="6:19" ht="24" customHeight="1" x14ac:dyDescent="0.25"/>
    <row r="18" spans="6:19" ht="24" customHeight="1" x14ac:dyDescent="0.25"/>
    <row r="19" spans="6:19" x14ac:dyDescent="0.25">
      <c r="F19" s="228"/>
      <c r="G19" s="229"/>
      <c r="H19"/>
      <c r="S19" s="185"/>
    </row>
    <row r="20" spans="6:19" x14ac:dyDescent="0.25">
      <c r="M20" s="225"/>
    </row>
    <row r="22" spans="6:19" x14ac:dyDescent="0.25">
      <c r="H22"/>
    </row>
    <row r="36" spans="6:6" x14ac:dyDescent="0.25">
      <c r="F36" s="1" t="s">
        <v>90</v>
      </c>
    </row>
  </sheetData>
  <dataConsolidate link="1"/>
  <mergeCells count="14">
    <mergeCell ref="D2:S4"/>
    <mergeCell ref="I13:J13"/>
    <mergeCell ref="I14:J14"/>
    <mergeCell ref="S5:S6"/>
    <mergeCell ref="M6:N6"/>
    <mergeCell ref="K6:L6"/>
    <mergeCell ref="M5:N5"/>
    <mergeCell ref="K5:L5"/>
    <mergeCell ref="J5:J6"/>
    <mergeCell ref="F5:H6"/>
    <mergeCell ref="D13:E13"/>
    <mergeCell ref="D14:E14"/>
    <mergeCell ref="L14:S14"/>
    <mergeCell ref="L13:S13"/>
  </mergeCells>
  <phoneticPr fontId="15" type="noConversion"/>
  <conditionalFormatting sqref="H7:H12">
    <cfRule type="containsText" dxfId="95" priority="17" operator="containsText" text="D">
      <formula>NOT(ISERROR(SEARCH("D",H7)))</formula>
    </cfRule>
    <cfRule type="containsText" dxfId="94" priority="18" operator="containsText" text="OFF">
      <formula>NOT(ISERROR(SEARCH("OFF",H7)))</formula>
    </cfRule>
  </conditionalFormatting>
  <conditionalFormatting sqref="H8:H12">
    <cfRule type="cellIs" dxfId="93" priority="19" operator="equal">
      <formula>"R"</formula>
    </cfRule>
    <cfRule type="cellIs" dxfId="92" priority="20" operator="equal">
      <formula>"P"</formula>
    </cfRule>
  </conditionalFormatting>
  <conditionalFormatting sqref="H15">
    <cfRule type="cellIs" dxfId="91" priority="8263" operator="equal">
      <formula>"R"</formula>
    </cfRule>
    <cfRule type="cellIs" dxfId="90" priority="8264" operator="equal">
      <formula>"P"</formula>
    </cfRule>
  </conditionalFormatting>
  <conditionalFormatting sqref="H15:H17">
    <cfRule type="containsText" dxfId="89" priority="8261" operator="containsText" text="D">
      <formula>NOT(ISERROR(SEARCH("D",H15)))</formula>
    </cfRule>
    <cfRule type="containsText" dxfId="88" priority="8262" operator="containsText" text="OFF">
      <formula>NOT(ISERROR(SEARCH("OFF",H15)))</formula>
    </cfRule>
  </conditionalFormatting>
  <conditionalFormatting sqref="H20:H21 H23:H1048576">
    <cfRule type="containsText" dxfId="87" priority="10508" operator="containsText" text="D">
      <formula>NOT(ISERROR(SEARCH("D",H20)))</formula>
    </cfRule>
    <cfRule type="containsText" dxfId="86" priority="10509" operator="containsText" text="OFF">
      <formula>NOT(ISERROR(SEARCH("OFF",H20)))</formula>
    </cfRule>
  </conditionalFormatting>
  <conditionalFormatting sqref="K5:K7">
    <cfRule type="containsText" dxfId="85" priority="10499" operator="containsText" text="sem previsão">
      <formula>NOT(ISERROR(SEARCH("sem previsão",K5)))</formula>
    </cfRule>
  </conditionalFormatting>
  <conditionalFormatting sqref="L11:L14">
    <cfRule type="containsText" dxfId="84" priority="5" operator="containsText" text="sem previsão">
      <formula>NOT(ISERROR(SEARCH("sem previsão",L11)))</formula>
    </cfRule>
  </conditionalFormatting>
  <conditionalFormatting sqref="L8:N9">
    <cfRule type="containsText" dxfId="83" priority="2" operator="containsText" text="sem previsão">
      <formula>NOT(ISERROR(SEARCH("sem previsão",L8)))</formula>
    </cfRule>
  </conditionalFormatting>
  <conditionalFormatting sqref="M5:M7">
    <cfRule type="containsText" dxfId="82" priority="91" operator="containsText" text="sem previsão">
      <formula>NOT(ISERROR(SEARCH("sem previsão",M5)))</formula>
    </cfRule>
  </conditionalFormatting>
  <conditionalFormatting sqref="M10">
    <cfRule type="containsText" dxfId="81" priority="13" operator="containsText" text="sem previsão">
      <formula>NOT(ISERROR(SEARCH("sem previsão",M10)))</formula>
    </cfRule>
  </conditionalFormatting>
  <conditionalFormatting sqref="M16:M1048576">
    <cfRule type="containsText" dxfId="80" priority="10510" operator="containsText" text="sem previsão">
      <formula>NOT(ISERROR(SEARCH("sem previsão",M16)))</formula>
    </cfRule>
  </conditionalFormatting>
  <conditionalFormatting sqref="M11:N12">
    <cfRule type="containsText" dxfId="79" priority="1" operator="containsText" text="sem previsão">
      <formula>NOT(ISERROR(SEARCH("sem previsão",M11)))</formula>
    </cfRule>
  </conditionalFormatting>
  <dataValidations count="1">
    <dataValidation type="list" allowBlank="1" showInputMessage="1" showErrorMessage="1" sqref="H8:H12" xr:uid="{D06E4B9D-8C7C-4E6B-850E-B2E2FBB0B806}">
      <formula1>"R,P,E,D"</formula1>
    </dataValidation>
  </dataValidations>
  <pageMargins left="0.511811024" right="0.511811024" top="0.78740157499999996" bottom="0.78740157499999996" header="0.31496062000000002" footer="0.31496062000000002"/>
  <pageSetup paperSize="9" scale="39" orientation="landscape" r:id="rId1"/>
  <colBreaks count="1" manualBreakCount="1">
    <brk id="22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E5140-D6D0-4D62-A391-7265AE39265D}">
  <sheetPr codeName="Planilha5">
    <tabColor theme="7" tint="0.39997558519241921"/>
    <pageSetUpPr fitToPage="1"/>
  </sheetPr>
  <dimension ref="A1:AD31"/>
  <sheetViews>
    <sheetView showGridLines="0" topLeftCell="B1" zoomScale="70" zoomScaleNormal="70" workbookViewId="0">
      <selection activeCell="N39" sqref="N39"/>
    </sheetView>
  </sheetViews>
  <sheetFormatPr defaultRowHeight="15" x14ac:dyDescent="0.25"/>
  <cols>
    <col min="1" max="1" width="9.140625" hidden="1" customWidth="1"/>
    <col min="2" max="2" width="2.85546875" customWidth="1"/>
    <col min="3" max="3" width="1.42578125" customWidth="1"/>
    <col min="4" max="4" width="26.42578125" customWidth="1"/>
    <col min="5" max="5" width="35.28515625" customWidth="1"/>
    <col min="6" max="6" width="14.42578125" style="1" customWidth="1"/>
    <col min="7" max="7" width="38.85546875" style="1" customWidth="1"/>
    <col min="8" max="8" width="15.28515625" style="1" bestFit="1" customWidth="1"/>
    <col min="9" max="9" width="16.7109375" style="1" hidden="1" customWidth="1"/>
    <col min="10" max="10" width="28.42578125" style="226" customWidth="1"/>
    <col min="11" max="12" width="16.7109375" style="1" customWidth="1"/>
    <col min="13" max="13" width="18.7109375" style="2" customWidth="1"/>
    <col min="14" max="14" width="19.42578125" style="2" customWidth="1"/>
    <col min="15" max="15" width="131.5703125" style="25" bestFit="1" customWidth="1"/>
    <col min="16" max="17" width="3.5703125" style="1" customWidth="1"/>
    <col min="18" max="18" width="19.85546875" customWidth="1"/>
    <col min="19" max="19" width="23" hidden="1" customWidth="1"/>
    <col min="20" max="21" width="14.85546875" hidden="1" customWidth="1"/>
    <col min="22" max="22" width="10.5703125" hidden="1" customWidth="1"/>
    <col min="23" max="23" width="15.28515625" hidden="1" customWidth="1"/>
    <col min="24" max="24" width="16.140625" hidden="1" customWidth="1"/>
    <col min="25" max="25" width="33.7109375" hidden="1" customWidth="1"/>
    <col min="26" max="26" width="22" hidden="1" customWidth="1"/>
    <col min="27" max="28" width="15.28515625" hidden="1" customWidth="1"/>
    <col min="29" max="29" width="9.140625" hidden="1" customWidth="1"/>
    <col min="30" max="30" width="12.140625" bestFit="1" customWidth="1"/>
    <col min="32" max="32" width="9.85546875" bestFit="1" customWidth="1"/>
  </cols>
  <sheetData>
    <row r="1" spans="4:30" ht="91.5" customHeight="1" thickBot="1" x14ac:dyDescent="0.3">
      <c r="O1" s="1"/>
      <c r="R1" s="1"/>
      <c r="S1" s="25"/>
      <c r="T1" s="1"/>
      <c r="U1" s="1"/>
    </row>
    <row r="2" spans="4:30" ht="15" customHeight="1" x14ac:dyDescent="0.25">
      <c r="D2" s="471" t="s">
        <v>100</v>
      </c>
      <c r="E2" s="472"/>
      <c r="F2" s="472"/>
      <c r="G2" s="472"/>
      <c r="H2" s="472"/>
      <c r="I2" s="472"/>
      <c r="J2" s="472"/>
      <c r="K2" s="472"/>
      <c r="L2" s="472"/>
      <c r="M2" s="472"/>
      <c r="N2" s="472"/>
      <c r="O2" s="473"/>
      <c r="Q2" s="64"/>
    </row>
    <row r="3" spans="4:30" ht="15" customHeight="1" x14ac:dyDescent="0.25">
      <c r="D3" s="474"/>
      <c r="E3" s="475"/>
      <c r="F3" s="475"/>
      <c r="G3" s="475"/>
      <c r="H3" s="475"/>
      <c r="I3" s="475"/>
      <c r="J3" s="475"/>
      <c r="K3" s="475"/>
      <c r="L3" s="475"/>
      <c r="M3" s="475"/>
      <c r="N3" s="475"/>
      <c r="O3" s="476"/>
      <c r="Q3" s="64"/>
      <c r="R3" s="180">
        <f ca="1">NOW()-AD3</f>
        <v>0.95610393518290948</v>
      </c>
      <c r="AD3" s="181">
        <f ca="1">TODAY()</f>
        <v>46213</v>
      </c>
    </row>
    <row r="4" spans="4:30" ht="40.5" customHeight="1" thickBot="1" x14ac:dyDescent="0.3">
      <c r="D4" s="477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9"/>
      <c r="Q4" s="64"/>
      <c r="R4" s="180">
        <f ca="1">R3*24</f>
        <v>22.946494444389828</v>
      </c>
    </row>
    <row r="5" spans="4:30" ht="23.25" customHeight="1" thickBot="1" x14ac:dyDescent="0.3">
      <c r="D5" s="279" t="s">
        <v>3</v>
      </c>
      <c r="E5" s="280" t="s">
        <v>0</v>
      </c>
      <c r="F5" s="587" t="s">
        <v>120</v>
      </c>
      <c r="G5" s="564"/>
      <c r="H5" s="564"/>
      <c r="I5" s="588"/>
      <c r="J5" s="591" t="s">
        <v>42</v>
      </c>
      <c r="K5" s="593" t="s">
        <v>41</v>
      </c>
      <c r="L5" s="594"/>
      <c r="M5" s="593" t="s">
        <v>16</v>
      </c>
      <c r="N5" s="595"/>
      <c r="O5" s="582" t="s">
        <v>15</v>
      </c>
    </row>
    <row r="6" spans="4:30" ht="25.5" customHeight="1" thickBot="1" x14ac:dyDescent="0.3">
      <c r="D6" s="382">
        <f ca="1">NOW()</f>
        <v>46213.956103935183</v>
      </c>
      <c r="E6" s="383">
        <f ca="1">$AD3</f>
        <v>46213</v>
      </c>
      <c r="F6" s="589"/>
      <c r="G6" s="567"/>
      <c r="H6" s="567"/>
      <c r="I6" s="590"/>
      <c r="J6" s="592"/>
      <c r="K6" s="584" t="s">
        <v>40</v>
      </c>
      <c r="L6" s="585"/>
      <c r="M6" s="584" t="s">
        <v>9</v>
      </c>
      <c r="N6" s="586"/>
      <c r="O6" s="583"/>
      <c r="R6" t="e" cm="1">
        <f t="array" ref="R6">(DataHoraRetorno - DataHoraInicio)*24</f>
        <v>#NAME?</v>
      </c>
    </row>
    <row r="7" spans="4:30" ht="19.5" hidden="1" customHeight="1" x14ac:dyDescent="0.25">
      <c r="D7" s="372" t="s">
        <v>2</v>
      </c>
      <c r="E7" s="373" t="s">
        <v>7</v>
      </c>
      <c r="F7" s="373" t="s">
        <v>1</v>
      </c>
      <c r="G7" s="373" t="s">
        <v>44</v>
      </c>
      <c r="H7" s="373" t="s">
        <v>4</v>
      </c>
      <c r="I7" s="373" t="s">
        <v>8</v>
      </c>
      <c r="J7" s="374" t="s">
        <v>39</v>
      </c>
      <c r="K7" s="373"/>
      <c r="L7" s="373"/>
      <c r="M7" s="373"/>
      <c r="N7" s="380"/>
      <c r="O7" s="381"/>
    </row>
    <row r="8" spans="4:30" ht="18.75" hidden="1" customHeight="1" x14ac:dyDescent="0.25">
      <c r="D8" s="303" t="s">
        <v>101</v>
      </c>
      <c r="E8" s="304" t="s">
        <v>1</v>
      </c>
      <c r="F8" s="305">
        <v>763</v>
      </c>
      <c r="G8" s="305" t="s">
        <v>121</v>
      </c>
      <c r="H8" s="306" t="s">
        <v>58</v>
      </c>
      <c r="I8" s="307"/>
      <c r="J8" s="308" t="str">
        <f t="shared" ref="J8:J11" ca="1" si="0">IF(K8="","",IF(G8="R","",((NOW())-(K8+L8))*24))</f>
        <v/>
      </c>
      <c r="K8" s="309"/>
      <c r="L8" s="351"/>
      <c r="M8" s="577"/>
      <c r="N8" s="578"/>
      <c r="O8" s="281"/>
    </row>
    <row r="9" spans="4:30" ht="18.75" hidden="1" customHeight="1" x14ac:dyDescent="0.25">
      <c r="D9" s="282" t="s">
        <v>101</v>
      </c>
      <c r="E9" s="288" t="s">
        <v>1</v>
      </c>
      <c r="F9" s="283">
        <v>768</v>
      </c>
      <c r="G9" s="283" t="s">
        <v>122</v>
      </c>
      <c r="H9" s="273" t="s">
        <v>58</v>
      </c>
      <c r="I9" s="284"/>
      <c r="J9" s="285" t="str">
        <f t="shared" ca="1" si="0"/>
        <v/>
      </c>
      <c r="K9" s="286"/>
      <c r="L9" s="289"/>
      <c r="M9" s="575"/>
      <c r="N9" s="576"/>
      <c r="O9" s="281"/>
    </row>
    <row r="10" spans="4:30" ht="18.75" hidden="1" customHeight="1" x14ac:dyDescent="0.25">
      <c r="D10" s="282" t="s">
        <v>101</v>
      </c>
      <c r="E10" s="288" t="s">
        <v>1</v>
      </c>
      <c r="F10" s="283">
        <v>1508</v>
      </c>
      <c r="G10" s="283" t="s">
        <v>123</v>
      </c>
      <c r="H10" s="273" t="s">
        <v>58</v>
      </c>
      <c r="I10" s="284"/>
      <c r="J10" s="285" t="str">
        <f t="shared" ca="1" si="0"/>
        <v/>
      </c>
      <c r="K10" s="286"/>
      <c r="L10" s="289"/>
      <c r="M10" s="575"/>
      <c r="N10" s="576"/>
      <c r="O10" s="281"/>
    </row>
    <row r="11" spans="4:30" ht="18.75" hidden="1" customHeight="1" x14ac:dyDescent="0.25">
      <c r="D11" s="352" t="s">
        <v>101</v>
      </c>
      <c r="E11" s="353" t="s">
        <v>1</v>
      </c>
      <c r="F11" s="354">
        <v>598</v>
      </c>
      <c r="G11" s="354" t="s">
        <v>115</v>
      </c>
      <c r="H11" s="355" t="s">
        <v>58</v>
      </c>
      <c r="I11" s="356"/>
      <c r="J11" s="357" t="str">
        <f t="shared" ca="1" si="0"/>
        <v/>
      </c>
      <c r="K11" s="358"/>
      <c r="L11" s="359"/>
      <c r="M11" s="579"/>
      <c r="N11" s="580"/>
      <c r="O11" s="281"/>
    </row>
    <row r="12" spans="4:30" ht="18.75" hidden="1" customHeight="1" x14ac:dyDescent="0.25">
      <c r="D12" s="276" t="s">
        <v>2</v>
      </c>
      <c r="E12" s="324"/>
      <c r="F12" s="324">
        <f>COUNT(F8:F10)</f>
        <v>3</v>
      </c>
      <c r="G12" s="324"/>
      <c r="H12" s="325"/>
      <c r="I12" s="326"/>
      <c r="J12" s="327"/>
      <c r="K12" s="328"/>
      <c r="L12" s="330"/>
      <c r="M12" s="331"/>
      <c r="N12" s="360"/>
      <c r="O12" s="361"/>
    </row>
    <row r="13" spans="4:30" ht="18.75" hidden="1" customHeight="1" x14ac:dyDescent="0.25">
      <c r="D13" s="303" t="s">
        <v>101</v>
      </c>
      <c r="E13" s="304" t="s">
        <v>1</v>
      </c>
      <c r="F13" s="305">
        <v>87331</v>
      </c>
      <c r="G13" s="305" t="s">
        <v>106</v>
      </c>
      <c r="H13" s="306" t="s">
        <v>58</v>
      </c>
      <c r="I13" s="307"/>
      <c r="J13" s="308" t="str">
        <f t="shared" ref="J13:J18" ca="1" si="1">IF(K13="","",IF(G13="R","",((NOW())-(K13+L13))*24))</f>
        <v/>
      </c>
      <c r="K13" s="309"/>
      <c r="L13" s="351"/>
      <c r="M13" s="577"/>
      <c r="N13" s="578"/>
      <c r="O13" s="281"/>
    </row>
    <row r="14" spans="4:30" ht="18.75" hidden="1" customHeight="1" x14ac:dyDescent="0.25">
      <c r="D14" s="282" t="s">
        <v>101</v>
      </c>
      <c r="E14" s="288" t="s">
        <v>1</v>
      </c>
      <c r="F14" s="283">
        <v>769</v>
      </c>
      <c r="G14" s="283" t="s">
        <v>124</v>
      </c>
      <c r="H14" s="273" t="s">
        <v>58</v>
      </c>
      <c r="I14" s="284"/>
      <c r="J14" s="285" t="str">
        <f t="shared" ca="1" si="1"/>
        <v/>
      </c>
      <c r="K14" s="286"/>
      <c r="L14" s="289"/>
      <c r="M14" s="575"/>
      <c r="N14" s="576"/>
      <c r="O14" s="281"/>
    </row>
    <row r="15" spans="4:30" ht="18.75" hidden="1" customHeight="1" x14ac:dyDescent="0.25">
      <c r="D15" s="282" t="s">
        <v>101</v>
      </c>
      <c r="E15" s="288" t="s">
        <v>1</v>
      </c>
      <c r="F15" s="283">
        <v>1513</v>
      </c>
      <c r="G15" s="283" t="s">
        <v>125</v>
      </c>
      <c r="H15" s="273" t="s">
        <v>58</v>
      </c>
      <c r="I15" s="284"/>
      <c r="J15" s="285" t="str">
        <f t="shared" ca="1" si="1"/>
        <v/>
      </c>
      <c r="K15" s="286"/>
      <c r="L15" s="289"/>
      <c r="M15" s="575"/>
      <c r="N15" s="576"/>
      <c r="O15" s="281"/>
    </row>
    <row r="16" spans="4:30" ht="18.75" hidden="1" customHeight="1" x14ac:dyDescent="0.25">
      <c r="D16" s="316" t="s">
        <v>101</v>
      </c>
      <c r="E16" s="317" t="s">
        <v>118</v>
      </c>
      <c r="F16" s="318">
        <v>1507</v>
      </c>
      <c r="G16" s="318" t="s">
        <v>126</v>
      </c>
      <c r="H16" s="319" t="s">
        <v>43</v>
      </c>
      <c r="I16" s="320"/>
      <c r="J16" s="362" t="str">
        <f t="shared" ca="1" si="1"/>
        <v/>
      </c>
      <c r="K16" s="363"/>
      <c r="L16" s="364"/>
      <c r="M16" s="365"/>
      <c r="N16" s="366"/>
      <c r="O16" s="367"/>
    </row>
    <row r="17" spans="1:30" ht="18.75" hidden="1" customHeight="1" x14ac:dyDescent="0.25">
      <c r="D17" s="282" t="s">
        <v>101</v>
      </c>
      <c r="E17" s="288" t="s">
        <v>1</v>
      </c>
      <c r="F17" s="283">
        <v>1505</v>
      </c>
      <c r="G17" s="283" t="s">
        <v>127</v>
      </c>
      <c r="H17" s="273" t="s">
        <v>58</v>
      </c>
      <c r="I17" s="284"/>
      <c r="J17" s="285" t="str">
        <f t="shared" ca="1" si="1"/>
        <v/>
      </c>
      <c r="K17" s="286"/>
      <c r="L17" s="289"/>
      <c r="M17" s="575"/>
      <c r="N17" s="576"/>
      <c r="O17" s="281"/>
    </row>
    <row r="18" spans="1:30" ht="18.75" hidden="1" customHeight="1" x14ac:dyDescent="0.25">
      <c r="D18" s="282" t="s">
        <v>101</v>
      </c>
      <c r="E18" s="288" t="s">
        <v>1</v>
      </c>
      <c r="F18" s="283">
        <v>425</v>
      </c>
      <c r="G18" s="283" t="s">
        <v>112</v>
      </c>
      <c r="H18" s="273" t="s">
        <v>58</v>
      </c>
      <c r="I18" s="284"/>
      <c r="J18" s="285" t="str">
        <f t="shared" ca="1" si="1"/>
        <v/>
      </c>
      <c r="K18" s="286"/>
      <c r="L18" s="289"/>
      <c r="M18" s="575"/>
      <c r="N18" s="576"/>
      <c r="O18" s="281"/>
    </row>
    <row r="19" spans="1:30" ht="18.75" customHeight="1" thickBot="1" x14ac:dyDescent="0.3">
      <c r="D19" s="276" t="s">
        <v>2</v>
      </c>
      <c r="E19" s="270" t="s">
        <v>7</v>
      </c>
      <c r="F19" s="270" t="s">
        <v>1</v>
      </c>
      <c r="G19" s="270" t="s">
        <v>44</v>
      </c>
      <c r="H19" s="270" t="s">
        <v>4</v>
      </c>
      <c r="I19" s="270" t="s">
        <v>8</v>
      </c>
      <c r="J19" s="269" t="s">
        <v>39</v>
      </c>
      <c r="K19" s="368" t="s">
        <v>0</v>
      </c>
      <c r="L19" s="369" t="s">
        <v>3</v>
      </c>
      <c r="M19" s="368" t="s">
        <v>0</v>
      </c>
      <c r="N19" s="370" t="s">
        <v>3</v>
      </c>
      <c r="O19" s="271" t="s">
        <v>65</v>
      </c>
    </row>
    <row r="20" spans="1:30" ht="18.75" customHeight="1" x14ac:dyDescent="0.25">
      <c r="D20" s="282" t="s">
        <v>120</v>
      </c>
      <c r="E20" s="346" t="s">
        <v>118</v>
      </c>
      <c r="F20" s="283">
        <v>1513</v>
      </c>
      <c r="G20" s="283" t="s">
        <v>125</v>
      </c>
      <c r="H20" s="311" t="s">
        <v>53</v>
      </c>
      <c r="I20" s="312"/>
      <c r="J20" s="313" t="str">
        <f t="shared" ref="J20:J23" ca="1" si="2">IF(K20="","",IF(G20="R","",((NOW())-(K20+L20))*24))</f>
        <v/>
      </c>
      <c r="K20" s="314"/>
      <c r="L20" s="315"/>
      <c r="M20" s="310"/>
      <c r="N20" s="310"/>
      <c r="O20" s="274" t="s">
        <v>145</v>
      </c>
      <c r="P20" s="315"/>
      <c r="Q20" s="323"/>
      <c r="R20" s="315"/>
      <c r="S20" s="334"/>
    </row>
    <row r="21" spans="1:30" ht="18.75" customHeight="1" x14ac:dyDescent="0.25">
      <c r="D21" s="282" t="s">
        <v>120</v>
      </c>
      <c r="E21" s="288" t="s">
        <v>1</v>
      </c>
      <c r="F21" s="283">
        <v>1507</v>
      </c>
      <c r="G21" s="283" t="s">
        <v>126</v>
      </c>
      <c r="H21" s="311" t="s">
        <v>58</v>
      </c>
      <c r="I21" s="348"/>
      <c r="J21" s="349" t="str">
        <f t="shared" ca="1" si="2"/>
        <v/>
      </c>
      <c r="K21" s="314"/>
      <c r="L21" s="315"/>
      <c r="M21" s="310"/>
      <c r="N21" s="310"/>
      <c r="O21" s="274"/>
      <c r="P21" s="315"/>
      <c r="Q21" s="323"/>
      <c r="R21" s="315"/>
      <c r="S21" s="350"/>
    </row>
    <row r="22" spans="1:30" ht="18.75" customHeight="1" x14ac:dyDescent="0.25">
      <c r="D22" s="282" t="s">
        <v>120</v>
      </c>
      <c r="E22" s="288" t="s">
        <v>1</v>
      </c>
      <c r="F22" s="283">
        <v>1505</v>
      </c>
      <c r="G22" s="283" t="s">
        <v>127</v>
      </c>
      <c r="H22" s="311" t="s">
        <v>58</v>
      </c>
      <c r="I22" s="312"/>
      <c r="J22" s="313" t="str">
        <f t="shared" ca="1" si="2"/>
        <v/>
      </c>
      <c r="K22" s="314"/>
      <c r="L22" s="315"/>
      <c r="M22" s="310"/>
      <c r="N22" s="310"/>
      <c r="O22" s="274"/>
      <c r="P22" s="315"/>
      <c r="Q22" s="323"/>
      <c r="R22" s="315"/>
      <c r="S22" s="334"/>
    </row>
    <row r="23" spans="1:30" ht="18.75" customHeight="1" x14ac:dyDescent="0.25">
      <c r="D23" s="282" t="s">
        <v>120</v>
      </c>
      <c r="E23" s="288" t="s">
        <v>1</v>
      </c>
      <c r="F23" s="283">
        <v>1508</v>
      </c>
      <c r="G23" s="283" t="s">
        <v>123</v>
      </c>
      <c r="H23" s="311" t="s">
        <v>58</v>
      </c>
      <c r="I23" s="312"/>
      <c r="J23" s="313" t="str">
        <f t="shared" ca="1" si="2"/>
        <v/>
      </c>
      <c r="K23" s="314"/>
      <c r="L23" s="315"/>
      <c r="M23" s="310"/>
      <c r="N23" s="310"/>
      <c r="O23" s="274"/>
      <c r="P23" s="315"/>
      <c r="Q23" s="323"/>
      <c r="R23" s="315"/>
      <c r="S23" s="334"/>
    </row>
    <row r="24" spans="1:30" hidden="1" x14ac:dyDescent="0.25">
      <c r="D24" s="581" t="s">
        <v>51</v>
      </c>
      <c r="E24" s="291"/>
      <c r="F24" s="291"/>
      <c r="G24" s="291"/>
      <c r="H24" s="292"/>
      <c r="I24" s="293"/>
      <c r="J24" s="294"/>
      <c r="K24" s="295"/>
      <c r="L24" s="289"/>
      <c r="M24" s="275"/>
      <c r="N24" s="371"/>
      <c r="O24" s="281"/>
    </row>
    <row r="25" spans="1:30" x14ac:dyDescent="0.25">
      <c r="D25" s="531"/>
      <c r="E25" s="296"/>
      <c r="F25" s="297"/>
      <c r="G25" s="297"/>
      <c r="H25" s="298" t="s">
        <v>53</v>
      </c>
      <c r="I25" s="470" t="s">
        <v>76</v>
      </c>
      <c r="J25" s="470"/>
      <c r="K25" s="277">
        <f>COUNTIFS(H8:H23,"R")</f>
        <v>1</v>
      </c>
      <c r="L25" s="335"/>
      <c r="M25" s="336"/>
      <c r="N25" s="336"/>
      <c r="O25" s="299"/>
      <c r="S25" s="337"/>
    </row>
    <row r="26" spans="1:30" ht="15.75" thickBot="1" x14ac:dyDescent="0.3">
      <c r="D26" s="300" t="s">
        <v>5</v>
      </c>
      <c r="E26" s="301"/>
      <c r="F26" s="301">
        <f>F25</f>
        <v>0</v>
      </c>
      <c r="G26" s="301"/>
      <c r="H26" s="302" t="s">
        <v>58</v>
      </c>
      <c r="I26" s="524" t="s">
        <v>116</v>
      </c>
      <c r="J26" s="524"/>
      <c r="K26" s="278">
        <f>COUNTIFS(H8:H23,"p")</f>
        <v>12</v>
      </c>
      <c r="L26" s="338"/>
      <c r="M26" s="339"/>
      <c r="N26" s="339"/>
      <c r="O26" s="340"/>
      <c r="S26" s="341"/>
    </row>
    <row r="27" spans="1:30" ht="15" customHeight="1" x14ac:dyDescent="0.3">
      <c r="D27" s="243"/>
      <c r="E27" s="243"/>
      <c r="F27" s="242"/>
      <c r="G27" s="242"/>
      <c r="H27" s="214"/>
      <c r="I27" s="242"/>
      <c r="J27" s="244"/>
      <c r="K27" s="242"/>
      <c r="L27" s="242"/>
      <c r="M27" s="245"/>
      <c r="N27" s="245"/>
      <c r="O27" s="246"/>
    </row>
    <row r="28" spans="1:30" s="1" customFormat="1" x14ac:dyDescent="0.25">
      <c r="A28"/>
      <c r="B28"/>
      <c r="C28"/>
      <c r="D28"/>
      <c r="E28"/>
      <c r="F28" s="228"/>
      <c r="G28" s="229"/>
      <c r="H28"/>
      <c r="J28" s="226"/>
      <c r="M28" s="2"/>
      <c r="N28" s="2"/>
      <c r="O28" s="185"/>
      <c r="R28"/>
      <c r="S28"/>
      <c r="T28"/>
      <c r="U28"/>
      <c r="V28"/>
      <c r="W28"/>
      <c r="X28"/>
      <c r="Y28"/>
      <c r="Z28"/>
      <c r="AA28"/>
      <c r="AB28"/>
      <c r="AC28"/>
      <c r="AD28"/>
    </row>
    <row r="29" spans="1:30" s="1" customFormat="1" x14ac:dyDescent="0.25">
      <c r="A29"/>
      <c r="B29"/>
      <c r="C29"/>
      <c r="D29"/>
      <c r="E29"/>
      <c r="J29" s="226"/>
      <c r="M29" s="225"/>
      <c r="N29" s="2"/>
      <c r="O29" s="25"/>
      <c r="R29"/>
      <c r="S29"/>
      <c r="T29"/>
      <c r="U29"/>
      <c r="V29"/>
      <c r="W29"/>
      <c r="X29"/>
      <c r="Y29"/>
      <c r="Z29"/>
      <c r="AA29"/>
      <c r="AB29"/>
      <c r="AC29"/>
      <c r="AD29"/>
    </row>
    <row r="31" spans="1:30" s="1" customFormat="1" x14ac:dyDescent="0.25">
      <c r="A31"/>
      <c r="B31"/>
      <c r="C31"/>
      <c r="D31"/>
      <c r="E31"/>
      <c r="H31"/>
      <c r="J31" s="226"/>
      <c r="M31" s="2"/>
      <c r="N31" s="2"/>
      <c r="O31" s="25"/>
      <c r="R31"/>
      <c r="S31"/>
      <c r="T31"/>
      <c r="U31"/>
      <c r="V31"/>
      <c r="W31"/>
      <c r="X31"/>
      <c r="Y31"/>
      <c r="Z31"/>
      <c r="AA31"/>
      <c r="AB31"/>
      <c r="AC31"/>
      <c r="AD31"/>
    </row>
  </sheetData>
  <dataConsolidate link="1"/>
  <mergeCells count="20">
    <mergeCell ref="O5:O6"/>
    <mergeCell ref="K6:L6"/>
    <mergeCell ref="M6:N6"/>
    <mergeCell ref="F5:I6"/>
    <mergeCell ref="D2:O4"/>
    <mergeCell ref="J5:J6"/>
    <mergeCell ref="K5:L5"/>
    <mergeCell ref="M5:N5"/>
    <mergeCell ref="D24:D25"/>
    <mergeCell ref="I25:J25"/>
    <mergeCell ref="I26:J26"/>
    <mergeCell ref="M15:N15"/>
    <mergeCell ref="M17:N17"/>
    <mergeCell ref="M18:N18"/>
    <mergeCell ref="M14:N14"/>
    <mergeCell ref="M8:N8"/>
    <mergeCell ref="M9:N9"/>
    <mergeCell ref="M10:N10"/>
    <mergeCell ref="M11:N11"/>
    <mergeCell ref="M13:N13"/>
  </mergeCells>
  <conditionalFormatting sqref="H7:H24">
    <cfRule type="containsText" dxfId="78" priority="3" operator="containsText" text="D">
      <formula>NOT(ISERROR(SEARCH("D",H7)))</formula>
    </cfRule>
    <cfRule type="containsText" dxfId="77" priority="4" operator="containsText" text="OFF">
      <formula>NOT(ISERROR(SEARCH("OFF",H7)))</formula>
    </cfRule>
  </conditionalFormatting>
  <conditionalFormatting sqref="H8:H18">
    <cfRule type="cellIs" dxfId="76" priority="135" operator="equal">
      <formula>"R"</formula>
    </cfRule>
    <cfRule type="cellIs" dxfId="75" priority="136" operator="equal">
      <formula>"P"</formula>
    </cfRule>
  </conditionalFormatting>
  <conditionalFormatting sqref="H20:H24">
    <cfRule type="cellIs" dxfId="74" priority="6" operator="equal">
      <formula>"R"</formula>
    </cfRule>
    <cfRule type="cellIs" dxfId="73" priority="7" operator="equal">
      <formula>"P"</formula>
    </cfRule>
  </conditionalFormatting>
  <conditionalFormatting sqref="H27">
    <cfRule type="containsText" dxfId="72" priority="117" operator="containsText" text="D">
      <formula>NOT(ISERROR(SEARCH("D",H27)))</formula>
    </cfRule>
    <cfRule type="containsText" dxfId="71" priority="118" operator="containsText" text="OFF">
      <formula>NOT(ISERROR(SEARCH("OFF",H27)))</formula>
    </cfRule>
    <cfRule type="cellIs" dxfId="70" priority="119" operator="equal">
      <formula>"R"</formula>
    </cfRule>
    <cfRule type="cellIs" dxfId="69" priority="120" operator="equal">
      <formula>"P"</formula>
    </cfRule>
  </conditionalFormatting>
  <conditionalFormatting sqref="H29:H30 H32:H1048576">
    <cfRule type="containsText" dxfId="68" priority="132" operator="containsText" text="D">
      <formula>NOT(ISERROR(SEARCH("D",H29)))</formula>
    </cfRule>
    <cfRule type="containsText" dxfId="67" priority="133" operator="containsText" text="OFF">
      <formula>NOT(ISERROR(SEARCH("OFF",H29)))</formula>
    </cfRule>
  </conditionalFormatting>
  <conditionalFormatting sqref="K5:K7">
    <cfRule type="containsText" dxfId="66" priority="127" operator="containsText" text="sem previsão">
      <formula>NOT(ISERROR(SEARCH("sem previsão",K5)))</formula>
    </cfRule>
  </conditionalFormatting>
  <conditionalFormatting sqref="L8:L23">
    <cfRule type="containsText" dxfId="65" priority="5" operator="containsText" text="sem previsão">
      <formula>NOT(ISERROR(SEARCH("sem previsão",L8)))</formula>
    </cfRule>
  </conditionalFormatting>
  <conditionalFormatting sqref="L24:M26">
    <cfRule type="containsText" dxfId="64" priority="15" operator="containsText" text="sem previsão">
      <formula>NOT(ISERROR(SEARCH("sem previsão",L24)))</formula>
    </cfRule>
  </conditionalFormatting>
  <conditionalFormatting sqref="M5:M18">
    <cfRule type="containsText" dxfId="63" priority="74" operator="containsText" text="sem previsão">
      <formula>NOT(ISERROR(SEARCH("sem previsão",M5)))</formula>
    </cfRule>
  </conditionalFormatting>
  <conditionalFormatting sqref="M20:M23">
    <cfRule type="containsText" dxfId="62" priority="1" operator="containsText" text="sem previsão">
      <formula>NOT(ISERROR(SEARCH("sem previsão",M20)))</formula>
    </cfRule>
  </conditionalFormatting>
  <conditionalFormatting sqref="M28:M1048576">
    <cfRule type="containsText" dxfId="61" priority="134" operator="containsText" text="sem previsão">
      <formula>NOT(ISERROR(SEARCH("sem previsão",M28)))</formula>
    </cfRule>
  </conditionalFormatting>
  <conditionalFormatting sqref="N19">
    <cfRule type="containsText" dxfId="60" priority="19" operator="containsText" text="sem previsão">
      <formula>NOT(ISERROR(SEARCH("sem previsão",N19)))</formula>
    </cfRule>
  </conditionalFormatting>
  <dataValidations count="1">
    <dataValidation type="list" allowBlank="1" showInputMessage="1" showErrorMessage="1" sqref="H8:H18 H20:H24" xr:uid="{299E2030-49D7-4CE3-A384-6C14AC2BDA03}">
      <formula1>"R,P,E,D"</formula1>
    </dataValidation>
  </dataValidations>
  <pageMargins left="0.511811024" right="0.511811024" top="0.78740157499999996" bottom="0.78740157499999996" header="0.31496062000000002" footer="0.31496062000000002"/>
  <pageSetup paperSize="9" scale="33" orientation="landscape" r:id="rId1"/>
  <colBreaks count="1" manualBreakCount="1">
    <brk id="18" max="1048575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CC8D3-611B-47AB-AC0E-2898457830F0}">
  <sheetPr codeName="Planilha11"/>
  <dimension ref="B1:N22"/>
  <sheetViews>
    <sheetView workbookViewId="0">
      <selection activeCell="J3" sqref="J3"/>
    </sheetView>
  </sheetViews>
  <sheetFormatPr defaultRowHeight="15" x14ac:dyDescent="0.25"/>
  <cols>
    <col min="1" max="1" width="2.85546875" customWidth="1"/>
    <col min="2" max="5" width="17" bestFit="1" customWidth="1"/>
    <col min="6" max="6" width="19.28515625" bestFit="1" customWidth="1"/>
    <col min="7" max="8" width="17" bestFit="1" customWidth="1"/>
    <col min="14" max="17" width="9.140625" customWidth="1"/>
  </cols>
  <sheetData>
    <row r="1" spans="2:14" ht="15.75" thickBot="1" x14ac:dyDescent="0.3"/>
    <row r="2" spans="2:14" ht="23.25" customHeight="1" x14ac:dyDescent="0.25">
      <c r="B2" s="471" t="s">
        <v>100</v>
      </c>
      <c r="C2" s="472"/>
      <c r="D2" s="472"/>
      <c r="E2" s="472"/>
      <c r="F2" s="472"/>
      <c r="G2" s="472"/>
      <c r="H2" s="473"/>
    </row>
    <row r="3" spans="2:14" ht="23.25" customHeight="1" x14ac:dyDescent="0.25">
      <c r="B3" s="474"/>
      <c r="C3" s="475"/>
      <c r="D3" s="475"/>
      <c r="E3" s="475"/>
      <c r="F3" s="475"/>
      <c r="G3" s="475"/>
      <c r="H3" s="476"/>
    </row>
    <row r="4" spans="2:14" ht="15" customHeight="1" thickBot="1" x14ac:dyDescent="0.3">
      <c r="B4" s="474"/>
      <c r="C4" s="475"/>
      <c r="D4" s="475"/>
      <c r="E4" s="475"/>
      <c r="F4" s="475"/>
      <c r="G4" s="475"/>
      <c r="H4" s="476"/>
    </row>
    <row r="5" spans="2:14" ht="15.75" thickTop="1" x14ac:dyDescent="0.25">
      <c r="B5" s="418" t="s">
        <v>0</v>
      </c>
      <c r="C5" s="414" t="s">
        <v>133</v>
      </c>
      <c r="D5" s="414" t="s">
        <v>7</v>
      </c>
      <c r="E5" s="414" t="s">
        <v>1</v>
      </c>
      <c r="F5" s="414" t="s">
        <v>134</v>
      </c>
      <c r="G5" s="414" t="s">
        <v>135</v>
      </c>
      <c r="H5" s="419" t="s">
        <v>136</v>
      </c>
    </row>
    <row r="6" spans="2:14" x14ac:dyDescent="0.25">
      <c r="B6" s="392">
        <v>46172</v>
      </c>
      <c r="C6" s="409" t="s">
        <v>141</v>
      </c>
      <c r="D6" s="409" t="s">
        <v>142</v>
      </c>
      <c r="E6" s="409">
        <v>637</v>
      </c>
      <c r="F6" s="409">
        <v>1</v>
      </c>
      <c r="G6" s="409">
        <v>24.43</v>
      </c>
      <c r="H6" s="420" t="s">
        <v>137</v>
      </c>
    </row>
    <row r="7" spans="2:14" x14ac:dyDescent="0.25">
      <c r="B7" s="392">
        <v>46172</v>
      </c>
      <c r="C7" s="409" t="s">
        <v>141</v>
      </c>
      <c r="D7" s="409" t="s">
        <v>142</v>
      </c>
      <c r="E7" s="409">
        <v>531</v>
      </c>
      <c r="F7" s="409">
        <v>2</v>
      </c>
      <c r="G7" s="409">
        <v>38.26</v>
      </c>
      <c r="H7" s="420" t="s">
        <v>137</v>
      </c>
    </row>
    <row r="8" spans="2:14" x14ac:dyDescent="0.25">
      <c r="B8" s="392">
        <v>46172</v>
      </c>
      <c r="C8" s="409" t="s">
        <v>141</v>
      </c>
      <c r="D8" s="409" t="s">
        <v>142</v>
      </c>
      <c r="E8" s="409">
        <v>920</v>
      </c>
      <c r="F8" s="409">
        <v>1</v>
      </c>
      <c r="G8" s="409">
        <v>24.3</v>
      </c>
      <c r="H8" s="420" t="s">
        <v>137</v>
      </c>
    </row>
    <row r="9" spans="2:14" x14ac:dyDescent="0.25">
      <c r="B9" s="392">
        <v>46172</v>
      </c>
      <c r="C9" s="409" t="s">
        <v>143</v>
      </c>
      <c r="D9" s="409" t="s">
        <v>142</v>
      </c>
      <c r="E9" s="409">
        <v>531</v>
      </c>
      <c r="F9" s="409">
        <v>1</v>
      </c>
      <c r="G9" s="409">
        <v>17.579999999999998</v>
      </c>
      <c r="H9" s="420" t="s">
        <v>137</v>
      </c>
    </row>
    <row r="10" spans="2:14" x14ac:dyDescent="0.25">
      <c r="B10" s="392">
        <v>46173</v>
      </c>
      <c r="C10" s="409" t="s">
        <v>141</v>
      </c>
      <c r="D10" s="409" t="s">
        <v>142</v>
      </c>
      <c r="E10" s="409">
        <v>531</v>
      </c>
      <c r="F10" s="409">
        <v>2</v>
      </c>
      <c r="G10" s="409">
        <v>18.37</v>
      </c>
      <c r="H10" s="420" t="s">
        <v>137</v>
      </c>
    </row>
    <row r="11" spans="2:14" x14ac:dyDescent="0.25">
      <c r="B11" s="421">
        <v>46173</v>
      </c>
      <c r="C11" s="415" t="s">
        <v>143</v>
      </c>
      <c r="D11" s="415" t="s">
        <v>142</v>
      </c>
      <c r="E11" s="393">
        <v>920</v>
      </c>
      <c r="F11" s="393">
        <v>1</v>
      </c>
      <c r="G11" s="408">
        <v>18.010000000000002</v>
      </c>
      <c r="H11" s="422" t="s">
        <v>137</v>
      </c>
    </row>
    <row r="12" spans="2:14" ht="15.75" thickBot="1" x14ac:dyDescent="0.3">
      <c r="B12" s="417" t="s">
        <v>5</v>
      </c>
      <c r="C12" s="416"/>
      <c r="D12" s="416"/>
      <c r="E12" s="413"/>
      <c r="F12" s="413"/>
      <c r="G12" s="396">
        <f>SUM(G6:G11)</f>
        <v>140.94999999999999</v>
      </c>
      <c r="H12" s="423" t="s">
        <v>137</v>
      </c>
    </row>
    <row r="13" spans="2:14" x14ac:dyDescent="0.25">
      <c r="B13" s="410"/>
      <c r="C13" s="411"/>
      <c r="D13" s="411"/>
      <c r="E13" s="411"/>
      <c r="F13" s="411"/>
      <c r="G13" s="411"/>
      <c r="H13" s="412"/>
    </row>
    <row r="14" spans="2:14" x14ac:dyDescent="0.25">
      <c r="B14" s="395"/>
      <c r="C14" s="393"/>
      <c r="D14" s="393"/>
      <c r="E14" s="393"/>
      <c r="F14" s="393"/>
      <c r="G14" s="393"/>
      <c r="H14" s="394"/>
    </row>
    <row r="15" spans="2:14" x14ac:dyDescent="0.25">
      <c r="B15" s="395"/>
      <c r="C15" s="393"/>
      <c r="D15" s="393"/>
      <c r="E15" s="393"/>
      <c r="F15" s="393"/>
      <c r="G15" s="393"/>
      <c r="H15" s="394"/>
      <c r="M15" s="404"/>
      <c r="N15" s="424"/>
    </row>
    <row r="16" spans="2:14" x14ac:dyDescent="0.25">
      <c r="B16" s="395"/>
      <c r="C16" s="393"/>
      <c r="D16" s="393"/>
      <c r="E16" s="393"/>
      <c r="F16" s="393"/>
      <c r="G16" s="393"/>
      <c r="H16" s="394"/>
    </row>
    <row r="17" spans="2:8" x14ac:dyDescent="0.25">
      <c r="B17" s="395"/>
      <c r="C17" s="393"/>
      <c r="D17" s="393"/>
      <c r="E17" s="393"/>
      <c r="F17" s="393"/>
      <c r="G17" s="393"/>
      <c r="H17" s="394"/>
    </row>
    <row r="18" spans="2:8" x14ac:dyDescent="0.25">
      <c r="B18" s="395"/>
      <c r="C18" s="393"/>
      <c r="D18" s="393"/>
      <c r="E18" s="393"/>
      <c r="F18" s="393"/>
      <c r="G18" s="393"/>
      <c r="H18" s="394"/>
    </row>
    <row r="19" spans="2:8" x14ac:dyDescent="0.25">
      <c r="B19" s="395"/>
      <c r="C19" s="393"/>
      <c r="D19" s="393"/>
      <c r="E19" s="393"/>
      <c r="F19" s="393"/>
      <c r="G19" s="393"/>
      <c r="H19" s="394"/>
    </row>
    <row r="20" spans="2:8" x14ac:dyDescent="0.25">
      <c r="B20" s="395"/>
      <c r="C20" s="393"/>
      <c r="D20" s="393"/>
      <c r="E20" s="393"/>
      <c r="F20" s="393"/>
      <c r="G20" s="393"/>
      <c r="H20" s="394"/>
    </row>
    <row r="21" spans="2:8" ht="15.75" thickBot="1" x14ac:dyDescent="0.3">
      <c r="B21" s="405"/>
      <c r="C21" s="406"/>
      <c r="D21" s="406"/>
      <c r="E21" s="406"/>
      <c r="F21" s="406"/>
      <c r="G21" s="406"/>
      <c r="H21" s="407"/>
    </row>
    <row r="22" spans="2:8" ht="15.75" thickTop="1" x14ac:dyDescent="0.25"/>
  </sheetData>
  <mergeCells count="1">
    <mergeCell ref="B2:H4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3D6DF-D1C0-4533-AC1B-03CE7F5749FC}">
  <sheetPr codeName="Planilha1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3"/>
  <dimension ref="B1:R61"/>
  <sheetViews>
    <sheetView workbookViewId="0">
      <pane ySplit="4" topLeftCell="A5" activePane="bottomLeft" state="frozen"/>
      <selection pane="bottomLeft" activeCell="O14" sqref="O14"/>
    </sheetView>
  </sheetViews>
  <sheetFormatPr defaultRowHeight="15" x14ac:dyDescent="0.25"/>
  <cols>
    <col min="2" max="2" width="10.7109375" bestFit="1" customWidth="1"/>
    <col min="4" max="4" width="10.85546875" style="2" customWidth="1"/>
    <col min="5" max="5" width="12.140625" style="2" customWidth="1"/>
    <col min="6" max="6" width="12.28515625" style="2" customWidth="1"/>
    <col min="7" max="7" width="11.7109375" style="2" customWidth="1"/>
    <col min="8" max="8" width="12.42578125" style="2" customWidth="1"/>
    <col min="9" max="9" width="11.140625" style="2" customWidth="1"/>
    <col min="10" max="10" width="3.28515625" style="200" customWidth="1"/>
    <col min="11" max="11" width="14.85546875" style="2" customWidth="1"/>
    <col min="12" max="12" width="9.140625" style="2"/>
    <col min="13" max="13" width="10.85546875" style="2" customWidth="1"/>
    <col min="14" max="14" width="11.5703125" style="2" customWidth="1"/>
    <col min="15" max="15" width="10.7109375" style="2" customWidth="1"/>
    <col min="16" max="17" width="11.28515625" style="2" customWidth="1"/>
    <col min="18" max="18" width="10.85546875" style="2" customWidth="1"/>
  </cols>
  <sheetData>
    <row r="1" spans="2:18" ht="15.75" thickBot="1" x14ac:dyDescent="0.3"/>
    <row r="2" spans="2:18" x14ac:dyDescent="0.25">
      <c r="B2" s="596" t="s">
        <v>0</v>
      </c>
      <c r="C2" s="598" t="s">
        <v>3</v>
      </c>
      <c r="D2" s="600" t="s">
        <v>97</v>
      </c>
      <c r="E2" s="600"/>
      <c r="F2" s="600"/>
      <c r="G2" s="600"/>
      <c r="H2" s="600"/>
      <c r="I2" s="600"/>
      <c r="J2" s="203"/>
      <c r="K2" s="201" t="s">
        <v>0</v>
      </c>
      <c r="L2" s="201" t="s">
        <v>3</v>
      </c>
      <c r="M2" s="600" t="s">
        <v>98</v>
      </c>
      <c r="N2" s="600"/>
      <c r="O2" s="600"/>
      <c r="P2" s="600"/>
      <c r="Q2" s="600"/>
      <c r="R2" s="602"/>
    </row>
    <row r="3" spans="2:18" ht="15.75" thickBot="1" x14ac:dyDescent="0.3">
      <c r="B3" s="597"/>
      <c r="C3" s="599"/>
      <c r="D3" s="601"/>
      <c r="E3" s="601"/>
      <c r="F3" s="601"/>
      <c r="G3" s="601"/>
      <c r="H3" s="601"/>
      <c r="I3" s="601"/>
      <c r="J3" s="204"/>
      <c r="K3" s="202"/>
      <c r="L3" s="202"/>
      <c r="M3" s="601"/>
      <c r="N3" s="601"/>
      <c r="O3" s="601"/>
      <c r="P3" s="601"/>
      <c r="Q3" s="601"/>
      <c r="R3" s="603"/>
    </row>
    <row r="4" spans="2:18" x14ac:dyDescent="0.25">
      <c r="D4" s="2" t="s">
        <v>96</v>
      </c>
      <c r="E4" s="2" t="s">
        <v>91</v>
      </c>
      <c r="F4" s="2" t="s">
        <v>93</v>
      </c>
      <c r="G4" s="2" t="s">
        <v>92</v>
      </c>
      <c r="H4" s="2" t="s">
        <v>94</v>
      </c>
      <c r="I4" s="2" t="s">
        <v>95</v>
      </c>
      <c r="M4" s="2" t="s">
        <v>96</v>
      </c>
      <c r="N4" s="2" t="s">
        <v>91</v>
      </c>
      <c r="O4" s="2" t="s">
        <v>93</v>
      </c>
      <c r="P4" s="2" t="s">
        <v>92</v>
      </c>
      <c r="Q4" s="2" t="s">
        <v>94</v>
      </c>
      <c r="R4" s="2" t="s">
        <v>95</v>
      </c>
    </row>
    <row r="5" spans="2:18" s="198" customFormat="1" x14ac:dyDescent="0.25">
      <c r="B5" s="196">
        <v>45883</v>
      </c>
      <c r="C5" s="197">
        <v>0.125</v>
      </c>
      <c r="D5" s="199"/>
      <c r="E5" s="199"/>
      <c r="F5" s="199"/>
      <c r="G5" s="199"/>
      <c r="H5" s="199"/>
      <c r="I5" s="199"/>
      <c r="J5" s="200"/>
      <c r="K5" s="196">
        <v>45883</v>
      </c>
      <c r="L5" s="197">
        <v>0.125</v>
      </c>
      <c r="M5" s="199"/>
      <c r="N5" s="199"/>
      <c r="O5" s="199"/>
      <c r="P5" s="199"/>
      <c r="Q5" s="199"/>
      <c r="R5" s="199"/>
    </row>
    <row r="6" spans="2:18" x14ac:dyDescent="0.25">
      <c r="B6" s="195">
        <v>45883</v>
      </c>
      <c r="C6" s="194">
        <v>0.16666666666666699</v>
      </c>
      <c r="D6" s="2">
        <v>1.74</v>
      </c>
      <c r="E6" s="2">
        <v>2.5</v>
      </c>
      <c r="F6" s="2">
        <v>2</v>
      </c>
      <c r="G6" s="2">
        <v>2.1</v>
      </c>
      <c r="H6" s="2">
        <v>2.09</v>
      </c>
      <c r="I6" s="2">
        <v>1.65</v>
      </c>
      <c r="K6" s="195">
        <v>45883</v>
      </c>
      <c r="L6" s="194">
        <v>0.16666666666666699</v>
      </c>
    </row>
    <row r="7" spans="2:18" x14ac:dyDescent="0.25">
      <c r="B7" s="195">
        <v>45883</v>
      </c>
      <c r="C7" s="194">
        <v>0.20833333333333301</v>
      </c>
      <c r="K7" s="195">
        <v>45883</v>
      </c>
      <c r="L7" s="194">
        <v>0.20833333333333301</v>
      </c>
    </row>
    <row r="8" spans="2:18" x14ac:dyDescent="0.25">
      <c r="B8" s="195">
        <v>45883</v>
      </c>
      <c r="C8" s="194">
        <v>0.25</v>
      </c>
      <c r="K8" s="195">
        <v>45883</v>
      </c>
      <c r="L8" s="194">
        <v>0.25</v>
      </c>
    </row>
    <row r="9" spans="2:18" x14ac:dyDescent="0.25">
      <c r="B9" s="195">
        <v>45883</v>
      </c>
      <c r="C9" s="194">
        <v>0.29166666666666702</v>
      </c>
      <c r="K9" s="195">
        <v>45883</v>
      </c>
      <c r="L9" s="194">
        <v>0.29166666666666702</v>
      </c>
    </row>
    <row r="10" spans="2:18" x14ac:dyDescent="0.25">
      <c r="B10" s="195">
        <v>45883</v>
      </c>
      <c r="C10" s="194">
        <v>0.33333333333333298</v>
      </c>
      <c r="H10" s="208"/>
      <c r="K10" s="195">
        <v>45883</v>
      </c>
      <c r="L10" s="194">
        <v>0.33333333333333298</v>
      </c>
    </row>
    <row r="11" spans="2:18" x14ac:dyDescent="0.25">
      <c r="B11" s="195">
        <v>45883</v>
      </c>
      <c r="C11" s="194">
        <v>0.375</v>
      </c>
      <c r="K11" s="195">
        <v>45883</v>
      </c>
      <c r="L11" s="194">
        <v>0.375</v>
      </c>
    </row>
    <row r="12" spans="2:18" x14ac:dyDescent="0.25">
      <c r="B12" s="195">
        <v>45883</v>
      </c>
      <c r="C12" s="194">
        <v>0.41666666666666702</v>
      </c>
      <c r="K12" s="195">
        <v>45883</v>
      </c>
      <c r="L12" s="194">
        <v>0.41666666666666702</v>
      </c>
    </row>
    <row r="13" spans="2:18" s="198" customFormat="1" x14ac:dyDescent="0.25">
      <c r="B13" s="196">
        <v>45883</v>
      </c>
      <c r="C13" s="197">
        <v>0.45833333333333298</v>
      </c>
      <c r="D13" s="199"/>
      <c r="E13" s="199"/>
      <c r="F13" s="199"/>
      <c r="G13" s="199"/>
      <c r="H13" s="199"/>
      <c r="I13" s="199"/>
      <c r="J13" s="200"/>
      <c r="K13" s="196">
        <v>45883</v>
      </c>
      <c r="L13" s="197">
        <v>0.45833333333333298</v>
      </c>
      <c r="M13" s="199"/>
      <c r="N13" s="199"/>
      <c r="O13" s="199"/>
      <c r="P13" s="199"/>
      <c r="Q13" s="199"/>
      <c r="R13" s="199"/>
    </row>
    <row r="14" spans="2:18" s="207" customFormat="1" x14ac:dyDescent="0.25">
      <c r="B14" s="205"/>
      <c r="C14" s="206"/>
      <c r="D14" s="193"/>
      <c r="E14" s="193"/>
      <c r="F14" s="193"/>
      <c r="G14" s="193"/>
      <c r="H14" s="193"/>
      <c r="I14" s="193"/>
      <c r="J14" s="193"/>
      <c r="K14" s="205"/>
      <c r="L14" s="206"/>
      <c r="M14" s="193"/>
      <c r="N14" s="193"/>
      <c r="O14" s="193"/>
      <c r="P14" s="193"/>
      <c r="Q14" s="193"/>
      <c r="R14" s="193"/>
    </row>
    <row r="15" spans="2:18" s="198" customFormat="1" x14ac:dyDescent="0.25">
      <c r="B15" s="196">
        <v>45883</v>
      </c>
      <c r="C15" s="197">
        <v>0.45833333333333298</v>
      </c>
      <c r="D15" s="199"/>
      <c r="E15" s="199"/>
      <c r="F15" s="199"/>
      <c r="G15" s="199"/>
      <c r="H15" s="199"/>
      <c r="I15" s="199"/>
      <c r="J15" s="200"/>
      <c r="K15" s="196">
        <v>45883</v>
      </c>
      <c r="L15" s="197">
        <v>0.45833333333333298</v>
      </c>
      <c r="M15" s="199"/>
      <c r="N15" s="199"/>
      <c r="O15" s="199"/>
      <c r="P15" s="199"/>
      <c r="Q15" s="199"/>
      <c r="R15" s="199"/>
    </row>
    <row r="16" spans="2:18" x14ac:dyDescent="0.25">
      <c r="B16" s="195">
        <v>45883</v>
      </c>
      <c r="C16" s="194">
        <v>0.5</v>
      </c>
      <c r="K16" s="195">
        <v>45883</v>
      </c>
      <c r="L16" s="194">
        <v>0.5</v>
      </c>
    </row>
    <row r="17" spans="2:18" x14ac:dyDescent="0.25">
      <c r="B17" s="195">
        <v>45883</v>
      </c>
      <c r="C17" s="194">
        <v>0.54166666666666596</v>
      </c>
      <c r="K17" s="195">
        <v>45883</v>
      </c>
      <c r="L17" s="194">
        <v>0.54166666666666596</v>
      </c>
    </row>
    <row r="18" spans="2:18" x14ac:dyDescent="0.25">
      <c r="B18" s="195">
        <v>45883</v>
      </c>
      <c r="C18" s="194">
        <v>0.58333333333333304</v>
      </c>
      <c r="K18" s="195">
        <v>45883</v>
      </c>
      <c r="L18" s="194">
        <v>0.58333333333333304</v>
      </c>
    </row>
    <row r="19" spans="2:18" x14ac:dyDescent="0.25">
      <c r="B19" s="195">
        <v>45883</v>
      </c>
      <c r="C19" s="194">
        <v>0.625</v>
      </c>
      <c r="K19" s="195">
        <v>45883</v>
      </c>
      <c r="L19" s="194">
        <v>0.625</v>
      </c>
    </row>
    <row r="20" spans="2:18" x14ac:dyDescent="0.25">
      <c r="B20" s="195">
        <v>45883</v>
      </c>
      <c r="C20" s="194">
        <v>0.66666666666666596</v>
      </c>
      <c r="K20" s="195">
        <v>45883</v>
      </c>
      <c r="L20" s="194">
        <v>0.66666666666666596</v>
      </c>
    </row>
    <row r="21" spans="2:18" x14ac:dyDescent="0.25">
      <c r="B21" s="195">
        <v>45883</v>
      </c>
      <c r="C21" s="194">
        <v>0.70833333333333304</v>
      </c>
      <c r="K21" s="195">
        <v>45883</v>
      </c>
      <c r="L21" s="194">
        <v>0.70833333333333304</v>
      </c>
    </row>
    <row r="22" spans="2:18" x14ac:dyDescent="0.25">
      <c r="B22" s="195">
        <v>45883</v>
      </c>
      <c r="C22" s="194">
        <v>0.75</v>
      </c>
      <c r="K22" s="195">
        <v>45883</v>
      </c>
      <c r="L22" s="194">
        <v>0.75</v>
      </c>
    </row>
    <row r="23" spans="2:18" s="198" customFormat="1" x14ac:dyDescent="0.25">
      <c r="B23" s="196">
        <v>45883</v>
      </c>
      <c r="C23" s="197">
        <v>0.79166666666666596</v>
      </c>
      <c r="D23" s="199"/>
      <c r="E23" s="199"/>
      <c r="F23" s="199"/>
      <c r="G23" s="199"/>
      <c r="H23" s="199"/>
      <c r="I23" s="199"/>
      <c r="J23" s="200"/>
      <c r="K23" s="196">
        <v>45883</v>
      </c>
      <c r="L23" s="197">
        <v>0.79166666666666596</v>
      </c>
      <c r="M23" s="199"/>
      <c r="N23" s="199"/>
      <c r="O23" s="199"/>
      <c r="P23" s="199"/>
      <c r="Q23" s="199"/>
      <c r="R23" s="199"/>
    </row>
    <row r="24" spans="2:18" s="207" customFormat="1" x14ac:dyDescent="0.25">
      <c r="B24" s="205"/>
      <c r="C24" s="206"/>
      <c r="D24" s="193"/>
      <c r="E24" s="193"/>
      <c r="F24" s="193"/>
      <c r="G24" s="193"/>
      <c r="H24" s="193"/>
      <c r="I24" s="193"/>
      <c r="J24" s="193"/>
      <c r="K24" s="205"/>
      <c r="L24" s="206"/>
      <c r="M24" s="193"/>
      <c r="N24" s="193"/>
      <c r="O24" s="193"/>
      <c r="P24" s="193"/>
      <c r="Q24" s="193"/>
      <c r="R24" s="193"/>
    </row>
    <row r="25" spans="2:18" x14ac:dyDescent="0.25">
      <c r="B25" s="195">
        <v>45883</v>
      </c>
      <c r="C25" s="194">
        <v>0.83333333333333304</v>
      </c>
      <c r="K25" s="195">
        <v>45883</v>
      </c>
      <c r="L25" s="194">
        <v>0.83333333333333304</v>
      </c>
    </row>
    <row r="26" spans="2:18" x14ac:dyDescent="0.25">
      <c r="B26" s="195">
        <v>45883</v>
      </c>
      <c r="C26" s="194">
        <v>0.875000000000003</v>
      </c>
      <c r="K26" s="195">
        <v>45883</v>
      </c>
      <c r="L26" s="194">
        <v>0.875000000000003</v>
      </c>
    </row>
    <row r="27" spans="2:18" x14ac:dyDescent="0.25">
      <c r="B27" s="195">
        <v>45883</v>
      </c>
      <c r="C27" s="194">
        <v>0.91666666666666996</v>
      </c>
      <c r="K27" s="195">
        <v>45883</v>
      </c>
      <c r="L27" s="194">
        <v>0.91666666666666996</v>
      </c>
    </row>
    <row r="28" spans="2:18" x14ac:dyDescent="0.25">
      <c r="B28" s="195">
        <v>45883</v>
      </c>
      <c r="C28" s="194">
        <v>0.95833333333333703</v>
      </c>
      <c r="K28" s="195">
        <v>45883</v>
      </c>
      <c r="L28" s="194">
        <v>0.95833333333333703</v>
      </c>
    </row>
    <row r="29" spans="2:18" x14ac:dyDescent="0.25">
      <c r="B29" s="195">
        <v>45883</v>
      </c>
      <c r="C29" s="194">
        <v>1</v>
      </c>
      <c r="K29" s="195">
        <v>45883</v>
      </c>
      <c r="L29" s="194">
        <v>1</v>
      </c>
    </row>
    <row r="30" spans="2:18" x14ac:dyDescent="0.25">
      <c r="B30" s="195">
        <v>45884</v>
      </c>
      <c r="C30" s="194">
        <v>4.1666666666666664E-2</v>
      </c>
      <c r="K30" s="195">
        <v>45884</v>
      </c>
      <c r="L30" s="194">
        <v>4.1666666666666664E-2</v>
      </c>
    </row>
    <row r="31" spans="2:18" x14ac:dyDescent="0.25">
      <c r="B31" s="195">
        <v>45884</v>
      </c>
      <c r="C31" s="194">
        <v>8.3333333333333301E-2</v>
      </c>
      <c r="K31" s="195">
        <v>45884</v>
      </c>
      <c r="L31" s="194">
        <v>8.3333333333333301E-2</v>
      </c>
    </row>
    <row r="32" spans="2:18" s="198" customFormat="1" x14ac:dyDescent="0.25">
      <c r="B32" s="196">
        <v>45884</v>
      </c>
      <c r="C32" s="197">
        <v>0.125</v>
      </c>
      <c r="D32" s="199"/>
      <c r="E32" s="199"/>
      <c r="F32" s="199"/>
      <c r="G32" s="199"/>
      <c r="H32" s="199"/>
      <c r="I32" s="199"/>
      <c r="J32" s="200"/>
      <c r="K32" s="196">
        <v>45884</v>
      </c>
      <c r="L32" s="197">
        <v>0.125</v>
      </c>
      <c r="M32" s="199"/>
      <c r="N32" s="199"/>
      <c r="O32" s="199"/>
      <c r="P32" s="199"/>
      <c r="Q32" s="199"/>
      <c r="R32" s="199"/>
    </row>
    <row r="33" spans="2:18" s="207" customFormat="1" x14ac:dyDescent="0.25">
      <c r="B33" s="205"/>
      <c r="C33" s="206"/>
      <c r="D33" s="193"/>
      <c r="E33" s="193"/>
      <c r="F33" s="193"/>
      <c r="G33" s="193"/>
      <c r="H33" s="193"/>
      <c r="I33" s="193"/>
      <c r="J33" s="193"/>
      <c r="K33" s="205"/>
      <c r="L33" s="206"/>
      <c r="M33" s="193"/>
      <c r="N33" s="193"/>
      <c r="O33" s="193"/>
      <c r="P33" s="193"/>
      <c r="Q33" s="193"/>
      <c r="R33" s="193"/>
    </row>
    <row r="34" spans="2:18" x14ac:dyDescent="0.25">
      <c r="B34" s="195"/>
      <c r="C34" s="194">
        <v>0.16666666666666699</v>
      </c>
      <c r="K34" s="195"/>
      <c r="L34" s="194">
        <v>0.16666666666666699</v>
      </c>
    </row>
    <row r="35" spans="2:18" x14ac:dyDescent="0.25">
      <c r="B35" s="195"/>
      <c r="C35" s="194">
        <v>0.20833333333333301</v>
      </c>
      <c r="K35" s="195"/>
      <c r="L35" s="194">
        <v>0.20833333333333301</v>
      </c>
    </row>
    <row r="36" spans="2:18" x14ac:dyDescent="0.25">
      <c r="B36" s="195"/>
      <c r="C36" s="194">
        <v>0.25</v>
      </c>
      <c r="K36" s="195"/>
      <c r="L36" s="194">
        <v>0.25</v>
      </c>
    </row>
    <row r="37" spans="2:18" x14ac:dyDescent="0.25">
      <c r="B37" s="195"/>
      <c r="C37" s="194">
        <v>0.29166666666666702</v>
      </c>
      <c r="K37" s="195"/>
      <c r="L37" s="194">
        <v>0.29166666666666702</v>
      </c>
    </row>
    <row r="38" spans="2:18" x14ac:dyDescent="0.25">
      <c r="B38" s="195"/>
      <c r="C38" s="194">
        <v>0.33333333333333298</v>
      </c>
      <c r="K38" s="195"/>
      <c r="L38" s="194">
        <v>0.33333333333333298</v>
      </c>
    </row>
    <row r="39" spans="2:18" x14ac:dyDescent="0.25">
      <c r="B39" s="195"/>
      <c r="C39" s="194">
        <v>0.375</v>
      </c>
      <c r="K39" s="195"/>
      <c r="L39" s="194">
        <v>0.375</v>
      </c>
    </row>
    <row r="40" spans="2:18" x14ac:dyDescent="0.25">
      <c r="B40" s="195"/>
      <c r="C40" s="194">
        <v>0.41666666666666702</v>
      </c>
      <c r="K40" s="195"/>
      <c r="L40" s="194">
        <v>0.41666666666666702</v>
      </c>
    </row>
    <row r="41" spans="2:18" x14ac:dyDescent="0.25">
      <c r="B41" s="195"/>
      <c r="C41" s="194">
        <v>0.45833333333333298</v>
      </c>
      <c r="K41" s="195"/>
      <c r="L41" s="194">
        <v>0.45833333333333298</v>
      </c>
    </row>
    <row r="42" spans="2:18" s="207" customFormat="1" x14ac:dyDescent="0.25">
      <c r="B42" s="205"/>
      <c r="C42" s="206"/>
      <c r="D42" s="193"/>
      <c r="E42" s="193"/>
      <c r="F42" s="193"/>
      <c r="G42" s="193"/>
      <c r="H42" s="193"/>
      <c r="I42" s="193"/>
      <c r="J42" s="193"/>
      <c r="K42" s="205"/>
      <c r="L42" s="206"/>
      <c r="M42" s="193"/>
      <c r="N42" s="193"/>
      <c r="O42" s="193"/>
      <c r="P42" s="193"/>
      <c r="Q42" s="193"/>
      <c r="R42" s="193"/>
    </row>
    <row r="43" spans="2:18" s="198" customFormat="1" x14ac:dyDescent="0.25">
      <c r="B43" s="196"/>
      <c r="C43" s="197">
        <v>0.45833333333333298</v>
      </c>
      <c r="D43" s="199"/>
      <c r="E43" s="199"/>
      <c r="F43" s="199"/>
      <c r="G43" s="199"/>
      <c r="H43" s="199"/>
      <c r="I43" s="199"/>
      <c r="J43" s="200"/>
      <c r="K43" s="196"/>
      <c r="L43" s="197">
        <v>0.45833333333333298</v>
      </c>
      <c r="M43" s="199"/>
      <c r="N43" s="199"/>
      <c r="O43" s="199"/>
      <c r="P43" s="199"/>
      <c r="Q43" s="199"/>
      <c r="R43" s="199"/>
    </row>
    <row r="44" spans="2:18" x14ac:dyDescent="0.25">
      <c r="B44" s="195"/>
      <c r="C44" s="194">
        <v>0.5</v>
      </c>
      <c r="K44" s="195"/>
      <c r="L44" s="194">
        <v>0.5</v>
      </c>
    </row>
    <row r="45" spans="2:18" x14ac:dyDescent="0.25">
      <c r="B45" s="195"/>
      <c r="C45" s="194">
        <v>0.54166666666666596</v>
      </c>
      <c r="K45" s="195"/>
      <c r="L45" s="194">
        <v>0.54166666666666596</v>
      </c>
    </row>
    <row r="46" spans="2:18" x14ac:dyDescent="0.25">
      <c r="B46" s="195"/>
      <c r="C46" s="194">
        <v>0.58333333333333304</v>
      </c>
      <c r="K46" s="195"/>
      <c r="L46" s="194">
        <v>0.58333333333333304</v>
      </c>
    </row>
    <row r="47" spans="2:18" x14ac:dyDescent="0.25">
      <c r="B47" s="195"/>
      <c r="C47" s="194">
        <v>0.625</v>
      </c>
      <c r="K47" s="195"/>
      <c r="L47" s="194">
        <v>0.625</v>
      </c>
    </row>
    <row r="48" spans="2:18" x14ac:dyDescent="0.25">
      <c r="B48" s="195"/>
      <c r="C48" s="194">
        <v>0.66666666666666596</v>
      </c>
      <c r="K48" s="195"/>
      <c r="L48" s="194">
        <v>0.66666666666666596</v>
      </c>
    </row>
    <row r="49" spans="2:18" x14ac:dyDescent="0.25">
      <c r="B49" s="195"/>
      <c r="C49" s="194">
        <v>0.70833333333333304</v>
      </c>
      <c r="K49" s="195"/>
      <c r="L49" s="194">
        <v>0.70833333333333304</v>
      </c>
    </row>
    <row r="50" spans="2:18" x14ac:dyDescent="0.25">
      <c r="B50" s="195"/>
      <c r="C50" s="194">
        <v>0.75</v>
      </c>
      <c r="K50" s="195"/>
      <c r="L50" s="194">
        <v>0.75</v>
      </c>
    </row>
    <row r="51" spans="2:18" s="198" customFormat="1" x14ac:dyDescent="0.25">
      <c r="B51" s="196"/>
      <c r="C51" s="197">
        <v>0.79166666666666596</v>
      </c>
      <c r="D51" s="199"/>
      <c r="E51" s="199"/>
      <c r="F51" s="199"/>
      <c r="G51" s="199"/>
      <c r="H51" s="199"/>
      <c r="I51" s="199"/>
      <c r="J51" s="200"/>
      <c r="K51" s="196"/>
      <c r="L51" s="197">
        <v>0.79166666666666596</v>
      </c>
      <c r="M51" s="199"/>
      <c r="N51" s="199"/>
      <c r="O51" s="199"/>
      <c r="P51" s="199"/>
      <c r="Q51" s="199"/>
      <c r="R51" s="199"/>
    </row>
    <row r="52" spans="2:18" s="207" customFormat="1" x14ac:dyDescent="0.25">
      <c r="B52" s="205"/>
      <c r="C52" s="206"/>
      <c r="D52" s="193"/>
      <c r="E52" s="193"/>
      <c r="F52" s="193"/>
      <c r="G52" s="193"/>
      <c r="H52" s="193"/>
      <c r="I52" s="193"/>
      <c r="J52" s="193"/>
      <c r="K52" s="205"/>
      <c r="L52" s="206"/>
      <c r="M52" s="193"/>
      <c r="N52" s="193"/>
      <c r="O52" s="193"/>
      <c r="P52" s="193"/>
      <c r="Q52" s="193"/>
      <c r="R52" s="193"/>
    </row>
    <row r="53" spans="2:18" x14ac:dyDescent="0.25">
      <c r="B53" s="195"/>
      <c r="C53" s="194">
        <v>0.83333333333333304</v>
      </c>
      <c r="K53" s="195"/>
      <c r="L53" s="194">
        <v>0.83333333333333304</v>
      </c>
    </row>
    <row r="54" spans="2:18" x14ac:dyDescent="0.25">
      <c r="B54" s="195"/>
      <c r="C54" s="194">
        <v>0.875000000000003</v>
      </c>
      <c r="K54" s="195"/>
      <c r="L54" s="194">
        <v>0.875000000000003</v>
      </c>
    </row>
    <row r="55" spans="2:18" x14ac:dyDescent="0.25">
      <c r="B55" s="195"/>
      <c r="C55" s="194">
        <v>0.91666666666666996</v>
      </c>
      <c r="K55" s="195"/>
      <c r="L55" s="194">
        <v>0.91666666666666996</v>
      </c>
    </row>
    <row r="56" spans="2:18" x14ac:dyDescent="0.25">
      <c r="B56" s="195"/>
      <c r="C56" s="194">
        <v>0.95833333333333703</v>
      </c>
      <c r="K56" s="195"/>
      <c r="L56" s="194">
        <v>0.95833333333333703</v>
      </c>
    </row>
    <row r="57" spans="2:18" x14ac:dyDescent="0.25">
      <c r="B57" s="195"/>
      <c r="C57" s="194">
        <v>1</v>
      </c>
      <c r="K57" s="195"/>
      <c r="L57" s="194">
        <v>1</v>
      </c>
    </row>
    <row r="58" spans="2:18" x14ac:dyDescent="0.25">
      <c r="B58" s="195"/>
      <c r="C58" s="194">
        <v>4.1666666666666664E-2</v>
      </c>
      <c r="K58" s="195"/>
      <c r="L58" s="194">
        <v>4.1666666666666664E-2</v>
      </c>
    </row>
    <row r="59" spans="2:18" x14ac:dyDescent="0.25">
      <c r="B59" s="195"/>
      <c r="C59" s="194">
        <v>8.3333333333333301E-2</v>
      </c>
      <c r="K59" s="195"/>
      <c r="L59" s="194">
        <v>8.3333333333333301E-2</v>
      </c>
    </row>
    <row r="60" spans="2:18" s="198" customFormat="1" x14ac:dyDescent="0.25">
      <c r="B60" s="196"/>
      <c r="C60" s="197">
        <v>0.125</v>
      </c>
      <c r="D60" s="199"/>
      <c r="E60" s="199"/>
      <c r="F60" s="199"/>
      <c r="G60" s="199"/>
      <c r="H60" s="199"/>
      <c r="I60" s="199"/>
      <c r="J60" s="200"/>
      <c r="K60" s="196"/>
      <c r="L60" s="197">
        <v>0.125</v>
      </c>
      <c r="M60" s="199"/>
      <c r="N60" s="199"/>
      <c r="O60" s="199"/>
      <c r="P60" s="199"/>
      <c r="Q60" s="199"/>
      <c r="R60" s="199"/>
    </row>
    <row r="61" spans="2:18" s="207" customFormat="1" x14ac:dyDescent="0.25">
      <c r="B61" s="205"/>
      <c r="C61" s="206"/>
      <c r="D61" s="193"/>
      <c r="E61" s="193"/>
      <c r="F61" s="193"/>
      <c r="G61" s="193"/>
      <c r="H61" s="193"/>
      <c r="I61" s="193"/>
      <c r="J61" s="193"/>
      <c r="K61" s="205"/>
      <c r="L61" s="206"/>
      <c r="M61" s="193"/>
      <c r="N61" s="193"/>
      <c r="O61" s="193"/>
      <c r="P61" s="193"/>
      <c r="Q61" s="193"/>
      <c r="R61" s="193"/>
    </row>
  </sheetData>
  <mergeCells count="4">
    <mergeCell ref="B2:B3"/>
    <mergeCell ref="C2:C3"/>
    <mergeCell ref="D2:I3"/>
    <mergeCell ref="M2:R3"/>
  </mergeCells>
  <conditionalFormatting sqref="D5:I1048576 M5:R1048576">
    <cfRule type="cellIs" dxfId="59" priority="1" operator="greaterThan">
      <formula>2.01</formula>
    </cfRule>
    <cfRule type="cellIs" dxfId="58" priority="2" operator="greaterThan">
      <formula>1.69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8">
    <pageSetUpPr fitToPage="1"/>
  </sheetPr>
  <dimension ref="A1:AQ67"/>
  <sheetViews>
    <sheetView showGridLines="0" topLeftCell="C32" zoomScale="70" zoomScaleNormal="70" workbookViewId="0">
      <selection activeCell="K51" sqref="K51:L51"/>
    </sheetView>
  </sheetViews>
  <sheetFormatPr defaultRowHeight="15" x14ac:dyDescent="0.25"/>
  <cols>
    <col min="1" max="1" width="9.140625" hidden="1" customWidth="1"/>
    <col min="2" max="2" width="9.28515625" hidden="1" customWidth="1"/>
    <col min="3" max="3" width="24" customWidth="1"/>
    <col min="4" max="4" width="13.7109375" customWidth="1"/>
    <col min="5" max="5" width="19.85546875" bestFit="1" customWidth="1"/>
    <col min="6" max="7" width="19.5703125" style="1" customWidth="1"/>
    <col min="8" max="8" width="15.28515625" style="1" bestFit="1" customWidth="1"/>
    <col min="9" max="9" width="16.7109375" style="1" hidden="1" customWidth="1"/>
    <col min="10" max="10" width="18.28515625" style="1" customWidth="1"/>
    <col min="11" max="12" width="16.7109375" style="1" customWidth="1"/>
    <col min="13" max="13" width="18.7109375" style="1" customWidth="1"/>
    <col min="14" max="14" width="16.7109375" style="2" customWidth="1"/>
    <col min="15" max="15" width="9" style="1" hidden="1" customWidth="1"/>
    <col min="16" max="16" width="8.28515625" style="1" hidden="1" customWidth="1"/>
    <col min="17" max="17" width="10.7109375" style="1" hidden="1" customWidth="1"/>
    <col min="18" max="18" width="11.42578125" style="1" hidden="1" customWidth="1"/>
    <col min="19" max="19" width="113.140625" style="25" customWidth="1"/>
    <col min="20" max="21" width="3.5703125" style="1" customWidth="1"/>
    <col min="22" max="22" width="13.7109375" customWidth="1"/>
    <col min="23" max="23" width="23" hidden="1" customWidth="1"/>
    <col min="24" max="25" width="14.85546875" hidden="1" customWidth="1"/>
    <col min="26" max="26" width="10.5703125" hidden="1" customWidth="1"/>
    <col min="27" max="27" width="15.28515625" hidden="1" customWidth="1"/>
    <col min="28" max="28" width="16.140625" hidden="1" customWidth="1"/>
    <col min="29" max="29" width="33.7109375" hidden="1" customWidth="1"/>
    <col min="30" max="30" width="22" hidden="1" customWidth="1"/>
    <col min="31" max="32" width="15.28515625" hidden="1" customWidth="1"/>
    <col min="33" max="33" width="9.140625" hidden="1" customWidth="1"/>
    <col min="34" max="34" width="12.140625" bestFit="1" customWidth="1"/>
    <col min="36" max="36" width="9.85546875" bestFit="1" customWidth="1"/>
  </cols>
  <sheetData>
    <row r="1" spans="4:34" ht="15.75" thickBot="1" x14ac:dyDescent="0.3"/>
    <row r="2" spans="4:34" ht="15" customHeight="1" x14ac:dyDescent="0.25">
      <c r="D2" s="52"/>
      <c r="E2" s="164"/>
      <c r="F2" s="164"/>
      <c r="G2" s="634" t="s">
        <v>89</v>
      </c>
      <c r="H2" s="634"/>
      <c r="I2" s="634"/>
      <c r="J2" s="634"/>
      <c r="K2" s="634"/>
      <c r="L2" s="634"/>
      <c r="M2" s="634"/>
      <c r="N2" s="634"/>
      <c r="O2" s="634"/>
      <c r="P2" s="634"/>
      <c r="Q2" s="634"/>
      <c r="R2" s="634"/>
      <c r="S2" s="635"/>
      <c r="U2" s="64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</row>
    <row r="3" spans="4:34" ht="15" customHeight="1" x14ac:dyDescent="0.25">
      <c r="D3" s="165"/>
      <c r="E3" s="47"/>
      <c r="F3" s="47"/>
      <c r="G3" s="637"/>
      <c r="H3" s="637"/>
      <c r="I3" s="637"/>
      <c r="J3" s="637"/>
      <c r="K3" s="637"/>
      <c r="L3" s="637"/>
      <c r="M3" s="637"/>
      <c r="N3" s="637"/>
      <c r="O3" s="637"/>
      <c r="P3" s="637"/>
      <c r="Q3" s="637"/>
      <c r="R3" s="637"/>
      <c r="S3" s="638"/>
      <c r="U3" s="64"/>
      <c r="V3" s="66">
        <f ca="1">NOW()-AH3</f>
        <v>0.95610393518290948</v>
      </c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7">
        <f ca="1">TODAY()</f>
        <v>46213</v>
      </c>
    </row>
    <row r="4" spans="4:34" ht="40.5" customHeight="1" thickBot="1" x14ac:dyDescent="0.3">
      <c r="D4" s="166"/>
      <c r="E4" s="167"/>
      <c r="F4" s="167"/>
      <c r="G4" s="640"/>
      <c r="H4" s="640"/>
      <c r="I4" s="640"/>
      <c r="J4" s="640"/>
      <c r="K4" s="640"/>
      <c r="L4" s="640"/>
      <c r="M4" s="640"/>
      <c r="N4" s="640"/>
      <c r="O4" s="640"/>
      <c r="P4" s="640"/>
      <c r="Q4" s="640"/>
      <c r="R4" s="640"/>
      <c r="S4" s="641"/>
      <c r="U4" s="64"/>
      <c r="V4" s="66">
        <f ca="1">V3*24</f>
        <v>22.946494444389828</v>
      </c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65"/>
    </row>
    <row r="5" spans="4:34" ht="23.25" customHeight="1" thickBot="1" x14ac:dyDescent="0.3">
      <c r="D5" s="32" t="s">
        <v>3</v>
      </c>
      <c r="E5" s="33" t="s">
        <v>0</v>
      </c>
      <c r="F5" s="604" t="s">
        <v>6</v>
      </c>
      <c r="G5" s="605"/>
      <c r="H5" s="605"/>
      <c r="I5" s="606"/>
      <c r="J5" s="610" t="s">
        <v>42</v>
      </c>
      <c r="K5" s="612" t="s">
        <v>41</v>
      </c>
      <c r="L5" s="613"/>
      <c r="M5" s="612" t="s">
        <v>16</v>
      </c>
      <c r="N5" s="613"/>
      <c r="O5" s="26" t="s">
        <v>10</v>
      </c>
      <c r="P5" s="27"/>
      <c r="Q5" s="27"/>
      <c r="R5" s="28"/>
      <c r="S5" s="610" t="s">
        <v>15</v>
      </c>
    </row>
    <row r="6" spans="4:34" ht="23.25" customHeight="1" thickBot="1" x14ac:dyDescent="0.3">
      <c r="D6" s="30">
        <f ca="1">ROUNDDOWN(V3*24,0)</f>
        <v>22</v>
      </c>
      <c r="E6" s="31">
        <f ca="1">TODAY()</f>
        <v>46213</v>
      </c>
      <c r="F6" s="607"/>
      <c r="G6" s="608"/>
      <c r="H6" s="608"/>
      <c r="I6" s="609"/>
      <c r="J6" s="611"/>
      <c r="K6" s="614" t="s">
        <v>40</v>
      </c>
      <c r="L6" s="615"/>
      <c r="M6" s="614" t="s">
        <v>9</v>
      </c>
      <c r="N6" s="615"/>
      <c r="O6" s="41" t="s">
        <v>12</v>
      </c>
      <c r="P6" s="42"/>
      <c r="Q6" s="41" t="s">
        <v>11</v>
      </c>
      <c r="R6" s="42"/>
      <c r="S6" s="611"/>
    </row>
    <row r="7" spans="4:34" ht="30.75" thickBot="1" x14ac:dyDescent="0.3">
      <c r="D7" s="614" t="s">
        <v>7</v>
      </c>
      <c r="E7" s="615"/>
      <c r="F7" s="614" t="s">
        <v>1</v>
      </c>
      <c r="G7" s="616"/>
      <c r="H7" s="5" t="s">
        <v>4</v>
      </c>
      <c r="I7" s="6" t="s">
        <v>8</v>
      </c>
      <c r="J7" s="34" t="s">
        <v>39</v>
      </c>
      <c r="K7" s="34" t="s">
        <v>0</v>
      </c>
      <c r="L7" s="75" t="s">
        <v>3</v>
      </c>
      <c r="M7" s="83" t="s">
        <v>0</v>
      </c>
      <c r="N7" s="83" t="s">
        <v>3</v>
      </c>
      <c r="O7" s="42" t="s">
        <v>0</v>
      </c>
      <c r="P7" s="6" t="s">
        <v>3</v>
      </c>
      <c r="Q7" s="6" t="s">
        <v>0</v>
      </c>
      <c r="R7" s="8" t="s">
        <v>3</v>
      </c>
      <c r="S7" s="14" t="s">
        <v>65</v>
      </c>
    </row>
    <row r="8" spans="4:34" ht="18.75" customHeight="1" x14ac:dyDescent="0.25">
      <c r="D8" s="617" t="s">
        <v>62</v>
      </c>
      <c r="E8" s="618"/>
      <c r="F8" s="621">
        <v>625</v>
      </c>
      <c r="G8" s="622"/>
      <c r="H8" s="70" t="s">
        <v>58</v>
      </c>
      <c r="I8" s="62">
        <v>25</v>
      </c>
      <c r="J8" s="80">
        <f ca="1">IF(H8="R","",((NOW())-(K8+L8))*24)</f>
        <v>9975.946494444448</v>
      </c>
      <c r="K8" s="81">
        <v>45798</v>
      </c>
      <c r="L8" s="82">
        <v>0.29166666666666669</v>
      </c>
      <c r="M8" s="623" t="s">
        <v>63</v>
      </c>
      <c r="N8" s="624"/>
      <c r="O8" s="40"/>
      <c r="P8" s="43"/>
      <c r="Q8" s="40"/>
      <c r="R8" s="43"/>
      <c r="S8" s="73" t="s">
        <v>59</v>
      </c>
    </row>
    <row r="9" spans="4:34" ht="19.5" customHeight="1" thickBot="1" x14ac:dyDescent="0.35">
      <c r="D9" s="619"/>
      <c r="E9" s="620"/>
      <c r="F9" s="625">
        <v>626</v>
      </c>
      <c r="G9" s="626"/>
      <c r="H9" s="70" t="s">
        <v>43</v>
      </c>
      <c r="I9" s="62">
        <v>25</v>
      </c>
      <c r="J9" s="150">
        <f ca="1">IF(H9="R","",((NOW())-(K9+L9))*24)</f>
        <v>1109134.9464944443</v>
      </c>
      <c r="K9" s="151"/>
      <c r="L9" s="152"/>
      <c r="M9" s="99"/>
      <c r="N9" s="61"/>
      <c r="O9" s="40"/>
      <c r="P9" s="43"/>
      <c r="Q9" s="40"/>
      <c r="R9" s="43"/>
      <c r="S9" s="46" t="s">
        <v>79</v>
      </c>
    </row>
    <row r="10" spans="4:34" ht="19.5" thickBot="1" x14ac:dyDescent="0.35">
      <c r="D10" s="627" t="s">
        <v>51</v>
      </c>
      <c r="E10" s="628"/>
      <c r="F10" s="629">
        <f>COUNT(F8:F9)</f>
        <v>2</v>
      </c>
      <c r="G10" s="630"/>
      <c r="H10" s="53">
        <f>COUNT(H8:H9)</f>
        <v>0</v>
      </c>
      <c r="I10" s="59">
        <f>SUMIFS(I8:I9,H8:H9,"R")</f>
        <v>0</v>
      </c>
      <c r="J10" s="54"/>
      <c r="K10" s="57"/>
      <c r="L10" s="58"/>
      <c r="M10" s="57"/>
      <c r="N10" s="101"/>
      <c r="O10" s="57"/>
      <c r="P10" s="57"/>
      <c r="Q10" s="57"/>
      <c r="R10" s="58"/>
      <c r="S10" s="58"/>
    </row>
    <row r="11" spans="4:34" ht="29.25" thickBot="1" x14ac:dyDescent="0.35">
      <c r="D11" s="49" t="s">
        <v>5</v>
      </c>
      <c r="E11" s="50"/>
      <c r="F11" s="631">
        <f>F10</f>
        <v>2</v>
      </c>
      <c r="G11" s="632"/>
      <c r="H11" s="122">
        <f>COUNTIFS(H5:H10,"R")</f>
        <v>0</v>
      </c>
      <c r="I11" s="48">
        <f>I10</f>
        <v>0</v>
      </c>
      <c r="J11" s="52"/>
      <c r="K11" s="47"/>
      <c r="L11" s="47"/>
      <c r="M11" s="47"/>
      <c r="N11" s="63"/>
      <c r="O11" s="47"/>
      <c r="P11" s="47"/>
      <c r="Q11" s="47"/>
      <c r="R11" s="47"/>
      <c r="S11" s="47"/>
    </row>
    <row r="12" spans="4:34" ht="19.5" thickBot="1" x14ac:dyDescent="0.35">
      <c r="G12" s="123"/>
      <c r="H12" s="124"/>
    </row>
    <row r="13" spans="4:34" ht="15" customHeight="1" x14ac:dyDescent="0.25">
      <c r="D13" s="633" t="s">
        <v>54</v>
      </c>
      <c r="E13" s="634"/>
      <c r="F13" s="634"/>
      <c r="G13" s="634"/>
      <c r="H13" s="634"/>
      <c r="I13" s="634"/>
      <c r="J13" s="634"/>
      <c r="K13" s="634"/>
      <c r="L13" s="634"/>
      <c r="M13" s="634"/>
      <c r="N13" s="634"/>
      <c r="O13" s="634"/>
      <c r="P13" s="634"/>
      <c r="Q13" s="634"/>
      <c r="R13" s="634"/>
      <c r="S13" s="635"/>
    </row>
    <row r="14" spans="4:34" ht="15" customHeight="1" x14ac:dyDescent="0.25">
      <c r="D14" s="636"/>
      <c r="E14" s="637"/>
      <c r="F14" s="637"/>
      <c r="G14" s="637"/>
      <c r="H14" s="637"/>
      <c r="I14" s="637"/>
      <c r="J14" s="637"/>
      <c r="K14" s="637"/>
      <c r="L14" s="637"/>
      <c r="M14" s="637"/>
      <c r="N14" s="637"/>
      <c r="O14" s="637"/>
      <c r="P14" s="637"/>
      <c r="Q14" s="637"/>
      <c r="R14" s="637"/>
      <c r="S14" s="638"/>
    </row>
    <row r="15" spans="4:34" ht="39" customHeight="1" thickBot="1" x14ac:dyDescent="0.3">
      <c r="D15" s="639"/>
      <c r="E15" s="640"/>
      <c r="F15" s="640"/>
      <c r="G15" s="640"/>
      <c r="H15" s="640"/>
      <c r="I15" s="640"/>
      <c r="J15" s="640"/>
      <c r="K15" s="640"/>
      <c r="L15" s="640"/>
      <c r="M15" s="640"/>
      <c r="N15" s="640"/>
      <c r="O15" s="640"/>
      <c r="P15" s="640"/>
      <c r="Q15" s="640"/>
      <c r="R15" s="640"/>
      <c r="S15" s="641"/>
    </row>
    <row r="16" spans="4:34" ht="24" customHeight="1" thickBot="1" x14ac:dyDescent="0.3">
      <c r="D16" s="32" t="s">
        <v>3</v>
      </c>
      <c r="E16" s="33" t="s">
        <v>0</v>
      </c>
      <c r="F16" s="604" t="s">
        <v>56</v>
      </c>
      <c r="G16" s="605"/>
      <c r="H16" s="605"/>
      <c r="I16" s="606"/>
      <c r="J16" s="610" t="s">
        <v>42</v>
      </c>
      <c r="K16" s="612" t="s">
        <v>41</v>
      </c>
      <c r="L16" s="613"/>
      <c r="M16" s="612" t="s">
        <v>16</v>
      </c>
      <c r="N16" s="613"/>
      <c r="O16" s="26" t="s">
        <v>10</v>
      </c>
      <c r="P16" s="27"/>
      <c r="Q16" s="27"/>
      <c r="R16" s="28"/>
      <c r="S16" s="610" t="s">
        <v>15</v>
      </c>
    </row>
    <row r="17" spans="4:19" ht="24" customHeight="1" thickBot="1" x14ac:dyDescent="0.3">
      <c r="D17" s="30">
        <f ca="1">ROUNDDOWN(V3*24,0)</f>
        <v>22</v>
      </c>
      <c r="E17" s="31">
        <f ca="1">TODAY()</f>
        <v>46213</v>
      </c>
      <c r="F17" s="607"/>
      <c r="G17" s="608"/>
      <c r="H17" s="608"/>
      <c r="I17" s="609"/>
      <c r="J17" s="611"/>
      <c r="K17" s="614" t="s">
        <v>40</v>
      </c>
      <c r="L17" s="615"/>
      <c r="M17" s="614" t="s">
        <v>9</v>
      </c>
      <c r="N17" s="615"/>
      <c r="O17" s="41" t="s">
        <v>12</v>
      </c>
      <c r="P17" s="42"/>
      <c r="Q17" s="41" t="s">
        <v>11</v>
      </c>
      <c r="R17" s="42"/>
      <c r="S17" s="611"/>
    </row>
    <row r="18" spans="4:19" ht="30" customHeight="1" thickBot="1" x14ac:dyDescent="0.3">
      <c r="D18" s="614" t="s">
        <v>7</v>
      </c>
      <c r="E18" s="615"/>
      <c r="F18" s="41" t="s">
        <v>1</v>
      </c>
      <c r="G18" s="41" t="s">
        <v>44</v>
      </c>
      <c r="H18" s="4" t="s">
        <v>4</v>
      </c>
      <c r="I18" s="6" t="s">
        <v>8</v>
      </c>
      <c r="J18" s="9" t="s">
        <v>39</v>
      </c>
      <c r="K18" s="6" t="s">
        <v>0</v>
      </c>
      <c r="L18" s="6" t="s">
        <v>3</v>
      </c>
      <c r="M18" s="9" t="s">
        <v>0</v>
      </c>
      <c r="N18" s="9" t="s">
        <v>3</v>
      </c>
      <c r="O18" s="42" t="s">
        <v>0</v>
      </c>
      <c r="P18" s="6" t="s">
        <v>3</v>
      </c>
      <c r="Q18" s="6" t="s">
        <v>0</v>
      </c>
      <c r="R18" s="8" t="s">
        <v>3</v>
      </c>
      <c r="S18" s="14" t="s">
        <v>65</v>
      </c>
    </row>
    <row r="19" spans="4:19" ht="18.75" x14ac:dyDescent="0.3">
      <c r="D19" s="642" t="s">
        <v>74</v>
      </c>
      <c r="E19" s="643"/>
      <c r="F19" s="129">
        <v>1511</v>
      </c>
      <c r="G19" s="130" t="s">
        <v>69</v>
      </c>
      <c r="H19" s="131" t="s">
        <v>53</v>
      </c>
      <c r="I19" s="132">
        <v>25</v>
      </c>
      <c r="J19" s="133" t="str">
        <f ca="1">IF(H19="R","",((NOW())-(K19+L19))*24)</f>
        <v/>
      </c>
      <c r="K19" s="146"/>
      <c r="L19" s="135"/>
      <c r="M19" s="147"/>
      <c r="N19" s="158"/>
      <c r="O19" s="136"/>
      <c r="P19" s="137"/>
      <c r="Q19" s="136"/>
      <c r="R19" s="137"/>
      <c r="S19" s="148" t="s">
        <v>76</v>
      </c>
    </row>
    <row r="20" spans="4:19" ht="18.75" customHeight="1" x14ac:dyDescent="0.3">
      <c r="D20" s="642"/>
      <c r="E20" s="643"/>
      <c r="F20" s="168">
        <v>1506</v>
      </c>
      <c r="G20" s="169" t="s">
        <v>70</v>
      </c>
      <c r="H20" s="170" t="s">
        <v>58</v>
      </c>
      <c r="I20" s="171">
        <v>25</v>
      </c>
      <c r="J20" s="172">
        <f ca="1">IF(H20="R","",((NOW())-(K20+L20))*24)</f>
        <v>9772.4464944443316</v>
      </c>
      <c r="K20" s="173">
        <v>45806</v>
      </c>
      <c r="L20" s="174">
        <v>0.77083333333333337</v>
      </c>
      <c r="M20" s="179">
        <v>45806</v>
      </c>
      <c r="N20" s="178">
        <v>0.81944444444444442</v>
      </c>
      <c r="O20" s="175"/>
      <c r="P20" s="176"/>
      <c r="Q20" s="175"/>
      <c r="R20" s="176"/>
      <c r="S20" s="177" t="s">
        <v>76</v>
      </c>
    </row>
    <row r="21" spans="4:19" ht="19.5" customHeight="1" thickBot="1" x14ac:dyDescent="0.35">
      <c r="D21" s="642"/>
      <c r="E21" s="643"/>
      <c r="F21" s="94">
        <v>1509</v>
      </c>
      <c r="G21" s="93"/>
      <c r="H21" s="70" t="s">
        <v>58</v>
      </c>
      <c r="I21" s="38">
        <v>25</v>
      </c>
      <c r="J21" s="74">
        <f ca="1">IF(H21="R","",((NOW())-(K21+L21))*24)</f>
        <v>10136.946494444332</v>
      </c>
      <c r="K21" s="86">
        <v>45791</v>
      </c>
      <c r="L21" s="78">
        <v>0.58333333333333337</v>
      </c>
      <c r="M21" s="644" t="s">
        <v>61</v>
      </c>
      <c r="N21" s="645"/>
      <c r="O21" s="40"/>
      <c r="P21" s="43"/>
      <c r="Q21" s="40"/>
      <c r="R21" s="43"/>
      <c r="S21" s="73" t="s">
        <v>88</v>
      </c>
    </row>
    <row r="22" spans="4:19" ht="19.5" hidden="1" customHeight="1" x14ac:dyDescent="0.3">
      <c r="D22" s="642"/>
      <c r="E22" s="643"/>
      <c r="F22" s="94">
        <v>1309</v>
      </c>
      <c r="G22" s="93"/>
      <c r="H22" s="70" t="s">
        <v>53</v>
      </c>
      <c r="I22" s="38"/>
      <c r="J22" s="74"/>
      <c r="K22" s="86"/>
      <c r="L22" s="78"/>
      <c r="M22" s="99"/>
      <c r="N22" s="60"/>
      <c r="O22" s="40"/>
      <c r="P22" s="43"/>
      <c r="Q22" s="40"/>
      <c r="R22" s="43"/>
      <c r="S22" s="117"/>
    </row>
    <row r="23" spans="4:19" ht="19.5" customHeight="1" x14ac:dyDescent="0.3">
      <c r="D23" s="642"/>
      <c r="E23" s="643"/>
      <c r="F23" s="94">
        <v>1516</v>
      </c>
      <c r="G23" s="92">
        <v>12037</v>
      </c>
      <c r="H23" s="70" t="s">
        <v>43</v>
      </c>
      <c r="I23" s="38">
        <v>25</v>
      </c>
      <c r="J23" s="74">
        <f ca="1">IF(H23="R","",((NOW())-(K23+L23))*24)</f>
        <v>1109134.9464944443</v>
      </c>
      <c r="K23" s="86"/>
      <c r="L23" s="78"/>
      <c r="M23" s="646"/>
      <c r="N23" s="646"/>
      <c r="O23" s="40"/>
      <c r="P23" s="43"/>
      <c r="Q23" s="40"/>
      <c r="R23" s="43"/>
      <c r="S23" s="46" t="s">
        <v>60</v>
      </c>
    </row>
    <row r="24" spans="4:19" ht="16.5" customHeight="1" thickBot="1" x14ac:dyDescent="0.35">
      <c r="D24" s="619"/>
      <c r="E24" s="620"/>
      <c r="F24" s="94">
        <v>1510</v>
      </c>
      <c r="G24" s="92">
        <v>12022</v>
      </c>
      <c r="H24" s="70" t="s">
        <v>58</v>
      </c>
      <c r="I24" s="38"/>
      <c r="J24" s="74">
        <f ca="1">IF(H24="R","",((NOW())-(K24+L24))*24)</f>
        <v>10000.94649444439</v>
      </c>
      <c r="K24" s="77">
        <v>45797</v>
      </c>
      <c r="L24" s="78">
        <v>0.25</v>
      </c>
      <c r="M24" s="644" t="s">
        <v>61</v>
      </c>
      <c r="N24" s="645"/>
      <c r="O24" s="40"/>
      <c r="P24" s="43"/>
      <c r="Q24" s="40"/>
      <c r="R24" s="43"/>
      <c r="S24" s="73" t="s">
        <v>87</v>
      </c>
    </row>
    <row r="25" spans="4:19" ht="21.75" thickBot="1" x14ac:dyDescent="0.35">
      <c r="D25" s="55" t="s">
        <v>51</v>
      </c>
      <c r="E25" s="56"/>
      <c r="F25" s="95">
        <f>COUNT(F19:F24)</f>
        <v>6</v>
      </c>
      <c r="G25" s="72"/>
      <c r="H25" s="71">
        <f>COUNTIFS(H19:H24,"R")</f>
        <v>2</v>
      </c>
      <c r="I25" s="59">
        <f>SUMIFS(I19:I24,H19:H24,"R")</f>
        <v>25</v>
      </c>
      <c r="J25" s="54"/>
      <c r="K25" s="76"/>
      <c r="L25" s="76"/>
      <c r="M25" s="57"/>
      <c r="N25" s="101"/>
      <c r="O25" s="57"/>
      <c r="P25" s="57"/>
      <c r="Q25" s="57"/>
      <c r="R25" s="57"/>
      <c r="S25" s="58"/>
    </row>
    <row r="26" spans="4:19" ht="29.25" thickBot="1" x14ac:dyDescent="0.3">
      <c r="D26" s="49" t="s">
        <v>5</v>
      </c>
      <c r="E26" s="50"/>
      <c r="F26" s="51">
        <f>F25</f>
        <v>6</v>
      </c>
      <c r="G26" s="51"/>
      <c r="H26" s="121">
        <f>H25</f>
        <v>2</v>
      </c>
      <c r="I26" s="48">
        <f>I25</f>
        <v>25</v>
      </c>
      <c r="J26" s="633"/>
      <c r="K26" s="634"/>
      <c r="L26" s="634"/>
      <c r="M26" s="634"/>
      <c r="N26" s="634"/>
      <c r="O26" s="634"/>
      <c r="P26" s="634"/>
      <c r="Q26" s="634"/>
      <c r="R26" s="634"/>
      <c r="S26" s="634"/>
    </row>
    <row r="27" spans="4:19" ht="15.75" thickBot="1" x14ac:dyDescent="0.3"/>
    <row r="28" spans="4:19" ht="15" customHeight="1" x14ac:dyDescent="0.25">
      <c r="D28" s="633" t="s">
        <v>55</v>
      </c>
      <c r="E28" s="634"/>
      <c r="F28" s="634"/>
      <c r="G28" s="634"/>
      <c r="H28" s="634"/>
      <c r="I28" s="634"/>
      <c r="J28" s="634"/>
      <c r="K28" s="634"/>
      <c r="L28" s="634"/>
      <c r="M28" s="634"/>
      <c r="N28" s="634"/>
      <c r="O28" s="634"/>
      <c r="P28" s="634"/>
      <c r="Q28" s="634"/>
      <c r="R28" s="634"/>
      <c r="S28" s="635"/>
    </row>
    <row r="29" spans="4:19" ht="15" customHeight="1" x14ac:dyDescent="0.25">
      <c r="D29" s="636"/>
      <c r="E29" s="637"/>
      <c r="F29" s="637"/>
      <c r="G29" s="637"/>
      <c r="H29" s="637"/>
      <c r="I29" s="637"/>
      <c r="J29" s="637"/>
      <c r="K29" s="637"/>
      <c r="L29" s="637"/>
      <c r="M29" s="637"/>
      <c r="N29" s="637"/>
      <c r="O29" s="637"/>
      <c r="P29" s="637"/>
      <c r="Q29" s="637"/>
      <c r="R29" s="637"/>
      <c r="S29" s="638"/>
    </row>
    <row r="30" spans="4:19" ht="37.5" customHeight="1" thickBot="1" x14ac:dyDescent="0.3">
      <c r="D30" s="639"/>
      <c r="E30" s="640"/>
      <c r="F30" s="640"/>
      <c r="G30" s="640"/>
      <c r="H30" s="640"/>
      <c r="I30" s="640"/>
      <c r="J30" s="640"/>
      <c r="K30" s="640"/>
      <c r="L30" s="640"/>
      <c r="M30" s="640"/>
      <c r="N30" s="640"/>
      <c r="O30" s="640"/>
      <c r="P30" s="640"/>
      <c r="Q30" s="640"/>
      <c r="R30" s="640"/>
      <c r="S30" s="641"/>
    </row>
    <row r="31" spans="4:19" ht="24" customHeight="1" thickBot="1" x14ac:dyDescent="0.3">
      <c r="D31" s="32" t="s">
        <v>3</v>
      </c>
      <c r="E31" s="33" t="s">
        <v>0</v>
      </c>
      <c r="F31" s="604" t="s">
        <v>56</v>
      </c>
      <c r="G31" s="605"/>
      <c r="H31" s="605"/>
      <c r="I31" s="606"/>
      <c r="J31" s="610" t="s">
        <v>42</v>
      </c>
      <c r="K31" s="612" t="s">
        <v>41</v>
      </c>
      <c r="L31" s="613"/>
      <c r="M31" s="612" t="s">
        <v>16</v>
      </c>
      <c r="N31" s="613"/>
      <c r="O31" s="26" t="s">
        <v>10</v>
      </c>
      <c r="P31" s="27"/>
      <c r="Q31" s="27"/>
      <c r="R31" s="28"/>
      <c r="S31" s="610" t="s">
        <v>15</v>
      </c>
    </row>
    <row r="32" spans="4:19" ht="24" customHeight="1" thickBot="1" x14ac:dyDescent="0.3">
      <c r="D32" s="30">
        <f ca="1">ROUNDDOWN(V3*24,0)</f>
        <v>22</v>
      </c>
      <c r="E32" s="31">
        <f ca="1">TODAY()</f>
        <v>46213</v>
      </c>
      <c r="F32" s="607"/>
      <c r="G32" s="608"/>
      <c r="H32" s="608"/>
      <c r="I32" s="609"/>
      <c r="J32" s="611"/>
      <c r="K32" s="614" t="s">
        <v>40</v>
      </c>
      <c r="L32" s="615"/>
      <c r="M32" s="614" t="s">
        <v>9</v>
      </c>
      <c r="N32" s="615"/>
      <c r="O32" s="41" t="s">
        <v>12</v>
      </c>
      <c r="P32" s="42"/>
      <c r="Q32" s="41" t="s">
        <v>11</v>
      </c>
      <c r="R32" s="42"/>
      <c r="S32" s="611"/>
    </row>
    <row r="33" spans="3:43" ht="30.75" thickBot="1" x14ac:dyDescent="0.3">
      <c r="D33" s="614" t="s">
        <v>7</v>
      </c>
      <c r="E33" s="615"/>
      <c r="F33" s="9" t="s">
        <v>1</v>
      </c>
      <c r="G33" s="42" t="s">
        <v>44</v>
      </c>
      <c r="H33" s="69" t="s">
        <v>4</v>
      </c>
      <c r="I33" s="6" t="s">
        <v>8</v>
      </c>
      <c r="J33" s="9" t="s">
        <v>39</v>
      </c>
      <c r="K33" s="6" t="s">
        <v>0</v>
      </c>
      <c r="L33" s="8" t="s">
        <v>3</v>
      </c>
      <c r="M33" s="9" t="s">
        <v>0</v>
      </c>
      <c r="N33" s="9" t="s">
        <v>3</v>
      </c>
      <c r="O33" s="42" t="s">
        <v>0</v>
      </c>
      <c r="P33" s="6" t="s">
        <v>3</v>
      </c>
      <c r="Q33" s="6" t="s">
        <v>0</v>
      </c>
      <c r="R33" s="8" t="s">
        <v>3</v>
      </c>
      <c r="S33" s="14" t="s">
        <v>64</v>
      </c>
    </row>
    <row r="34" spans="3:43" ht="18.75" customHeight="1" x14ac:dyDescent="0.3">
      <c r="D34" s="617" t="s">
        <v>72</v>
      </c>
      <c r="E34" s="618"/>
      <c r="F34" s="125">
        <v>864</v>
      </c>
      <c r="G34" s="92">
        <v>300</v>
      </c>
      <c r="H34" s="70" t="s">
        <v>58</v>
      </c>
      <c r="I34" s="37">
        <v>25</v>
      </c>
      <c r="J34" s="74">
        <f t="shared" ref="J34:J44" ca="1" si="0">IF(H34="R","",((NOW())-(K34+L34))*24)</f>
        <v>9778.9464944443898</v>
      </c>
      <c r="K34" s="86">
        <v>45806</v>
      </c>
      <c r="L34" s="126">
        <v>0.5</v>
      </c>
      <c r="M34" s="60">
        <v>45806</v>
      </c>
      <c r="N34" s="128">
        <v>0.79166666666666663</v>
      </c>
      <c r="O34" s="40"/>
      <c r="P34" s="43"/>
      <c r="Q34" s="40"/>
      <c r="R34" s="43"/>
      <c r="S34" s="84" t="s">
        <v>80</v>
      </c>
    </row>
    <row r="35" spans="3:43" ht="18.75" customHeight="1" x14ac:dyDescent="0.3">
      <c r="D35" s="642"/>
      <c r="E35" s="643"/>
      <c r="F35" s="104">
        <v>747</v>
      </c>
      <c r="G35" s="92">
        <v>426</v>
      </c>
      <c r="H35" s="70" t="s">
        <v>58</v>
      </c>
      <c r="I35" s="37"/>
      <c r="J35" s="74">
        <f t="shared" ca="1" si="0"/>
        <v>9808.9464944443898</v>
      </c>
      <c r="K35" s="86">
        <v>45805</v>
      </c>
      <c r="L35" s="78">
        <v>0.25</v>
      </c>
      <c r="M35" s="99">
        <v>45806</v>
      </c>
      <c r="N35" s="128">
        <v>0.79166666666666663</v>
      </c>
      <c r="O35" s="40"/>
      <c r="P35" s="43"/>
      <c r="Q35" s="40"/>
      <c r="R35" s="43"/>
      <c r="S35" s="85" t="s">
        <v>59</v>
      </c>
    </row>
    <row r="36" spans="3:43" ht="18.75" customHeight="1" x14ac:dyDescent="0.3">
      <c r="D36" s="642"/>
      <c r="E36" s="643"/>
      <c r="F36" s="104">
        <v>965</v>
      </c>
      <c r="G36" s="92">
        <v>600</v>
      </c>
      <c r="H36" s="70" t="s">
        <v>58</v>
      </c>
      <c r="I36" s="37"/>
      <c r="J36" s="74">
        <f t="shared" ca="1" si="0"/>
        <v>9976.9464944443898</v>
      </c>
      <c r="K36" s="77">
        <v>45798</v>
      </c>
      <c r="L36" s="78">
        <v>0.25</v>
      </c>
      <c r="M36" s="99">
        <v>45811</v>
      </c>
      <c r="N36" s="128">
        <v>0.25</v>
      </c>
      <c r="O36" s="40"/>
      <c r="P36" s="43"/>
      <c r="Q36" s="40"/>
      <c r="R36" s="43"/>
      <c r="S36" s="85" t="s">
        <v>82</v>
      </c>
    </row>
    <row r="37" spans="3:43" s="127" customFormat="1" ht="18.75" customHeight="1" x14ac:dyDescent="0.3">
      <c r="C37"/>
      <c r="D37" s="642"/>
      <c r="E37" s="643"/>
      <c r="F37" s="94">
        <v>964</v>
      </c>
      <c r="G37" s="92">
        <v>800</v>
      </c>
      <c r="H37" s="70" t="s">
        <v>58</v>
      </c>
      <c r="I37" s="37">
        <v>25</v>
      </c>
      <c r="J37" s="74">
        <f t="shared" ca="1" si="0"/>
        <v>9775.1798277776688</v>
      </c>
      <c r="K37" s="77">
        <v>45806</v>
      </c>
      <c r="L37" s="78">
        <v>0.65694444444444444</v>
      </c>
      <c r="M37" s="99">
        <v>45810</v>
      </c>
      <c r="N37" s="128">
        <v>0.25</v>
      </c>
      <c r="O37" s="40"/>
      <c r="P37" s="43"/>
      <c r="Q37" s="40"/>
      <c r="R37" s="43"/>
      <c r="S37" s="84" t="s">
        <v>81</v>
      </c>
      <c r="T37" s="1"/>
      <c r="U37" s="1"/>
      <c r="V37" s="100" t="s">
        <v>71</v>
      </c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</row>
    <row r="38" spans="3:43" ht="18.75" customHeight="1" x14ac:dyDescent="0.3">
      <c r="D38" s="642"/>
      <c r="E38" s="643"/>
      <c r="F38" s="129">
        <v>1604</v>
      </c>
      <c r="G38" s="130">
        <v>1071</v>
      </c>
      <c r="H38" s="131" t="s">
        <v>53</v>
      </c>
      <c r="I38" s="132">
        <v>25</v>
      </c>
      <c r="J38" s="133" t="str">
        <f t="shared" ca="1" si="0"/>
        <v/>
      </c>
      <c r="K38" s="134"/>
      <c r="L38" s="135"/>
      <c r="M38" s="656"/>
      <c r="N38" s="657"/>
      <c r="O38" s="136"/>
      <c r="P38" s="137"/>
      <c r="Q38" s="136"/>
      <c r="R38" s="137"/>
      <c r="S38" s="138" t="s">
        <v>76</v>
      </c>
    </row>
    <row r="39" spans="3:43" ht="18.75" customHeight="1" x14ac:dyDescent="0.3">
      <c r="D39" s="642"/>
      <c r="E39" s="643"/>
      <c r="F39" s="103">
        <v>1528</v>
      </c>
      <c r="G39" s="92">
        <v>613</v>
      </c>
      <c r="H39" s="70" t="s">
        <v>58</v>
      </c>
      <c r="I39" s="37"/>
      <c r="J39" s="74">
        <f t="shared" ca="1" si="0"/>
        <v>9797.9464944443316</v>
      </c>
      <c r="K39" s="77">
        <v>45805</v>
      </c>
      <c r="L39" s="78">
        <v>0.70833333333333337</v>
      </c>
      <c r="M39" s="36">
        <v>45810</v>
      </c>
      <c r="N39" s="61">
        <v>0.25</v>
      </c>
      <c r="O39" s="40"/>
      <c r="P39" s="43"/>
      <c r="Q39" s="40"/>
      <c r="R39" s="43"/>
      <c r="S39" s="163" t="s">
        <v>86</v>
      </c>
      <c r="T39" s="110"/>
    </row>
    <row r="40" spans="3:43" s="127" customFormat="1" ht="18.75" customHeight="1" x14ac:dyDescent="0.3">
      <c r="C40"/>
      <c r="D40" s="642"/>
      <c r="E40" s="643"/>
      <c r="F40" s="129">
        <v>1532</v>
      </c>
      <c r="G40" s="139">
        <v>643</v>
      </c>
      <c r="H40" s="140" t="s">
        <v>53</v>
      </c>
      <c r="I40" s="141">
        <v>25</v>
      </c>
      <c r="J40" s="133" t="str">
        <f t="shared" ca="1" si="0"/>
        <v/>
      </c>
      <c r="K40" s="142"/>
      <c r="L40" s="135"/>
      <c r="M40" s="143"/>
      <c r="N40" s="144"/>
      <c r="O40" s="136"/>
      <c r="P40" s="137"/>
      <c r="Q40" s="136"/>
      <c r="R40" s="137"/>
      <c r="S40" s="145" t="s">
        <v>76</v>
      </c>
      <c r="T40" s="1"/>
      <c r="U40" s="1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</row>
    <row r="41" spans="3:43" ht="18.75" customHeight="1" x14ac:dyDescent="0.3">
      <c r="D41" s="642"/>
      <c r="E41" s="643"/>
      <c r="F41" s="104">
        <v>1601</v>
      </c>
      <c r="G41" s="92">
        <v>1095</v>
      </c>
      <c r="H41" s="70" t="s">
        <v>58</v>
      </c>
      <c r="I41" s="38">
        <v>25</v>
      </c>
      <c r="J41" s="74">
        <f t="shared" ca="1" si="0"/>
        <v>9797.9464944443316</v>
      </c>
      <c r="K41" s="77">
        <v>45805</v>
      </c>
      <c r="L41" s="78">
        <v>0.70833333333333337</v>
      </c>
      <c r="M41" s="658" t="s">
        <v>63</v>
      </c>
      <c r="N41" s="659"/>
      <c r="O41" s="40"/>
      <c r="P41" s="43"/>
      <c r="Q41" s="40"/>
      <c r="R41" s="43"/>
      <c r="S41" s="85" t="s">
        <v>83</v>
      </c>
    </row>
    <row r="42" spans="3:43" s="127" customFormat="1" ht="18.75" customHeight="1" x14ac:dyDescent="0.3">
      <c r="C42"/>
      <c r="D42" s="642"/>
      <c r="E42" s="643"/>
      <c r="F42" s="94">
        <v>1602</v>
      </c>
      <c r="G42" s="92">
        <v>1094</v>
      </c>
      <c r="H42" s="70" t="s">
        <v>58</v>
      </c>
      <c r="I42" s="38"/>
      <c r="J42" s="74">
        <f t="shared" ca="1" si="0"/>
        <v>9774.779827777762</v>
      </c>
      <c r="K42" s="77">
        <v>45806</v>
      </c>
      <c r="L42" s="78">
        <v>0.67361111111111116</v>
      </c>
      <c r="M42" s="36">
        <v>45806</v>
      </c>
      <c r="N42" s="157">
        <v>0.75</v>
      </c>
      <c r="O42" s="40"/>
      <c r="P42" s="43"/>
      <c r="Q42" s="40"/>
      <c r="R42" s="43"/>
      <c r="S42" s="84" t="s">
        <v>85</v>
      </c>
      <c r="T42" s="1"/>
      <c r="U42" s="1"/>
      <c r="V42" s="100" t="s">
        <v>71</v>
      </c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</row>
    <row r="43" spans="3:43" ht="19.5" customHeight="1" thickBot="1" x14ac:dyDescent="0.35">
      <c r="D43" s="642"/>
      <c r="E43" s="643"/>
      <c r="F43" s="104">
        <v>1603</v>
      </c>
      <c r="G43" s="92">
        <v>1063</v>
      </c>
      <c r="H43" s="70" t="s">
        <v>58</v>
      </c>
      <c r="I43" s="38"/>
      <c r="J43" s="74">
        <f t="shared" ca="1" si="0"/>
        <v>10144.94649444439</v>
      </c>
      <c r="K43" s="79">
        <v>45791</v>
      </c>
      <c r="L43" s="78">
        <v>0.25</v>
      </c>
      <c r="M43" s="658" t="s">
        <v>63</v>
      </c>
      <c r="N43" s="646"/>
      <c r="O43" s="40"/>
      <c r="P43" s="43"/>
      <c r="Q43" s="40"/>
      <c r="R43" s="43"/>
      <c r="S43" s="85" t="s">
        <v>84</v>
      </c>
    </row>
    <row r="44" spans="3:43" ht="19.5" hidden="1" customHeight="1" thickBot="1" x14ac:dyDescent="0.35">
      <c r="D44" s="619"/>
      <c r="E44" s="620"/>
      <c r="F44" s="94"/>
      <c r="G44" s="97"/>
      <c r="H44" s="96"/>
      <c r="I44" s="39"/>
      <c r="J44" s="35">
        <f t="shared" ca="1" si="0"/>
        <v>1109134.9464944443</v>
      </c>
      <c r="K44" s="36"/>
      <c r="L44" s="45"/>
      <c r="M44" s="44"/>
      <c r="N44" s="61"/>
      <c r="O44"/>
      <c r="P44"/>
      <c r="Q44"/>
      <c r="R44"/>
      <c r="S44" s="46"/>
    </row>
    <row r="45" spans="3:43" ht="21.75" thickBot="1" x14ac:dyDescent="0.35">
      <c r="D45" s="55" t="s">
        <v>51</v>
      </c>
      <c r="E45" s="56"/>
      <c r="F45" s="95">
        <f>COUNT(F34:F44)</f>
        <v>10</v>
      </c>
      <c r="G45" s="72"/>
      <c r="H45" s="71">
        <f>COUNTIFS(H34:H44,"R")</f>
        <v>2</v>
      </c>
      <c r="I45" s="59">
        <f>SUMIFS(I34:I44,H34:H44,"R")</f>
        <v>50</v>
      </c>
      <c r="J45" s="120"/>
      <c r="K45" s="57"/>
      <c r="L45" s="57"/>
      <c r="M45" s="57"/>
      <c r="N45" s="101"/>
      <c r="O45" s="57"/>
      <c r="P45" s="57"/>
      <c r="Q45" s="57"/>
      <c r="R45" s="57"/>
      <c r="S45" s="58"/>
    </row>
    <row r="46" spans="3:43" ht="29.25" thickBot="1" x14ac:dyDescent="0.3">
      <c r="D46" s="49" t="s">
        <v>5</v>
      </c>
      <c r="E46" s="50"/>
      <c r="F46" s="51">
        <f>F45</f>
        <v>10</v>
      </c>
      <c r="G46" s="51"/>
      <c r="H46" s="121">
        <f>H45</f>
        <v>2</v>
      </c>
      <c r="I46" s="48">
        <f>I45</f>
        <v>50</v>
      </c>
      <c r="J46" s="52"/>
      <c r="K46" s="47"/>
      <c r="L46" s="47"/>
      <c r="M46" s="47"/>
      <c r="N46" s="63"/>
      <c r="O46" s="47"/>
      <c r="P46" s="47"/>
      <c r="Q46" s="47"/>
      <c r="R46" s="47"/>
      <c r="S46" s="47"/>
    </row>
    <row r="47" spans="3:43" ht="15.75" thickBot="1" x14ac:dyDescent="0.3">
      <c r="L47" s="107"/>
    </row>
    <row r="48" spans="3:43" x14ac:dyDescent="0.25">
      <c r="D48" s="633" t="s">
        <v>57</v>
      </c>
      <c r="E48" s="634"/>
      <c r="F48" s="634"/>
      <c r="G48" s="634"/>
      <c r="H48" s="634"/>
      <c r="I48" s="634"/>
      <c r="J48" s="634"/>
      <c r="K48" s="634"/>
      <c r="L48" s="634"/>
      <c r="M48" s="634"/>
      <c r="N48" s="634"/>
      <c r="O48" s="634"/>
      <c r="P48" s="634"/>
      <c r="Q48" s="634"/>
      <c r="R48" s="634"/>
      <c r="S48" s="635"/>
      <c r="AL48" s="647" t="s">
        <v>77</v>
      </c>
      <c r="AM48" s="647"/>
      <c r="AN48" s="647"/>
      <c r="AO48" s="647"/>
      <c r="AP48" s="647"/>
      <c r="AQ48" s="647"/>
    </row>
    <row r="49" spans="4:43" x14ac:dyDescent="0.25">
      <c r="D49" s="636"/>
      <c r="E49" s="637"/>
      <c r="F49" s="637"/>
      <c r="G49" s="637"/>
      <c r="H49" s="637"/>
      <c r="I49" s="637"/>
      <c r="J49" s="637"/>
      <c r="K49" s="637"/>
      <c r="L49" s="637"/>
      <c r="M49" s="637"/>
      <c r="N49" s="637"/>
      <c r="O49" s="637"/>
      <c r="P49" s="637"/>
      <c r="Q49" s="637"/>
      <c r="R49" s="637"/>
      <c r="S49" s="638"/>
      <c r="AL49" s="647"/>
      <c r="AM49" s="647"/>
      <c r="AN49" s="647"/>
      <c r="AO49" s="647"/>
      <c r="AP49" s="647"/>
      <c r="AQ49" s="647"/>
    </row>
    <row r="50" spans="4:43" ht="36.75" customHeight="1" thickBot="1" x14ac:dyDescent="0.3">
      <c r="D50" s="639"/>
      <c r="E50" s="640"/>
      <c r="F50" s="640"/>
      <c r="G50" s="640"/>
      <c r="H50" s="640"/>
      <c r="I50" s="640"/>
      <c r="J50" s="640"/>
      <c r="K50" s="640"/>
      <c r="L50" s="640"/>
      <c r="M50" s="640"/>
      <c r="N50" s="640"/>
      <c r="O50" s="640"/>
      <c r="P50" s="640"/>
      <c r="Q50" s="640"/>
      <c r="R50" s="640"/>
      <c r="S50" s="641"/>
      <c r="AL50" s="155" t="s">
        <v>78</v>
      </c>
    </row>
    <row r="51" spans="4:43" ht="24" thickBot="1" x14ac:dyDescent="0.3">
      <c r="D51" s="32" t="s">
        <v>3</v>
      </c>
      <c r="E51" s="33" t="s">
        <v>0</v>
      </c>
      <c r="F51" s="604" t="s">
        <v>56</v>
      </c>
      <c r="G51" s="605"/>
      <c r="H51" s="605"/>
      <c r="I51" s="606"/>
      <c r="J51" s="610" t="s">
        <v>42</v>
      </c>
      <c r="K51" s="612" t="s">
        <v>41</v>
      </c>
      <c r="L51" s="648"/>
      <c r="M51" s="612" t="s">
        <v>16</v>
      </c>
      <c r="N51" s="613"/>
      <c r="O51" s="27" t="s">
        <v>10</v>
      </c>
      <c r="P51" s="27"/>
      <c r="Q51" s="27"/>
      <c r="R51" s="28"/>
      <c r="S51" s="610" t="s">
        <v>15</v>
      </c>
      <c r="AL51" s="156">
        <v>965</v>
      </c>
    </row>
    <row r="52" spans="4:43" ht="24" thickBot="1" x14ac:dyDescent="0.3">
      <c r="D52" s="30">
        <f ca="1">ROUNDDOWN(V3*24,0)</f>
        <v>22</v>
      </c>
      <c r="E52" s="31">
        <f ca="1">TODAY()</f>
        <v>46213</v>
      </c>
      <c r="F52" s="607"/>
      <c r="G52" s="608"/>
      <c r="H52" s="608"/>
      <c r="I52" s="609"/>
      <c r="J52" s="611"/>
      <c r="K52" s="649" t="s">
        <v>40</v>
      </c>
      <c r="L52" s="650"/>
      <c r="M52" s="649" t="s">
        <v>9</v>
      </c>
      <c r="N52" s="651"/>
      <c r="O52" s="111" t="s">
        <v>12</v>
      </c>
      <c r="P52" s="42"/>
      <c r="Q52" s="41" t="s">
        <v>11</v>
      </c>
      <c r="R52" s="42"/>
      <c r="S52" s="611"/>
      <c r="AH52" s="100" t="s">
        <v>71</v>
      </c>
      <c r="AL52" s="156">
        <v>1509</v>
      </c>
    </row>
    <row r="53" spans="4:43" ht="30.75" thickBot="1" x14ac:dyDescent="0.3">
      <c r="D53" s="614" t="s">
        <v>7</v>
      </c>
      <c r="E53" s="615"/>
      <c r="F53" s="9" t="s">
        <v>1</v>
      </c>
      <c r="G53" s="42" t="s">
        <v>44</v>
      </c>
      <c r="H53" s="69" t="s">
        <v>4</v>
      </c>
      <c r="I53" s="6" t="s">
        <v>8</v>
      </c>
      <c r="J53" s="41" t="s">
        <v>39</v>
      </c>
      <c r="K53" s="83" t="s">
        <v>0</v>
      </c>
      <c r="L53" s="83" t="s">
        <v>3</v>
      </c>
      <c r="M53" s="118" t="s">
        <v>0</v>
      </c>
      <c r="N53" s="112" t="s">
        <v>3</v>
      </c>
      <c r="O53" s="42" t="s">
        <v>0</v>
      </c>
      <c r="P53" s="6" t="s">
        <v>3</v>
      </c>
      <c r="Q53" s="6" t="s">
        <v>0</v>
      </c>
      <c r="R53" s="8" t="s">
        <v>3</v>
      </c>
      <c r="S53" s="14" t="s">
        <v>65</v>
      </c>
      <c r="AL53" s="156">
        <v>1531</v>
      </c>
    </row>
    <row r="54" spans="4:43" ht="18.75" customHeight="1" x14ac:dyDescent="0.3">
      <c r="D54" s="642" t="s">
        <v>52</v>
      </c>
      <c r="E54" s="643"/>
      <c r="F54" s="94">
        <v>1527</v>
      </c>
      <c r="G54" s="92">
        <v>2002</v>
      </c>
      <c r="H54" s="70" t="s">
        <v>58</v>
      </c>
      <c r="I54" s="37">
        <v>25</v>
      </c>
      <c r="J54" s="74">
        <f ca="1">IF(H54="R","",((NOW())-(K54+L54))*24)</f>
        <v>1109134.9464944443</v>
      </c>
      <c r="K54" s="161"/>
      <c r="L54" s="162"/>
      <c r="M54" s="44"/>
      <c r="N54" s="110"/>
      <c r="O54" s="40"/>
      <c r="P54" s="43"/>
      <c r="Q54" s="40"/>
      <c r="R54" s="43"/>
      <c r="S54" s="84" t="s">
        <v>73</v>
      </c>
      <c r="AL54" s="2">
        <v>1510</v>
      </c>
    </row>
    <row r="55" spans="4:43" ht="18.75" hidden="1" customHeight="1" x14ac:dyDescent="0.3">
      <c r="D55" s="642"/>
      <c r="E55" s="643"/>
      <c r="F55" s="94">
        <v>1528</v>
      </c>
      <c r="G55" s="92">
        <v>2006</v>
      </c>
      <c r="H55" s="70" t="s">
        <v>58</v>
      </c>
      <c r="I55" s="37"/>
      <c r="J55" s="74">
        <f t="shared" ref="J55:J60" ca="1" si="1">IF(H55="R","",((NOW())-(K55+L55))*24)</f>
        <v>1109130.9464944445</v>
      </c>
      <c r="K55" s="161"/>
      <c r="L55" s="162">
        <v>0.16666666666666699</v>
      </c>
      <c r="M55" s="36"/>
      <c r="N55" s="61">
        <v>0.47916666666666702</v>
      </c>
      <c r="O55" s="40"/>
      <c r="P55" s="43"/>
      <c r="Q55" s="40"/>
      <c r="R55" s="43">
        <f>SUM(N55-L55)</f>
        <v>0.3125</v>
      </c>
      <c r="S55" s="84" t="s">
        <v>73</v>
      </c>
      <c r="AL55" s="156"/>
    </row>
    <row r="56" spans="4:43" ht="18.75" customHeight="1" x14ac:dyDescent="0.3">
      <c r="D56" s="642"/>
      <c r="E56" s="643"/>
      <c r="F56" s="94">
        <v>1529</v>
      </c>
      <c r="G56" s="92">
        <v>2001</v>
      </c>
      <c r="H56" s="70" t="s">
        <v>58</v>
      </c>
      <c r="I56" s="37">
        <v>25</v>
      </c>
      <c r="J56" s="74">
        <f t="shared" ca="1" si="1"/>
        <v>1109134.9464944443</v>
      </c>
      <c r="K56" s="161"/>
      <c r="L56" s="162"/>
      <c r="M56" s="153"/>
      <c r="N56" s="154"/>
      <c r="O56" s="40"/>
      <c r="P56" s="43"/>
      <c r="Q56" s="40"/>
      <c r="R56" s="43"/>
      <c r="S56" s="84" t="s">
        <v>73</v>
      </c>
      <c r="AL56" s="2">
        <v>747</v>
      </c>
    </row>
    <row r="57" spans="4:43" ht="18.75" customHeight="1" x14ac:dyDescent="0.3">
      <c r="D57" s="642"/>
      <c r="E57" s="643"/>
      <c r="F57" s="129">
        <v>1530</v>
      </c>
      <c r="G57" s="130">
        <v>2003</v>
      </c>
      <c r="H57" s="131" t="s">
        <v>53</v>
      </c>
      <c r="I57" s="132">
        <v>25</v>
      </c>
      <c r="J57" s="133" t="str">
        <f t="shared" ca="1" si="1"/>
        <v/>
      </c>
      <c r="K57" s="159"/>
      <c r="L57" s="160"/>
      <c r="M57" s="143"/>
      <c r="N57" s="149"/>
      <c r="O57" s="136"/>
      <c r="P57" s="137"/>
      <c r="Q57" s="136"/>
      <c r="R57" s="137"/>
      <c r="S57" s="138" t="s">
        <v>75</v>
      </c>
      <c r="AL57" s="2">
        <v>1531</v>
      </c>
    </row>
    <row r="58" spans="4:43" ht="17.25" hidden="1" customHeight="1" x14ac:dyDescent="0.3">
      <c r="D58" s="642"/>
      <c r="E58" s="643"/>
      <c r="F58" s="103"/>
      <c r="G58" s="93"/>
      <c r="H58" s="91"/>
      <c r="I58" s="38">
        <v>25</v>
      </c>
      <c r="J58" s="74">
        <f t="shared" ca="1" si="1"/>
        <v>1109134.9464944443</v>
      </c>
      <c r="K58" s="113"/>
      <c r="L58" s="115"/>
      <c r="M58" s="119"/>
      <c r="N58" s="61">
        <v>0.60416666666666696</v>
      </c>
      <c r="O58" s="40"/>
      <c r="P58" s="43"/>
      <c r="Q58" s="40"/>
      <c r="R58" s="43"/>
      <c r="S58" s="84"/>
    </row>
    <row r="59" spans="4:43" ht="17.25" customHeight="1" thickBot="1" x14ac:dyDescent="0.35">
      <c r="D59" s="642"/>
      <c r="E59" s="643"/>
      <c r="F59" s="103">
        <v>1531</v>
      </c>
      <c r="G59" s="92">
        <v>2000</v>
      </c>
      <c r="H59" s="91" t="s">
        <v>43</v>
      </c>
      <c r="I59" s="38"/>
      <c r="J59" s="74">
        <f t="shared" ca="1" si="1"/>
        <v>9808.9464944443898</v>
      </c>
      <c r="K59" s="114">
        <v>45805</v>
      </c>
      <c r="L59" s="116">
        <v>0.25</v>
      </c>
      <c r="M59" s="652" t="s">
        <v>63</v>
      </c>
      <c r="N59" s="653"/>
      <c r="O59" s="40"/>
      <c r="P59" s="43"/>
      <c r="Q59" s="40"/>
      <c r="R59" s="43"/>
      <c r="S59" s="85" t="s">
        <v>68</v>
      </c>
      <c r="AL59" s="156">
        <v>1601</v>
      </c>
    </row>
    <row r="60" spans="4:43" ht="17.25" hidden="1" customHeight="1" thickBot="1" x14ac:dyDescent="0.35">
      <c r="D60" s="619"/>
      <c r="E60" s="620"/>
      <c r="F60" s="94">
        <v>1532</v>
      </c>
      <c r="G60" s="93">
        <v>830</v>
      </c>
      <c r="H60" s="91" t="s">
        <v>58</v>
      </c>
      <c r="I60" s="38"/>
      <c r="J60" s="106">
        <f t="shared" ca="1" si="1"/>
        <v>10024.94649444439</v>
      </c>
      <c r="K60" s="105">
        <v>45796</v>
      </c>
      <c r="L60" s="102">
        <v>0.25</v>
      </c>
      <c r="M60" s="654"/>
      <c r="N60" s="655"/>
      <c r="O60" s="88"/>
      <c r="P60" s="89"/>
      <c r="Q60" s="90"/>
      <c r="R60" s="89"/>
      <c r="S60" s="98" t="s">
        <v>67</v>
      </c>
    </row>
    <row r="61" spans="4:43" ht="21.75" thickBot="1" x14ac:dyDescent="0.35">
      <c r="D61" s="55" t="s">
        <v>51</v>
      </c>
      <c r="E61" s="56"/>
      <c r="F61" s="95">
        <f>COUNT(F54:F60)</f>
        <v>6</v>
      </c>
      <c r="G61" s="72"/>
      <c r="H61" s="71">
        <f>COUNTIFS(H54:H60,"R")</f>
        <v>1</v>
      </c>
      <c r="I61" s="59">
        <f>SUMIFS(I54:I60,H54:H60,"R")</f>
        <v>25</v>
      </c>
      <c r="J61" s="54"/>
      <c r="K61" s="76"/>
      <c r="L61" s="76"/>
      <c r="M61" s="76"/>
      <c r="N61" s="108"/>
      <c r="O61" s="76"/>
      <c r="P61" s="76"/>
      <c r="Q61" s="76"/>
      <c r="R61" s="76"/>
      <c r="S61" s="87"/>
      <c r="AL61" s="156">
        <v>625</v>
      </c>
    </row>
    <row r="62" spans="4:43" ht="29.25" thickBot="1" x14ac:dyDescent="0.3">
      <c r="D62" s="49" t="s">
        <v>5</v>
      </c>
      <c r="E62" s="50"/>
      <c r="F62" s="51">
        <f>F61</f>
        <v>6</v>
      </c>
      <c r="G62" s="51"/>
      <c r="H62" s="121">
        <f>H61</f>
        <v>1</v>
      </c>
      <c r="I62" s="48">
        <f>I61</f>
        <v>25</v>
      </c>
      <c r="J62" s="52"/>
      <c r="K62" s="47"/>
      <c r="L62" s="47"/>
      <c r="M62" s="47"/>
      <c r="N62" s="68"/>
      <c r="O62" s="47"/>
      <c r="P62" s="47"/>
      <c r="Q62" s="47"/>
      <c r="R62" s="47"/>
      <c r="S62" s="47"/>
    </row>
    <row r="65" spans="10:14" x14ac:dyDescent="0.25">
      <c r="N65" s="109" t="s">
        <v>71</v>
      </c>
    </row>
    <row r="67" spans="10:14" x14ac:dyDescent="0.25">
      <c r="J67" s="1" t="s">
        <v>66</v>
      </c>
    </row>
  </sheetData>
  <dataConsolidate link="1"/>
  <mergeCells count="57">
    <mergeCell ref="D53:E53"/>
    <mergeCell ref="D54:E60"/>
    <mergeCell ref="M59:N59"/>
    <mergeCell ref="M60:N60"/>
    <mergeCell ref="G2:S4"/>
    <mergeCell ref="D33:E33"/>
    <mergeCell ref="D34:E44"/>
    <mergeCell ref="M38:N38"/>
    <mergeCell ref="M41:N41"/>
    <mergeCell ref="M43:N43"/>
    <mergeCell ref="J26:S26"/>
    <mergeCell ref="D28:S30"/>
    <mergeCell ref="F31:I32"/>
    <mergeCell ref="J31:J32"/>
    <mergeCell ref="K31:L31"/>
    <mergeCell ref="M31:N31"/>
    <mergeCell ref="AL48:AQ49"/>
    <mergeCell ref="F51:I52"/>
    <mergeCell ref="J51:J52"/>
    <mergeCell ref="K51:L51"/>
    <mergeCell ref="M51:N51"/>
    <mergeCell ref="S51:S52"/>
    <mergeCell ref="K52:L52"/>
    <mergeCell ref="M52:N52"/>
    <mergeCell ref="D48:S50"/>
    <mergeCell ref="S31:S32"/>
    <mergeCell ref="K32:L32"/>
    <mergeCell ref="M32:N32"/>
    <mergeCell ref="M17:N17"/>
    <mergeCell ref="D18:E18"/>
    <mergeCell ref="D19:E24"/>
    <mergeCell ref="M21:N21"/>
    <mergeCell ref="M23:N23"/>
    <mergeCell ref="M24:N24"/>
    <mergeCell ref="D10:E10"/>
    <mergeCell ref="F10:G10"/>
    <mergeCell ref="F11:G11"/>
    <mergeCell ref="D13:S15"/>
    <mergeCell ref="F16:I17"/>
    <mergeCell ref="J16:J17"/>
    <mergeCell ref="K16:L16"/>
    <mergeCell ref="M16:N16"/>
    <mergeCell ref="S16:S17"/>
    <mergeCell ref="K17:L17"/>
    <mergeCell ref="D7:E7"/>
    <mergeCell ref="F7:G7"/>
    <mergeCell ref="D8:E9"/>
    <mergeCell ref="F8:G8"/>
    <mergeCell ref="M8:N8"/>
    <mergeCell ref="F9:G9"/>
    <mergeCell ref="F5:I6"/>
    <mergeCell ref="J5:J6"/>
    <mergeCell ref="K5:L5"/>
    <mergeCell ref="M5:N5"/>
    <mergeCell ref="S5:S6"/>
    <mergeCell ref="K6:L6"/>
    <mergeCell ref="M6:N6"/>
  </mergeCells>
  <conditionalFormatting sqref="H5:H9">
    <cfRule type="containsText" dxfId="57" priority="1776" operator="containsText" text="OFF">
      <formula>NOT(ISERROR(SEARCH("OFF",H5)))</formula>
    </cfRule>
    <cfRule type="containsText" dxfId="56" priority="1775" operator="containsText" text="D">
      <formula>NOT(ISERROR(SEARCH("D",H5)))</formula>
    </cfRule>
  </conditionalFormatting>
  <conditionalFormatting sqref="H8:H9">
    <cfRule type="cellIs" dxfId="55" priority="13" operator="equal">
      <formula>"R"</formula>
    </cfRule>
    <cfRule type="cellIs" dxfId="54" priority="14" operator="equal">
      <formula>"P"</formula>
    </cfRule>
  </conditionalFormatting>
  <conditionalFormatting sqref="H11:H12">
    <cfRule type="containsText" dxfId="53" priority="9" operator="containsText" text="D">
      <formula>NOT(ISERROR(SEARCH("D",H11)))</formula>
    </cfRule>
    <cfRule type="containsText" dxfId="52" priority="10" operator="containsText" text="OFF">
      <formula>NOT(ISERROR(SEARCH("OFF",H11)))</formula>
    </cfRule>
    <cfRule type="cellIs" dxfId="51" priority="11" operator="equal">
      <formula>"R"</formula>
    </cfRule>
    <cfRule type="cellIs" dxfId="50" priority="12" operator="equal">
      <formula>"P"</formula>
    </cfRule>
  </conditionalFormatting>
  <conditionalFormatting sqref="H13:H26">
    <cfRule type="containsText" dxfId="49" priority="1721" operator="containsText" text="D">
      <formula>NOT(ISERROR(SEARCH("D",H13)))</formula>
    </cfRule>
    <cfRule type="containsText" dxfId="48" priority="1722" operator="containsText" text="OFF">
      <formula>NOT(ISERROR(SEARCH("OFF",H13)))</formula>
    </cfRule>
  </conditionalFormatting>
  <conditionalFormatting sqref="H19:H24">
    <cfRule type="cellIs" dxfId="47" priority="345" operator="equal">
      <formula>"R"</formula>
    </cfRule>
    <cfRule type="cellIs" dxfId="46" priority="346" operator="equal">
      <formula>"P"</formula>
    </cfRule>
  </conditionalFormatting>
  <conditionalFormatting sqref="H25 H37:H38 H40:H41">
    <cfRule type="cellIs" dxfId="45" priority="1781" operator="equal">
      <formula>"R"</formula>
    </cfRule>
    <cfRule type="cellIs" dxfId="44" priority="1782" operator="equal">
      <formula>"P"</formula>
    </cfRule>
  </conditionalFormatting>
  <conditionalFormatting sqref="H28:H46">
    <cfRule type="containsText" dxfId="43" priority="1130" operator="containsText" text="OFF">
      <formula>NOT(ISERROR(SEARCH("OFF",H28)))</formula>
    </cfRule>
    <cfRule type="containsText" dxfId="42" priority="1129" operator="containsText" text="D">
      <formula>NOT(ISERROR(SEARCH("D",H28)))</formula>
    </cfRule>
  </conditionalFormatting>
  <conditionalFormatting sqref="H34">
    <cfRule type="cellIs" dxfId="41" priority="1134" operator="equal">
      <formula>"P"</formula>
    </cfRule>
    <cfRule type="cellIs" dxfId="40" priority="1133" operator="equal">
      <formula>"R"</formula>
    </cfRule>
  </conditionalFormatting>
  <conditionalFormatting sqref="H35:H45">
    <cfRule type="cellIs" dxfId="39" priority="429" operator="equal">
      <formula>"R"</formula>
    </cfRule>
    <cfRule type="cellIs" dxfId="38" priority="430" operator="equal">
      <formula>"P"</formula>
    </cfRule>
  </conditionalFormatting>
  <conditionalFormatting sqref="H48:H55">
    <cfRule type="containsText" dxfId="37" priority="872" operator="containsText" text="OFF">
      <formula>NOT(ISERROR(SEARCH("OFF",H48)))</formula>
    </cfRule>
    <cfRule type="containsText" dxfId="36" priority="871" operator="containsText" text="D">
      <formula>NOT(ISERROR(SEARCH("D",H48)))</formula>
    </cfRule>
  </conditionalFormatting>
  <conditionalFormatting sqref="H54:H61">
    <cfRule type="cellIs" dxfId="35" priority="873" operator="equal">
      <formula>"R"</formula>
    </cfRule>
    <cfRule type="cellIs" dxfId="34" priority="874" operator="equal">
      <formula>"P"</formula>
    </cfRule>
  </conditionalFormatting>
  <conditionalFormatting sqref="H56:H62">
    <cfRule type="containsText" dxfId="33" priority="1125" operator="containsText" text="OFF">
      <formula>NOT(ISERROR(SEARCH("OFF",H56)))</formula>
    </cfRule>
    <cfRule type="containsText" dxfId="32" priority="1124" operator="containsText" text="D">
      <formula>NOT(ISERROR(SEARCH("D",H56)))</formula>
    </cfRule>
  </conditionalFormatting>
  <conditionalFormatting sqref="H68:H1048576">
    <cfRule type="containsText" dxfId="31" priority="1778" operator="containsText" text="D">
      <formula>NOT(ISERROR(SEARCH("D",H68)))</formula>
    </cfRule>
    <cfRule type="containsText" dxfId="30" priority="1779" operator="containsText" text="OFF">
      <formula>NOT(ISERROR(SEARCH("OFF",H68)))</formula>
    </cfRule>
  </conditionalFormatting>
  <conditionalFormatting sqref="I10">
    <cfRule type="cellIs" dxfId="29" priority="1784" operator="greaterThan">
      <formula>#REF!</formula>
    </cfRule>
    <cfRule type="cellIs" dxfId="28" priority="1783" operator="lessThan">
      <formula>#REF!</formula>
    </cfRule>
  </conditionalFormatting>
  <conditionalFormatting sqref="I25">
    <cfRule type="cellIs" dxfId="27" priority="1718" operator="greaterThan">
      <formula>E25</formula>
    </cfRule>
    <cfRule type="cellIs" dxfId="26" priority="1717" operator="lessThan">
      <formula>E25</formula>
    </cfRule>
  </conditionalFormatting>
  <conditionalFormatting sqref="I45">
    <cfRule type="cellIs" dxfId="25" priority="1418" operator="lessThan">
      <formula>E45</formula>
    </cfRule>
    <cfRule type="cellIs" dxfId="24" priority="1419" operator="greaterThan">
      <formula>E45</formula>
    </cfRule>
  </conditionalFormatting>
  <conditionalFormatting sqref="I61">
    <cfRule type="cellIs" dxfId="23" priority="1123" operator="greaterThan">
      <formula>E61</formula>
    </cfRule>
    <cfRule type="cellIs" dxfId="22" priority="1122" operator="lessThan">
      <formula>E61</formula>
    </cfRule>
  </conditionalFormatting>
  <conditionalFormatting sqref="K5:K7">
    <cfRule type="containsText" dxfId="21" priority="1769" operator="containsText" text="sem previsão">
      <formula>NOT(ISERROR(SEARCH("sem previsão",K5)))</formula>
    </cfRule>
  </conditionalFormatting>
  <conditionalFormatting sqref="K16:K18">
    <cfRule type="containsText" dxfId="20" priority="1713" operator="containsText" text="sem previsão">
      <formula>NOT(ISERROR(SEARCH("sem previsão",K16)))</formula>
    </cfRule>
  </conditionalFormatting>
  <conditionalFormatting sqref="K31:K33">
    <cfRule type="containsText" dxfId="19" priority="1414" operator="containsText" text="sem previsão">
      <formula>NOT(ISERROR(SEARCH("sem previsão",K31)))</formula>
    </cfRule>
  </conditionalFormatting>
  <conditionalFormatting sqref="K43">
    <cfRule type="containsText" dxfId="18" priority="861" operator="containsText" text="sem previsão">
      <formula>NOT(ISERROR(SEARCH("sem previsão",K43)))</formula>
    </cfRule>
  </conditionalFormatting>
  <conditionalFormatting sqref="K51:K53">
    <cfRule type="containsText" dxfId="17" priority="1120" operator="containsText" text="sem previsão">
      <formula>NOT(ISERROR(SEARCH("sem previsão",K51)))</formula>
    </cfRule>
  </conditionalFormatting>
  <conditionalFormatting sqref="M5:M9">
    <cfRule type="containsText" dxfId="16" priority="857" operator="containsText" text="sem previsão">
      <formula>NOT(ISERROR(SEARCH("sem previsão",M5)))</formula>
    </cfRule>
  </conditionalFormatting>
  <conditionalFormatting sqref="M16:M19">
    <cfRule type="containsText" dxfId="15" priority="853" operator="containsText" text="sem previsão">
      <formula>NOT(ISERROR(SEARCH("sem previsão",M16)))</formula>
    </cfRule>
  </conditionalFormatting>
  <conditionalFormatting sqref="M21:M24">
    <cfRule type="containsText" dxfId="14" priority="1" operator="containsText" text="sem previsão">
      <formula>NOT(ISERROR(SEARCH("sem previsão",M21)))</formula>
    </cfRule>
  </conditionalFormatting>
  <conditionalFormatting sqref="M31:M33">
    <cfRule type="containsText" dxfId="13" priority="1415" operator="containsText" text="sem previsão">
      <formula>NOT(ISERROR(SEARCH("sem previsão",M31)))</formula>
    </cfRule>
  </conditionalFormatting>
  <conditionalFormatting sqref="M36:M38">
    <cfRule type="containsText" dxfId="12" priority="5" operator="containsText" text="sem previsão">
      <formula>NOT(ISERROR(SEARCH("sem previsão",M36)))</formula>
    </cfRule>
  </conditionalFormatting>
  <conditionalFormatting sqref="M41">
    <cfRule type="containsText" dxfId="11" priority="849" operator="containsText" text="sem previsão">
      <formula>NOT(ISERROR(SEARCH("sem previsão",M41)))</formula>
    </cfRule>
  </conditionalFormatting>
  <conditionalFormatting sqref="M43:M44">
    <cfRule type="containsText" dxfId="10" priority="859" operator="containsText" text="sem previsão">
      <formula>NOT(ISERROR(SEARCH("sem previsão",M43)))</formula>
    </cfRule>
  </conditionalFormatting>
  <conditionalFormatting sqref="M51:M53">
    <cfRule type="containsText" dxfId="9" priority="1121" operator="containsText" text="sem previsão">
      <formula>NOT(ISERROR(SEARCH("sem previsão",M51)))</formula>
    </cfRule>
  </conditionalFormatting>
  <conditionalFormatting sqref="M60">
    <cfRule type="containsText" dxfId="8" priority="869" operator="containsText" text="sem previsão">
      <formula>NOT(ISERROR(SEARCH("sem previsão",M60)))</formula>
    </cfRule>
  </conditionalFormatting>
  <conditionalFormatting sqref="M68:M1048576">
    <cfRule type="containsText" dxfId="7" priority="1780" operator="containsText" text="sem previsão">
      <formula>NOT(ISERROR(SEARCH("sem previsão",M68)))</formula>
    </cfRule>
  </conditionalFormatting>
  <conditionalFormatting sqref="M20:N20">
    <cfRule type="containsText" dxfId="6" priority="867" operator="containsText" text="sem previsão">
      <formula>NOT(ISERROR(SEARCH("sem previsão",M20)))</formula>
    </cfRule>
  </conditionalFormatting>
  <conditionalFormatting sqref="N42">
    <cfRule type="containsText" dxfId="5" priority="855" operator="containsText" text="sem previsão">
      <formula>NOT(ISERROR(SEARCH("sem previsão",N42)))</formula>
    </cfRule>
  </conditionalFormatting>
  <conditionalFormatting sqref="P11">
    <cfRule type="containsText" dxfId="4" priority="1768" operator="containsText" text="sem previsão">
      <formula>NOT(ISERROR(SEARCH("sem previsão",P11)))</formula>
    </cfRule>
  </conditionalFormatting>
  <conditionalFormatting sqref="P46">
    <cfRule type="containsText" dxfId="3" priority="1413" operator="containsText" text="sem previsão">
      <formula>NOT(ISERROR(SEARCH("sem previsão",P46)))</formula>
    </cfRule>
  </conditionalFormatting>
  <conditionalFormatting sqref="P62">
    <cfRule type="containsText" dxfId="2" priority="1119" operator="containsText" text="sem previsão">
      <formula>NOT(ISERROR(SEARCH("sem previsão",P62)))</formula>
    </cfRule>
  </conditionalFormatting>
  <conditionalFormatting sqref="S39">
    <cfRule type="containsText" dxfId="1" priority="3" operator="containsText" text="sem previsão">
      <formula>NOT(ISERROR(SEARCH("sem previsão",S39)))</formula>
    </cfRule>
  </conditionalFormatting>
  <conditionalFormatting sqref="V40:AI48">
    <cfRule type="dataBar" priority="8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{E6887D89-5A92-4D9E-A814-9408E6308CF2}</x14:id>
        </ext>
      </extLst>
    </cfRule>
  </conditionalFormatting>
  <conditionalFormatting sqref="AH38:AI46">
    <cfRule type="colorScale" priority="8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9">
    <dataValidation type="list" allowBlank="1" showInputMessage="1" showErrorMessage="1" sqref="S60:S61" xr:uid="{00000000-0002-0000-0200-000000000000}">
      <formula1>"PLANTANDO,REABASTECIMENTO DE MUDA,CONFERIR REGULAGEM DO ADUBO,FROTA,QUEBRA MECANICA PLANTADEIRA,TROCA DE TURNO,FIM DE TURNO"</formula1>
    </dataValidation>
    <dataValidation type="time" allowBlank="1" showInputMessage="1" showErrorMessage="1" sqref="N57:N58 N55" xr:uid="{00000000-0002-0000-0200-000001000000}">
      <formula1>0.25</formula1>
      <formula2>0.916666666666667</formula2>
    </dataValidation>
    <dataValidation type="list" allowBlank="1" showInputMessage="1" showErrorMessage="1" sqref="H42 H40 H37:H38 H34" xr:uid="{00000000-0002-0000-0200-000002000000}">
      <formula1>"R,P,E"</formula1>
    </dataValidation>
    <dataValidation type="list" errorStyle="information" allowBlank="1" showInputMessage="1" showErrorMessage="1" sqref="K34:K39 K19:K22 K41:K43 K9" xr:uid="{00000000-0002-0000-0200-000003000000}">
      <formula1>"28/mai,29/mai,30/mai,31/mai,01/jun,02/jun,03/jun"</formula1>
    </dataValidation>
    <dataValidation type="list" allowBlank="1" showInputMessage="1" showErrorMessage="1" sqref="K54:K59 M34 M42 M39:M40" xr:uid="{00000000-0002-0000-0200-000004000000}">
      <formula1>"28/mai,29/mai,30/mai,31/mai,01/jun,02/jun,03/jun,04/jun,05/jun,06/jun,07/jun,08/jun,09/jun,10/jun,11/jun,12/jun,13/jun,14/jun"</formula1>
    </dataValidation>
    <dataValidation type="list" allowBlank="1" showInputMessage="1" showErrorMessage="1" sqref="H39 H43 H54:H59 H41 H35:H36 H8:H9 H19:H24" xr:uid="{00000000-0002-0000-0200-000005000000}">
      <formula1>"R,P,E,D"</formula1>
    </dataValidation>
    <dataValidation type="list" errorStyle="information" allowBlank="1" showInputMessage="1" showErrorMessage="1" sqref="M54:M59" xr:uid="{00000000-0002-0000-0200-000006000000}">
      <formula1>"SEM PREVISÃO,28/mai,29/mai,30/mai,31/mai,01/jun,02/jun,03/jun,04/jun,05/jun,06/jun,07/jun,08/jun,09/jun,10/jun,11/jun,12/jun,13/jun,14/jun"</formula1>
    </dataValidation>
    <dataValidation type="list" errorStyle="information" allowBlank="1" showInputMessage="1" showErrorMessage="1" sqref="S57:S59 S55" xr:uid="{00000000-0002-0000-0200-000007000000}">
      <formula1>"PLANTANDO,REABASTECIMENTO DE MUDA,CONFERIR, FALTA DE AREA NIVELADA REGULAGEM, DO ADUBO,FROTA,QUEBRA MECANICA PLANTADEIRA,TROCA DE TURNO,FIM DE TURN, FALTA DE CANA,FALTA DE AREA LIBERADA"</formula1>
    </dataValidation>
    <dataValidation type="list" errorStyle="information" allowBlank="1" showInputMessage="1" showErrorMessage="1" sqref="S56 S54" xr:uid="{00000000-0002-0000-0200-000008000000}">
      <formula1>"PLANTANDO,REABASTECIMENTO DE MUDA,CONFERIR, FALTA DE AREA NIVELADA REGULAGEM, DO ADUBO,FROTA,QUEBRA MECANICA PLANTADEIRA,TROCA DE TURNO,FIM DE TURN, FALTA DE CANA,FALTA DE AREA LIBERADA,PROBLEMA NA ROSCA DO ADUBO"</formula1>
    </dataValidation>
  </dataValidations>
  <pageMargins left="0.511811024" right="0.511811024" top="0.78740157499999996" bottom="0.78740157499999996" header="0.31496062000000002" footer="0.31496062000000002"/>
  <pageSetup paperSize="9" scale="27" orientation="landscape" r:id="rId1"/>
  <colBreaks count="1" manualBreakCount="1">
    <brk id="22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6887D89-5A92-4D9E-A814-9408E6308C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V40:AI48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4">
    <pageSetUpPr fitToPage="1"/>
  </sheetPr>
  <dimension ref="D3:I23"/>
  <sheetViews>
    <sheetView workbookViewId="0">
      <selection activeCell="G12" sqref="G12"/>
    </sheetView>
  </sheetViews>
  <sheetFormatPr defaultRowHeight="15" x14ac:dyDescent="0.25"/>
  <cols>
    <col min="4" max="4" width="15.28515625" style="2" customWidth="1"/>
    <col min="5" max="5" width="16" style="2" customWidth="1"/>
    <col min="6" max="6" width="15.140625" customWidth="1"/>
    <col min="7" max="7" width="12" customWidth="1"/>
    <col min="9" max="9" width="14.42578125" bestFit="1" customWidth="1"/>
  </cols>
  <sheetData>
    <row r="3" spans="4:9" x14ac:dyDescent="0.25">
      <c r="D3" s="29" t="s">
        <v>1</v>
      </c>
      <c r="E3" s="29" t="s">
        <v>44</v>
      </c>
      <c r="F3" s="29" t="s">
        <v>45</v>
      </c>
      <c r="G3" s="29" t="s">
        <v>48</v>
      </c>
      <c r="H3" s="29" t="s">
        <v>49</v>
      </c>
      <c r="I3" s="29" t="s">
        <v>50</v>
      </c>
    </row>
    <row r="4" spans="4:9" x14ac:dyDescent="0.25">
      <c r="D4" s="15">
        <v>1505</v>
      </c>
      <c r="E4" s="15">
        <v>2508</v>
      </c>
      <c r="F4" s="15" t="s">
        <v>46</v>
      </c>
      <c r="G4" s="15"/>
      <c r="H4" s="15"/>
      <c r="I4" s="15"/>
    </row>
    <row r="5" spans="4:9" x14ac:dyDescent="0.25">
      <c r="D5" s="15">
        <v>1509</v>
      </c>
      <c r="E5" s="15">
        <v>2513</v>
      </c>
      <c r="F5" s="15" t="s">
        <v>46</v>
      </c>
      <c r="G5" s="15"/>
      <c r="H5" s="15"/>
      <c r="I5" s="15"/>
    </row>
    <row r="6" spans="4:9" x14ac:dyDescent="0.25">
      <c r="D6" s="15">
        <v>1529</v>
      </c>
      <c r="E6" s="15">
        <v>2512</v>
      </c>
      <c r="F6" s="15" t="s">
        <v>46</v>
      </c>
      <c r="G6" s="15"/>
      <c r="H6" s="15"/>
      <c r="I6" s="15"/>
    </row>
    <row r="7" spans="4:9" x14ac:dyDescent="0.25">
      <c r="D7" s="15">
        <v>1531</v>
      </c>
      <c r="E7" s="15">
        <v>2515</v>
      </c>
      <c r="F7" s="15" t="s">
        <v>46</v>
      </c>
      <c r="G7" s="15"/>
      <c r="H7" s="15"/>
      <c r="I7" s="15"/>
    </row>
    <row r="8" spans="4:9" x14ac:dyDescent="0.25">
      <c r="D8" s="15">
        <v>669</v>
      </c>
      <c r="E8" s="15">
        <v>1087</v>
      </c>
      <c r="F8" s="15" t="s">
        <v>47</v>
      </c>
      <c r="G8" s="15"/>
      <c r="H8" s="15"/>
      <c r="I8" s="15"/>
    </row>
    <row r="9" spans="4:9" x14ac:dyDescent="0.25">
      <c r="D9" s="15">
        <v>151002</v>
      </c>
      <c r="E9" s="15">
        <v>1123</v>
      </c>
      <c r="F9" s="15" t="s">
        <v>47</v>
      </c>
      <c r="G9" s="15"/>
      <c r="H9" s="15"/>
      <c r="I9" s="15"/>
    </row>
    <row r="10" spans="4:9" x14ac:dyDescent="0.25">
      <c r="D10" s="15">
        <v>768</v>
      </c>
      <c r="E10" s="15">
        <v>1051</v>
      </c>
      <c r="F10" s="15" t="s">
        <v>47</v>
      </c>
      <c r="G10" s="15"/>
      <c r="H10" s="15"/>
      <c r="I10" s="15"/>
    </row>
    <row r="11" spans="4:9" x14ac:dyDescent="0.25">
      <c r="D11" s="15"/>
      <c r="E11" s="15"/>
      <c r="F11" s="15"/>
      <c r="G11" s="15"/>
      <c r="H11" s="15"/>
      <c r="I11" s="15"/>
    </row>
    <row r="12" spans="4:9" x14ac:dyDescent="0.25">
      <c r="D12" s="15"/>
      <c r="E12" s="15"/>
      <c r="F12" s="15"/>
      <c r="G12" s="15"/>
      <c r="H12" s="15"/>
      <c r="I12" s="15"/>
    </row>
    <row r="13" spans="4:9" x14ac:dyDescent="0.25">
      <c r="D13" s="15"/>
      <c r="E13" s="15"/>
      <c r="F13" s="15"/>
      <c r="G13" s="15"/>
      <c r="H13" s="15"/>
      <c r="I13" s="15"/>
    </row>
    <row r="14" spans="4:9" x14ac:dyDescent="0.25">
      <c r="D14" s="15"/>
      <c r="E14" s="15"/>
      <c r="F14" s="15"/>
      <c r="G14" s="15"/>
      <c r="H14" s="15"/>
      <c r="I14" s="15"/>
    </row>
    <row r="15" spans="4:9" x14ac:dyDescent="0.25">
      <c r="D15" s="15"/>
      <c r="E15" s="15"/>
      <c r="F15" s="15"/>
      <c r="G15" s="15"/>
      <c r="H15" s="15"/>
      <c r="I15" s="15"/>
    </row>
    <row r="16" spans="4:9" x14ac:dyDescent="0.25">
      <c r="D16" s="15"/>
      <c r="E16" s="15"/>
      <c r="F16" s="15"/>
      <c r="G16" s="15"/>
      <c r="H16" s="15"/>
      <c r="I16" s="15"/>
    </row>
    <row r="17" spans="4:9" x14ac:dyDescent="0.25">
      <c r="D17" s="15"/>
      <c r="E17" s="15"/>
      <c r="F17" s="15"/>
      <c r="G17" s="15"/>
      <c r="H17" s="15"/>
      <c r="I17" s="15"/>
    </row>
    <row r="18" spans="4:9" x14ac:dyDescent="0.25">
      <c r="D18" s="15"/>
      <c r="E18" s="15"/>
      <c r="F18" s="15"/>
      <c r="G18" s="15"/>
      <c r="H18" s="15"/>
      <c r="I18" s="15"/>
    </row>
    <row r="19" spans="4:9" x14ac:dyDescent="0.25">
      <c r="D19" s="15"/>
      <c r="E19" s="15"/>
      <c r="F19" s="15"/>
      <c r="G19" s="15"/>
      <c r="H19" s="15"/>
      <c r="I19" s="15"/>
    </row>
    <row r="20" spans="4:9" x14ac:dyDescent="0.25">
      <c r="D20" s="15"/>
      <c r="E20" s="15"/>
      <c r="F20" s="15"/>
      <c r="G20" s="15"/>
      <c r="H20" s="15"/>
      <c r="I20" s="15"/>
    </row>
    <row r="21" spans="4:9" x14ac:dyDescent="0.25">
      <c r="D21" s="15"/>
      <c r="E21" s="15"/>
      <c r="F21" s="15"/>
      <c r="G21" s="15"/>
      <c r="H21" s="15"/>
      <c r="I21" s="15"/>
    </row>
    <row r="22" spans="4:9" x14ac:dyDescent="0.25">
      <c r="D22" s="15"/>
      <c r="E22" s="15"/>
      <c r="F22" s="15"/>
      <c r="G22" s="15"/>
      <c r="H22" s="15"/>
      <c r="I22" s="15"/>
    </row>
    <row r="23" spans="4:9" x14ac:dyDescent="0.25">
      <c r="D23" s="15"/>
      <c r="E23" s="15"/>
      <c r="F23" s="15"/>
      <c r="G23" s="15"/>
      <c r="H23" s="15"/>
      <c r="I23" s="15"/>
    </row>
  </sheetData>
  <pageMargins left="0.7" right="0.7" top="0.75" bottom="0.75" header="0.3" footer="0.3"/>
  <pageSetup paperSize="9" scale="7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B4:P34"/>
  <sheetViews>
    <sheetView topLeftCell="F1" workbookViewId="0"/>
  </sheetViews>
  <sheetFormatPr defaultRowHeight="15" x14ac:dyDescent="0.25"/>
  <cols>
    <col min="1" max="1" width="0" hidden="1" customWidth="1"/>
    <col min="2" max="2" width="12.85546875" style="2" hidden="1" customWidth="1"/>
    <col min="3" max="4" width="15.85546875" style="2" hidden="1" customWidth="1"/>
    <col min="5" max="5" width="12.140625" style="1" hidden="1" customWidth="1"/>
    <col min="8" max="8" width="10.7109375" bestFit="1" customWidth="1"/>
    <col min="13" max="13" width="22.5703125" customWidth="1"/>
  </cols>
  <sheetData>
    <row r="4" spans="2:16" ht="15.75" thickBot="1" x14ac:dyDescent="0.3">
      <c r="B4" s="17" t="s">
        <v>6</v>
      </c>
      <c r="C4" s="17" t="s">
        <v>2</v>
      </c>
      <c r="D4" s="17" t="s">
        <v>21</v>
      </c>
      <c r="E4" s="18" t="s">
        <v>22</v>
      </c>
    </row>
    <row r="5" spans="2:16" ht="19.5" thickBot="1" x14ac:dyDescent="0.3">
      <c r="B5" s="15">
        <v>813</v>
      </c>
      <c r="C5" s="15">
        <v>1</v>
      </c>
      <c r="D5" s="16">
        <v>45475.195138888892</v>
      </c>
      <c r="E5" s="3">
        <v>21664548</v>
      </c>
      <c r="H5" s="663" t="s">
        <v>17</v>
      </c>
      <c r="I5" s="664"/>
      <c r="J5" s="664"/>
      <c r="K5" s="664"/>
      <c r="L5" s="664"/>
      <c r="M5" s="664"/>
      <c r="N5" s="665"/>
      <c r="O5" s="666" t="s">
        <v>16</v>
      </c>
      <c r="P5" s="667"/>
    </row>
    <row r="6" spans="2:16" ht="15.75" thickBot="1" x14ac:dyDescent="0.3">
      <c r="B6" s="15">
        <v>1801</v>
      </c>
      <c r="C6" s="15">
        <v>1</v>
      </c>
      <c r="D6" s="16">
        <v>45452.303472222222</v>
      </c>
      <c r="E6" s="3">
        <v>21659934</v>
      </c>
      <c r="H6" s="19" t="s">
        <v>13</v>
      </c>
      <c r="I6" s="20" t="s">
        <v>3</v>
      </c>
      <c r="J6" s="21" t="s">
        <v>1</v>
      </c>
      <c r="K6" s="668" t="s">
        <v>15</v>
      </c>
      <c r="L6" s="669"/>
      <c r="M6" s="670"/>
      <c r="N6" s="22" t="s">
        <v>14</v>
      </c>
      <c r="O6" s="19" t="s">
        <v>0</v>
      </c>
      <c r="P6" s="20" t="s">
        <v>3</v>
      </c>
    </row>
    <row r="7" spans="2:16" x14ac:dyDescent="0.25">
      <c r="B7" s="15">
        <v>1804</v>
      </c>
      <c r="C7" s="15">
        <v>1</v>
      </c>
      <c r="D7" s="16">
        <v>45463.206250000003</v>
      </c>
      <c r="E7" s="3">
        <v>21661958</v>
      </c>
      <c r="H7" s="24">
        <v>45442</v>
      </c>
      <c r="I7" s="23">
        <v>0.56388888888888888</v>
      </c>
      <c r="J7" s="15">
        <v>11051</v>
      </c>
      <c r="K7" s="671" t="s">
        <v>18</v>
      </c>
      <c r="L7" s="672"/>
      <c r="M7" s="673"/>
      <c r="N7" s="15">
        <v>21658296</v>
      </c>
      <c r="O7" s="12"/>
      <c r="P7" s="13"/>
    </row>
    <row r="8" spans="2:16" x14ac:dyDescent="0.25">
      <c r="B8" s="15">
        <v>771</v>
      </c>
      <c r="C8" s="15">
        <v>2</v>
      </c>
      <c r="D8" s="16">
        <v>45475.429861111108</v>
      </c>
      <c r="E8" s="3">
        <v>21664486</v>
      </c>
      <c r="H8" s="24">
        <v>45477</v>
      </c>
      <c r="I8" s="23">
        <v>0.6118055555555556</v>
      </c>
      <c r="J8" s="15">
        <v>11076</v>
      </c>
      <c r="K8" s="660" t="s">
        <v>32</v>
      </c>
      <c r="L8" s="661"/>
      <c r="M8" s="662"/>
      <c r="N8" s="15">
        <v>21665051</v>
      </c>
      <c r="O8" s="10"/>
      <c r="P8" s="11"/>
    </row>
    <row r="9" spans="2:16" x14ac:dyDescent="0.25">
      <c r="B9" s="15">
        <v>1807</v>
      </c>
      <c r="C9" s="15">
        <v>2</v>
      </c>
      <c r="D9" s="16">
        <v>45475.603472222225</v>
      </c>
      <c r="E9" s="3">
        <v>21664634</v>
      </c>
      <c r="H9" s="24">
        <v>45482</v>
      </c>
      <c r="I9" s="23">
        <v>0.75694444444444453</v>
      </c>
      <c r="J9" s="15">
        <v>11092</v>
      </c>
      <c r="K9" s="660" t="s">
        <v>27</v>
      </c>
      <c r="L9" s="661"/>
      <c r="M9" s="662"/>
      <c r="N9" s="15">
        <v>21665901</v>
      </c>
      <c r="O9" s="10"/>
      <c r="P9" s="11"/>
    </row>
    <row r="10" spans="2:16" x14ac:dyDescent="0.25">
      <c r="H10" s="24">
        <v>45483</v>
      </c>
      <c r="I10" s="23">
        <v>0.3611111111111111</v>
      </c>
      <c r="J10" s="15">
        <v>11042</v>
      </c>
      <c r="K10" s="660" t="s">
        <v>28</v>
      </c>
      <c r="L10" s="661"/>
      <c r="M10" s="662"/>
      <c r="N10" s="15">
        <v>21665955</v>
      </c>
      <c r="O10" s="3"/>
      <c r="P10" s="3"/>
    </row>
    <row r="11" spans="2:16" x14ac:dyDescent="0.25">
      <c r="B11" s="17" t="s">
        <v>23</v>
      </c>
      <c r="C11" s="17" t="s">
        <v>2</v>
      </c>
      <c r="D11" s="17" t="s">
        <v>21</v>
      </c>
      <c r="E11" s="18" t="s">
        <v>22</v>
      </c>
      <c r="H11" s="24">
        <v>45483</v>
      </c>
      <c r="I11" s="23">
        <v>0.48541666666666666</v>
      </c>
      <c r="J11" s="15">
        <v>11066</v>
      </c>
      <c r="K11" s="660" t="s">
        <v>29</v>
      </c>
      <c r="L11" s="661"/>
      <c r="M11" s="662"/>
      <c r="N11" s="15">
        <v>21665988</v>
      </c>
      <c r="O11" s="3"/>
      <c r="P11" s="3"/>
    </row>
    <row r="12" spans="2:16" x14ac:dyDescent="0.25">
      <c r="B12" s="15">
        <v>765</v>
      </c>
      <c r="C12" s="15">
        <v>1</v>
      </c>
      <c r="D12" s="16">
        <v>45475.109027777777</v>
      </c>
      <c r="E12" s="3">
        <v>21664613</v>
      </c>
      <c r="H12" s="24">
        <v>45483</v>
      </c>
      <c r="I12" s="23">
        <v>0.6381944444444444</v>
      </c>
      <c r="J12" s="15">
        <v>11114</v>
      </c>
      <c r="K12" s="660" t="s">
        <v>33</v>
      </c>
      <c r="L12" s="661"/>
      <c r="M12" s="662"/>
      <c r="N12" s="15">
        <v>21666015</v>
      </c>
      <c r="O12" s="3"/>
      <c r="P12" s="3"/>
    </row>
    <row r="13" spans="2:16" x14ac:dyDescent="0.25">
      <c r="B13" s="15">
        <v>1504</v>
      </c>
      <c r="C13" s="15">
        <v>1</v>
      </c>
      <c r="D13" s="16">
        <v>45475.479166666664</v>
      </c>
      <c r="E13" s="3">
        <v>21664599</v>
      </c>
      <c r="H13" s="24">
        <v>45483</v>
      </c>
      <c r="I13" s="23">
        <v>0.64583333333333337</v>
      </c>
      <c r="J13" s="15">
        <v>11119</v>
      </c>
      <c r="K13" s="660" t="s">
        <v>34</v>
      </c>
      <c r="L13" s="661"/>
      <c r="M13" s="662"/>
      <c r="N13" s="15">
        <v>21666015</v>
      </c>
      <c r="O13" s="3"/>
      <c r="P13" s="3"/>
    </row>
    <row r="14" spans="2:16" x14ac:dyDescent="0.25">
      <c r="B14" s="15">
        <v>1517</v>
      </c>
      <c r="C14" s="15">
        <v>1</v>
      </c>
      <c r="D14" s="16">
        <v>45461.338194444441</v>
      </c>
      <c r="E14" s="3">
        <v>21661522</v>
      </c>
      <c r="H14" s="24">
        <v>45483</v>
      </c>
      <c r="I14" s="23">
        <v>0.64236111111111105</v>
      </c>
      <c r="J14" s="15">
        <v>11086</v>
      </c>
      <c r="K14" s="660" t="s">
        <v>30</v>
      </c>
      <c r="L14" s="661"/>
      <c r="M14" s="662"/>
      <c r="N14" s="15">
        <v>21666012</v>
      </c>
      <c r="O14" s="3"/>
      <c r="P14" s="3"/>
    </row>
    <row r="15" spans="2:16" x14ac:dyDescent="0.25">
      <c r="B15" s="15">
        <v>763</v>
      </c>
      <c r="C15" s="15">
        <v>1</v>
      </c>
      <c r="D15" s="16">
        <v>45463.986805555556</v>
      </c>
      <c r="E15" s="3">
        <v>21662126</v>
      </c>
      <c r="H15" s="24">
        <v>45483</v>
      </c>
      <c r="I15" s="23">
        <v>0.64444444444444449</v>
      </c>
      <c r="J15" s="15">
        <v>11070</v>
      </c>
      <c r="K15" s="660" t="s">
        <v>35</v>
      </c>
      <c r="L15" s="661"/>
      <c r="M15" s="662"/>
      <c r="N15" s="15">
        <v>21666013</v>
      </c>
      <c r="O15" s="3"/>
      <c r="P15" s="3"/>
    </row>
    <row r="16" spans="2:16" x14ac:dyDescent="0.25">
      <c r="B16" s="15">
        <v>1503</v>
      </c>
      <c r="C16" s="15">
        <v>2</v>
      </c>
      <c r="D16" s="16">
        <v>45475.356249999997</v>
      </c>
      <c r="E16" s="3" t="s">
        <v>26</v>
      </c>
      <c r="H16" s="24">
        <v>45483</v>
      </c>
      <c r="I16" s="23">
        <v>0.64583333333333337</v>
      </c>
      <c r="J16" s="15">
        <v>11068</v>
      </c>
      <c r="K16" s="660" t="s">
        <v>31</v>
      </c>
      <c r="L16" s="661"/>
      <c r="M16" s="662"/>
      <c r="N16" s="15">
        <v>21666014</v>
      </c>
      <c r="O16" s="3"/>
      <c r="P16" s="3"/>
    </row>
    <row r="17" spans="2:16" x14ac:dyDescent="0.25">
      <c r="B17" s="15">
        <v>1521</v>
      </c>
      <c r="C17" s="15">
        <v>2</v>
      </c>
      <c r="D17" s="16">
        <v>45474.105555555558</v>
      </c>
      <c r="E17" s="3" t="s">
        <v>26</v>
      </c>
      <c r="H17" s="24">
        <v>45483</v>
      </c>
      <c r="I17" s="23">
        <v>0.95972222222222225</v>
      </c>
      <c r="J17" s="15">
        <v>11038</v>
      </c>
      <c r="K17" s="660" t="s">
        <v>27</v>
      </c>
      <c r="L17" s="661"/>
      <c r="M17" s="662"/>
      <c r="N17" s="15">
        <v>21666045</v>
      </c>
      <c r="O17" s="3"/>
      <c r="P17" s="3"/>
    </row>
    <row r="18" spans="2:16" x14ac:dyDescent="0.25">
      <c r="B18" s="15">
        <v>1501</v>
      </c>
      <c r="C18" s="15">
        <v>3</v>
      </c>
      <c r="D18" s="16">
        <v>45472.393750000003</v>
      </c>
      <c r="E18" s="3">
        <v>21663840</v>
      </c>
      <c r="H18" s="24">
        <v>45483</v>
      </c>
      <c r="I18" s="23">
        <v>0.96250000000000002</v>
      </c>
      <c r="J18" s="15">
        <v>11045</v>
      </c>
      <c r="K18" s="660" t="s">
        <v>27</v>
      </c>
      <c r="L18" s="661"/>
      <c r="M18" s="662"/>
      <c r="N18" s="15">
        <v>21666046</v>
      </c>
      <c r="O18" s="3"/>
      <c r="P18" s="3"/>
    </row>
    <row r="19" spans="2:16" x14ac:dyDescent="0.25">
      <c r="B19" s="15"/>
      <c r="C19" s="15"/>
      <c r="D19" s="15"/>
      <c r="E19" s="3"/>
      <c r="H19" s="24">
        <v>45484</v>
      </c>
      <c r="I19" s="23">
        <v>2.5694444444444447E-2</v>
      </c>
      <c r="J19" s="15">
        <v>11056</v>
      </c>
      <c r="K19" s="660" t="s">
        <v>36</v>
      </c>
      <c r="L19" s="661"/>
      <c r="M19" s="662"/>
      <c r="N19" s="15">
        <v>21666051</v>
      </c>
      <c r="O19" s="3"/>
      <c r="P19" s="3"/>
    </row>
    <row r="20" spans="2:16" x14ac:dyDescent="0.25">
      <c r="H20" s="24">
        <v>45484</v>
      </c>
      <c r="I20" s="23">
        <v>0.10902777777777778</v>
      </c>
      <c r="J20" s="15">
        <v>11094</v>
      </c>
      <c r="K20" s="660" t="s">
        <v>27</v>
      </c>
      <c r="L20" s="661"/>
      <c r="M20" s="662"/>
      <c r="N20" s="15">
        <v>21666054</v>
      </c>
      <c r="O20" s="3"/>
      <c r="P20" s="3"/>
    </row>
    <row r="21" spans="2:16" x14ac:dyDescent="0.25">
      <c r="B21" s="17" t="s">
        <v>24</v>
      </c>
      <c r="C21" s="17" t="s">
        <v>21</v>
      </c>
      <c r="D21" s="17" t="s">
        <v>22</v>
      </c>
      <c r="E21" s="18" t="s">
        <v>25</v>
      </c>
      <c r="H21" s="24">
        <v>45484</v>
      </c>
      <c r="I21" s="23">
        <v>0.17708333333333334</v>
      </c>
      <c r="J21" s="15">
        <v>11077</v>
      </c>
      <c r="K21" s="660" t="s">
        <v>31</v>
      </c>
      <c r="L21" s="661"/>
      <c r="M21" s="662"/>
      <c r="N21" s="15">
        <v>21666059</v>
      </c>
      <c r="O21" s="3"/>
      <c r="P21" s="3"/>
    </row>
    <row r="22" spans="2:16" x14ac:dyDescent="0.25">
      <c r="B22" s="15">
        <v>1304</v>
      </c>
      <c r="C22" s="16">
        <v>45474.469444444447</v>
      </c>
      <c r="D22" s="15">
        <v>21664394</v>
      </c>
      <c r="E22" s="3" t="s">
        <v>19</v>
      </c>
      <c r="H22" s="24">
        <v>45484</v>
      </c>
      <c r="I22" s="23">
        <v>0.27847222222222223</v>
      </c>
      <c r="J22" s="15">
        <v>11059</v>
      </c>
      <c r="K22" s="660" t="s">
        <v>27</v>
      </c>
      <c r="L22" s="661"/>
      <c r="M22" s="662"/>
      <c r="N22" s="15">
        <v>21666068</v>
      </c>
      <c r="O22" s="3"/>
      <c r="P22" s="3"/>
    </row>
    <row r="23" spans="2:16" x14ac:dyDescent="0.25">
      <c r="B23" s="15">
        <v>1305</v>
      </c>
      <c r="C23" s="16">
        <v>45475.099305555559</v>
      </c>
      <c r="D23" s="15">
        <v>21664538</v>
      </c>
      <c r="E23" s="3" t="s">
        <v>20</v>
      </c>
      <c r="H23" s="24">
        <v>45484</v>
      </c>
      <c r="I23" s="23">
        <v>0.26180555555555557</v>
      </c>
      <c r="J23" s="15">
        <v>11013</v>
      </c>
      <c r="K23" s="660" t="s">
        <v>27</v>
      </c>
      <c r="L23" s="661"/>
      <c r="M23" s="662"/>
      <c r="N23" s="15">
        <v>21666066</v>
      </c>
      <c r="O23" s="3"/>
      <c r="P23" s="3"/>
    </row>
    <row r="24" spans="2:16" x14ac:dyDescent="0.25">
      <c r="B24" s="15"/>
      <c r="C24" s="15"/>
      <c r="D24" s="15"/>
      <c r="E24" s="3"/>
      <c r="H24" s="24">
        <v>45484</v>
      </c>
      <c r="I24" s="23">
        <v>0.45833333333333331</v>
      </c>
      <c r="J24" s="15">
        <v>11071</v>
      </c>
      <c r="K24" s="660" t="s">
        <v>19</v>
      </c>
      <c r="L24" s="661"/>
      <c r="M24" s="662"/>
      <c r="N24" s="15"/>
      <c r="O24" s="3"/>
      <c r="P24" s="3"/>
    </row>
    <row r="25" spans="2:16" x14ac:dyDescent="0.25">
      <c r="H25" s="24">
        <v>45484</v>
      </c>
      <c r="I25" s="23">
        <v>0.45833333333333331</v>
      </c>
      <c r="J25" s="15">
        <v>11074</v>
      </c>
      <c r="K25" s="660" t="s">
        <v>19</v>
      </c>
      <c r="L25" s="661"/>
      <c r="M25" s="662"/>
      <c r="N25" s="15"/>
      <c r="O25" s="3"/>
      <c r="P25" s="3"/>
    </row>
    <row r="26" spans="2:16" x14ac:dyDescent="0.25">
      <c r="H26" s="24">
        <v>45484</v>
      </c>
      <c r="I26" s="23">
        <v>0.45833333333333331</v>
      </c>
      <c r="J26" s="15">
        <v>11075</v>
      </c>
      <c r="K26" s="660" t="s">
        <v>19</v>
      </c>
      <c r="L26" s="661"/>
      <c r="M26" s="662"/>
      <c r="N26" s="15"/>
      <c r="O26" s="3"/>
      <c r="P26" s="3"/>
    </row>
    <row r="27" spans="2:16" x14ac:dyDescent="0.25">
      <c r="H27" s="24">
        <v>45484</v>
      </c>
      <c r="I27" s="23">
        <v>0.45833333333333331</v>
      </c>
      <c r="J27" s="15">
        <v>11078</v>
      </c>
      <c r="K27" s="660" t="s">
        <v>19</v>
      </c>
      <c r="L27" s="661"/>
      <c r="M27" s="662"/>
      <c r="N27" s="15"/>
      <c r="O27" s="3"/>
      <c r="P27" s="3"/>
    </row>
    <row r="28" spans="2:16" x14ac:dyDescent="0.25">
      <c r="H28" s="24">
        <v>45484</v>
      </c>
      <c r="I28" s="23">
        <v>0.45833333333333331</v>
      </c>
      <c r="J28" s="15">
        <v>11079</v>
      </c>
      <c r="K28" s="660" t="s">
        <v>19</v>
      </c>
      <c r="L28" s="661"/>
      <c r="M28" s="662"/>
      <c r="N28" s="15"/>
      <c r="O28" s="3"/>
      <c r="P28" s="3"/>
    </row>
    <row r="29" spans="2:16" x14ac:dyDescent="0.25">
      <c r="H29" s="24">
        <v>45484</v>
      </c>
      <c r="I29" s="23">
        <v>0.45833333333333331</v>
      </c>
      <c r="J29" s="15">
        <v>11082</v>
      </c>
      <c r="K29" s="660" t="s">
        <v>19</v>
      </c>
      <c r="L29" s="661"/>
      <c r="M29" s="662"/>
      <c r="N29" s="15"/>
      <c r="O29" s="3"/>
      <c r="P29" s="3"/>
    </row>
    <row r="30" spans="2:16" x14ac:dyDescent="0.25">
      <c r="H30" s="24">
        <v>45484</v>
      </c>
      <c r="I30" s="23">
        <v>0.50972222222222219</v>
      </c>
      <c r="J30" s="15">
        <v>11046</v>
      </c>
      <c r="K30" s="660" t="s">
        <v>27</v>
      </c>
      <c r="L30" s="661"/>
      <c r="M30" s="662"/>
      <c r="N30" s="15">
        <v>21666116</v>
      </c>
      <c r="O30" s="3"/>
      <c r="P30" s="3"/>
    </row>
    <row r="31" spans="2:16" x14ac:dyDescent="0.25">
      <c r="H31" s="24">
        <v>45484</v>
      </c>
      <c r="I31" s="23">
        <v>0.56180555555555556</v>
      </c>
      <c r="J31" s="15">
        <v>11083</v>
      </c>
      <c r="K31" s="660" t="s">
        <v>37</v>
      </c>
      <c r="L31" s="661"/>
      <c r="M31" s="662"/>
      <c r="N31" s="15">
        <v>21666124</v>
      </c>
      <c r="O31" s="3"/>
      <c r="P31" s="3"/>
    </row>
    <row r="32" spans="2:16" x14ac:dyDescent="0.25">
      <c r="H32" s="24">
        <v>45484</v>
      </c>
      <c r="I32" s="23">
        <v>0.6069444444444444</v>
      </c>
      <c r="J32" s="15">
        <v>11034</v>
      </c>
      <c r="K32" s="660" t="s">
        <v>27</v>
      </c>
      <c r="L32" s="661"/>
      <c r="M32" s="662"/>
      <c r="N32" s="15">
        <v>21666133</v>
      </c>
      <c r="O32" s="3"/>
      <c r="P32" s="3"/>
    </row>
    <row r="33" spans="8:16" x14ac:dyDescent="0.25">
      <c r="H33" s="24">
        <v>45484</v>
      </c>
      <c r="I33" s="23">
        <v>0.62569444444444444</v>
      </c>
      <c r="J33" s="15">
        <v>11089</v>
      </c>
      <c r="K33" s="660" t="s">
        <v>38</v>
      </c>
      <c r="L33" s="661"/>
      <c r="M33" s="662"/>
      <c r="N33" s="15">
        <v>21666138</v>
      </c>
      <c r="O33" s="3"/>
      <c r="P33" s="3"/>
    </row>
    <row r="34" spans="8:16" x14ac:dyDescent="0.25">
      <c r="J34" s="7">
        <f>COUNT(J7:J33)</f>
        <v>27</v>
      </c>
    </row>
  </sheetData>
  <mergeCells count="30">
    <mergeCell ref="K32:M32"/>
    <mergeCell ref="K33:M33"/>
    <mergeCell ref="K26:M26"/>
    <mergeCell ref="K27:M27"/>
    <mergeCell ref="K28:M28"/>
    <mergeCell ref="K29:M29"/>
    <mergeCell ref="K31:M31"/>
    <mergeCell ref="K22:M22"/>
    <mergeCell ref="K23:M23"/>
    <mergeCell ref="K24:M24"/>
    <mergeCell ref="K25:M25"/>
    <mergeCell ref="K30:M30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9:M9"/>
    <mergeCell ref="H5:N5"/>
    <mergeCell ref="O5:P5"/>
    <mergeCell ref="K6:M6"/>
    <mergeCell ref="K7:M7"/>
    <mergeCell ref="K8:M8"/>
  </mergeCells>
  <conditionalFormatting sqref="M5:M6">
    <cfRule type="containsText" dxfId="0" priority="1" operator="containsText" text="sem previsão">
      <formula>NOT(ISERROR(SEARCH("sem previsão",M5)))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Planilha5</vt:lpstr>
      <vt:lpstr>Planilha7</vt:lpstr>
      <vt:lpstr>CPD</vt:lpstr>
      <vt:lpstr>COMPOSTAGEM </vt:lpstr>
      <vt:lpstr>CULTIVO</vt:lpstr>
      <vt:lpstr>CORREÇÃO DE SOLO</vt:lpstr>
      <vt:lpstr>QUEBRA LOMBO</vt:lpstr>
      <vt:lpstr>NÚMERO DE VIAGENS </vt:lpstr>
      <vt:lpstr>Planilha6</vt:lpstr>
      <vt:lpstr>Planilha4</vt:lpstr>
      <vt:lpstr>PAINEL (6)</vt:lpstr>
      <vt:lpstr>Planilha3</vt:lpstr>
      <vt:lpstr>Planilha2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EVERALDO PEREIRA NEVES</dc:creator>
  <cp:lastModifiedBy>RUAN SOUZA DA SILVA</cp:lastModifiedBy>
  <cp:lastPrinted>2026-05-25T23:35:15Z</cp:lastPrinted>
  <dcterms:created xsi:type="dcterms:W3CDTF">2023-06-21T20:34:29Z</dcterms:created>
  <dcterms:modified xsi:type="dcterms:W3CDTF">2026-07-11T01:56:47Z</dcterms:modified>
</cp:coreProperties>
</file>