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Excel - Module 1 Challenge\"/>
    </mc:Choice>
  </mc:AlternateContent>
  <xr:revisionPtr revIDLastSave="0" documentId="13_ncr:1_{58CB4F7F-5284-4720-A04C-F09C15EA36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" sheetId="1" r:id="rId1"/>
    <sheet name="category statistics" sheetId="4" r:id="rId2"/>
    <sheet name="sub category statistics" sheetId="5" r:id="rId3"/>
    <sheet name="outcomes from launch dates" sheetId="6" r:id="rId4"/>
    <sheet name="Success,fail.canceled metrics" sheetId="7" r:id="rId5"/>
    <sheet name="Mean, Median, Mode" sheetId="11" r:id="rId6"/>
  </sheets>
  <definedNames>
    <definedName name="_xlnm._FilterDatabase" localSheetId="0" hidden="1">Crowdfunding!$A$1:$T$1001</definedName>
    <definedName name="_xlchart.v1.0" hidden="1">'Mean, Median, Mode'!$A$1</definedName>
    <definedName name="_xlchart.v1.1" hidden="1">'Mean, Median, Mode'!$A$2:$A$1048141</definedName>
    <definedName name="_xlchart.v1.2" hidden="1">'Mean, Median, Mode'!$B$1</definedName>
    <definedName name="_xlchart.v1.3" hidden="1">'Mean, Median, Mode'!$B$2:$B$1048141</definedName>
    <definedName name="_xlchart.v1.4" hidden="1">'Mean, Median, Mode'!$D$1</definedName>
    <definedName name="_xlchart.v1.5" hidden="1">'Mean, Median, Mode'!$D$2:$D$1048141</definedName>
    <definedName name="_xlchart.v1.6" hidden="1">'Mean, Median, Mode'!$E$1</definedName>
    <definedName name="_xlchart.v1.7" hidden="1">'Mean, Median, Mode'!$E$2:$E$1048141</definedName>
  </definedNames>
  <calcPr calcId="191029"/>
  <pivotCaches>
    <pivotCache cacheId="1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1" l="1"/>
  <c r="M3" i="11"/>
  <c r="N2" i="11"/>
  <c r="M2" i="11"/>
  <c r="F13" i="7"/>
  <c r="G13" i="7"/>
  <c r="E13" i="7"/>
  <c r="E2" i="7"/>
  <c r="D13" i="7"/>
  <c r="C13" i="7"/>
  <c r="B13" i="7"/>
  <c r="B12" i="7"/>
  <c r="L3" i="11"/>
  <c r="L2" i="11"/>
  <c r="K3" i="11"/>
  <c r="K2" i="11"/>
  <c r="J3" i="11"/>
  <c r="J2" i="11"/>
  <c r="I2" i="11"/>
  <c r="I3" i="11"/>
  <c r="H3" i="11"/>
  <c r="H2" i="11"/>
  <c r="D12" i="7"/>
  <c r="C12" i="7"/>
  <c r="B11" i="7"/>
  <c r="D11" i="7"/>
  <c r="C11" i="7"/>
  <c r="B10" i="7"/>
  <c r="D10" i="7"/>
  <c r="C10" i="7"/>
  <c r="B9" i="7"/>
  <c r="D9" i="7"/>
  <c r="C9" i="7"/>
  <c r="B8" i="7"/>
  <c r="D8" i="7"/>
  <c r="C8" i="7"/>
  <c r="B7" i="7"/>
  <c r="D4" i="7"/>
  <c r="C4" i="7"/>
  <c r="C6" i="7"/>
  <c r="D6" i="7"/>
  <c r="D7" i="7"/>
  <c r="C7" i="7"/>
  <c r="B6" i="7"/>
  <c r="B5" i="7"/>
  <c r="D5" i="7"/>
  <c r="C5" i="7"/>
  <c r="B4" i="7"/>
  <c r="B3" i="7"/>
  <c r="D3" i="7"/>
  <c r="C3" i="7"/>
  <c r="B2" i="7"/>
  <c r="D2" i="7"/>
  <c r="C2" i="7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7" l="1"/>
  <c r="E3" i="7"/>
  <c r="G12" i="7"/>
  <c r="E7" i="7"/>
  <c r="F4" i="7"/>
  <c r="G3" i="7"/>
  <c r="F8" i="7"/>
  <c r="F10" i="7"/>
  <c r="E11" i="7"/>
  <c r="F2" i="7"/>
  <c r="F5" i="7"/>
  <c r="G6" i="7"/>
  <c r="G2" i="7"/>
  <c r="G5" i="7"/>
  <c r="F6" i="7"/>
  <c r="E6" i="7"/>
  <c r="G8" i="7"/>
  <c r="E8" i="7"/>
  <c r="E9" i="7"/>
  <c r="G10" i="7"/>
  <c r="E10" i="7"/>
  <c r="E12" i="7"/>
  <c r="F7" i="7"/>
  <c r="F9" i="7"/>
  <c r="F11" i="7"/>
  <c r="F12" i="7"/>
  <c r="G4" i="7"/>
  <c r="E4" i="7"/>
  <c r="E5" i="7"/>
  <c r="G7" i="7"/>
  <c r="G9" i="7"/>
  <c r="G11" i="7"/>
</calcChain>
</file>

<file path=xl/sharedStrings.xml><?xml version="1.0" encoding="utf-8"?>
<sst xmlns="http://schemas.openxmlformats.org/spreadsheetml/2006/main" count="7062" uniqueCount="2113">
  <si>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</si>
  <si>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</si>
  <si>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</si>
  <si>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</si>
  <si>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</si>
  <si>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</si>
  <si>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</si>
  <si>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</si>
  <si>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</si>
  <si>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</si>
  <si>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</si>
  <si>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</si>
  <si>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</si>
  <si>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</si>
  <si>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</si>
  <si>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</si>
  <si>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</si>
  <si>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</si>
  <si>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</si>
  <si>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</si>
  <si>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</si>
  <si>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</si>
  <si>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</si>
  <si>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</si>
  <si>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</si>
  <si>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</si>
  <si>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</si>
  <si>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</si>
  <si>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</si>
  <si>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</si>
  <si>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</si>
  <si>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</si>
  <si>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</si>
  <si>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</si>
  <si>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</si>
  <si>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</si>
  <si>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</si>
  <si>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</si>
  <si>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</si>
  <si>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</si>
  <si>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</si>
  <si>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</si>
  <si>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</si>
  <si>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</si>
  <si>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</si>
  <si>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</si>
  <si>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</si>
  <si>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</si>
  <si>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</si>
  <si>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</si>
  <si>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</si>
  <si>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</si>
  <si>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</si>
  <si>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</si>
  <si>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</si>
  <si>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</si>
  <si>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</si>
  <si>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</si>
  <si>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</si>
  <si>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</si>
  <si>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</si>
  <si>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</si>
  <si>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</si>
  <si>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</si>
  <si>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</si>
  <si>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</si>
  <si>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</si>
  <si>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</si>
  <si>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</si>
  <si>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</si>
  <si>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</si>
  <si>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</si>
  <si>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</si>
  <si>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</si>
  <si>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</si>
  <si>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</si>
  <si>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</si>
  <si>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</si>
  <si>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</si>
  <si>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</si>
  <si>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</si>
  <si>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</si>
  <si>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</si>
  <si>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</si>
  <si>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</si>
  <si>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</si>
  <si>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</si>
  <si>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</si>
  <si>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</si>
  <si>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</si>
  <si>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</si>
  <si>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</si>
  <si>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</si>
  <si>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</si>
  <si>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</si>
  <si>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</si>
  <si>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</si>
  <si>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</si>
  <si>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</si>
  <si>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</si>
  <si>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</si>
  <si>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</si>
  <si>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</si>
  <si>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</si>
  <si>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</si>
  <si>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</si>
  <si>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</si>
  <si>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</si>
  <si>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</si>
  <si>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</si>
  <si>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</si>
  <si>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</si>
  <si>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</si>
  <si>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</si>
  <si>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</si>
  <si>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</si>
  <si>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</si>
  <si>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</si>
  <si>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</si>
  <si>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</si>
  <si>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</si>
  <si>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</si>
  <si>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</si>
  <si>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</si>
  <si>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</si>
  <si>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</si>
  <si>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</si>
  <si>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</si>
  <si>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</si>
  <si>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</si>
  <si>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</si>
  <si>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</si>
  <si>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</si>
  <si>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</si>
  <si>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</si>
  <si>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</si>
  <si>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</si>
  <si>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</si>
  <si>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</si>
  <si>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</si>
  <si>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</si>
  <si>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</si>
  <si>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</si>
  <si>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</si>
  <si>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</si>
  <si>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</si>
  <si>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</si>
  <si>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</si>
  <si>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</si>
  <si>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</si>
  <si>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</si>
  <si>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</si>
  <si>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</si>
  <si>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</si>
  <si>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</si>
  <si>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</si>
  <si>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</si>
  <si>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</si>
  <si>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</si>
  <si>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</si>
  <si>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</si>
  <si>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</si>
  <si>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</si>
  <si>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</si>
  <si>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</si>
  <si>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</si>
  <si>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</si>
  <si>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</si>
  <si>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</si>
  <si>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</si>
  <si>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</si>
  <si>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</si>
  <si>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</si>
  <si>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</si>
  <si>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</si>
  <si>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</si>
  <si>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</si>
  <si>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</si>
  <si>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</si>
  <si>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</si>
  <si>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</si>
  <si>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</si>
  <si>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</si>
  <si>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</si>
  <si>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</si>
  <si>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</si>
  <si>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</si>
  <si>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</si>
  <si>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</si>
  <si>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</si>
  <si>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</si>
  <si>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</si>
  <si>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</si>
  <si>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</si>
  <si>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</si>
  <si>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</si>
  <si>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</si>
  <si>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</si>
  <si>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</si>
  <si>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</si>
  <si>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</si>
  <si>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</si>
  <si>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</si>
  <si>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</si>
  <si>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</si>
  <si>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</si>
  <si>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</si>
  <si>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</si>
  <si>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</si>
  <si>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</si>
  <si>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</si>
  <si>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</si>
  <si>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</si>
  <si>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</si>
  <si>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</si>
  <si>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</si>
  <si>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</si>
  <si>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</si>
  <si>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</si>
  <si>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</si>
  <si>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</si>
  <si>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</si>
  <si>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</si>
  <si>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</si>
  <si>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</si>
  <si>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</si>
  <si>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</si>
  <si>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</si>
  <si>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</si>
  <si>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</si>
  <si>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</si>
  <si>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</si>
  <si>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</si>
  <si>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</si>
  <si>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</si>
  <si>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</si>
  <si>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</si>
  <si>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</si>
  <si>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</si>
  <si>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</si>
  <si>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</si>
  <si>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</si>
  <si>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</si>
  <si>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</si>
  <si>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</si>
  <si>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</si>
  <si>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</si>
  <si>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</si>
  <si>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</si>
  <si>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</si>
  <si>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</si>
  <si>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</si>
  <si>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</si>
  <si>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</si>
  <si>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</si>
  <si>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</si>
  <si>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</si>
  <si>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</si>
  <si>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</si>
  <si>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</si>
  <si>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</si>
  <si>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</si>
  <si>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</si>
  <si>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</si>
  <si>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</si>
  <si>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</si>
  <si>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</si>
  <si>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</si>
  <si>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</si>
  <si>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</si>
  <si>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</si>
  <si>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</si>
  <si>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</si>
  <si>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</si>
  <si>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</si>
  <si>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</si>
  <si>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</si>
  <si>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</si>
  <si>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</si>
  <si>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</si>
  <si>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</si>
  <si>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</si>
  <si>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</si>
  <si>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</si>
  <si>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</si>
  <si>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</si>
  <si>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</si>
  <si>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</si>
  <si>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</si>
  <si>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</si>
  <si>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</si>
  <si>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</si>
  <si>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</si>
  <si>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</si>
  <si>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</si>
  <si>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</si>
  <si>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</si>
  <si>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</si>
  <si>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</si>
  <si>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</si>
  <si>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</si>
  <si>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</si>
  <si>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</si>
  <si>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</si>
  <si>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</si>
  <si>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</si>
  <si>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</si>
  <si>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</si>
  <si>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</si>
  <si>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</si>
  <si>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</si>
  <si>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</si>
  <si>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</si>
  <si>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</si>
  <si>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</si>
  <si>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</si>
  <si>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</si>
  <si>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</si>
  <si>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</si>
  <si>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</si>
  <si>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</si>
  <si>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</si>
  <si>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</si>
  <si>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</si>
  <si>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</si>
  <si>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</si>
  <si>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</si>
  <si>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</si>
  <si>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</si>
  <si>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</si>
  <si>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</si>
  <si>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</si>
  <si>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</si>
  <si>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</si>
  <si>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</si>
  <si>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</si>
  <si>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</si>
  <si>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</si>
  <si>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</si>
  <si>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</si>
  <si>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</si>
  <si>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</si>
  <si>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</si>
  <si>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</si>
  <si>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</si>
  <si>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</si>
  <si>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</si>
  <si>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</si>
  <si>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</si>
  <si>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</si>
  <si>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</si>
  <si>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</si>
  <si>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</si>
  <si>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</si>
  <si>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</si>
  <si>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</si>
  <si>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</si>
  <si>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</si>
  <si>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</si>
  <si>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</si>
  <si>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</si>
  <si>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</si>
  <si>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</si>
  <si>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</si>
  <si>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</si>
  <si>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</si>
  <si>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</si>
  <si>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</si>
  <si>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</si>
  <si>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</si>
  <si>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</si>
  <si>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</si>
  <si>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</si>
  <si>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</si>
  <si>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</si>
  <si>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</si>
  <si>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</si>
  <si>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</si>
  <si>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</si>
  <si>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</si>
  <si>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</si>
  <si>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</si>
  <si>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</si>
  <si>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</si>
  <si>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</si>
  <si>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</si>
  <si>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</si>
  <si>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</si>
  <si>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</si>
  <si>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</si>
  <si>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</si>
  <si>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</si>
  <si>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</si>
  <si>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</si>
  <si>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</si>
  <si>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</si>
  <si>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</si>
  <si>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</si>
  <si>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</si>
  <si>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</si>
  <si>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</si>
  <si>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</si>
  <si>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</si>
  <si>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</si>
  <si>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</si>
  <si>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</si>
  <si>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</si>
  <si>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</si>
  <si>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</si>
  <si>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</si>
  <si>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</si>
  <si>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</si>
  <si>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</si>
  <si>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</si>
  <si>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</si>
  <si>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</si>
  <si>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</si>
  <si>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</si>
  <si>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</si>
  <si>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</si>
  <si>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</si>
  <si>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</si>
  <si>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</si>
  <si>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</si>
  <si>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</si>
  <si>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</si>
  <si>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</si>
  <si>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</si>
  <si>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</si>
  <si>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</si>
  <si>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</si>
  <si>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</si>
  <si>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</si>
  <si>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</si>
  <si>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</si>
  <si>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</si>
  <si>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</si>
  <si>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</si>
  <si>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</si>
  <si>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</si>
  <si>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</si>
  <si>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</si>
  <si>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</si>
  <si>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</si>
  <si>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</si>
  <si>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</si>
  <si>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</si>
  <si>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</si>
  <si>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</si>
  <si>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</si>
  <si>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</si>
  <si>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</si>
  <si>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</si>
  <si>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</si>
  <si>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</si>
  <si>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</si>
  <si>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</si>
  <si>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</si>
  <si>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</si>
  <si>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</si>
  <si>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</si>
  <si>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</si>
  <si>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</si>
  <si>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</si>
  <si>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</si>
  <si>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</si>
  <si>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</si>
  <si>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</si>
  <si>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</si>
  <si>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</si>
  <si>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</si>
  <si>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</si>
  <si>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</si>
  <si>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</si>
  <si>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</si>
  <si>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</si>
  <si>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</si>
  <si>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</si>
  <si>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</si>
  <si>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</si>
  <si>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</si>
  <si>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</si>
  <si>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</si>
  <si>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</si>
  <si>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</si>
  <si>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</si>
  <si>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</si>
  <si>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</si>
  <si>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</si>
  <si>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</si>
  <si>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</si>
  <si>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</si>
  <si>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</si>
  <si>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</si>
  <si>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</si>
  <si>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</si>
  <si>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</si>
  <si>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</si>
  <si>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</si>
  <si>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</si>
  <si>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</si>
  <si>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</si>
  <si>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</si>
  <si>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</si>
  <si>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</si>
  <si>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</si>
  <si>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</si>
  <si>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</si>
  <si>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</si>
  <si>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</si>
  <si>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</si>
  <si>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</si>
  <si>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</si>
  <si>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</si>
  <si>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</si>
  <si>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</si>
  <si>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</si>
  <si>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</si>
  <si>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</si>
  <si>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</si>
  <si>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</si>
  <si>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</si>
  <si>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</si>
  <si>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</si>
  <si>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</si>
  <si>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</si>
  <si>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</si>
  <si>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</si>
  <si>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</si>
  <si>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</si>
  <si>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</si>
  <si>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</si>
  <si>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</si>
  <si>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</si>
  <si>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</si>
  <si>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</si>
  <si>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</si>
  <si>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</si>
  <si>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</si>
  <si>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</si>
  <si>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</si>
  <si>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</si>
  <si>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</si>
  <si>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</si>
  <si>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</si>
  <si>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</si>
  <si>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</si>
  <si>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</si>
  <si>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</si>
  <si>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</si>
  <si>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</si>
  <si>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</si>
  <si>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</si>
  <si>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</si>
  <si>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</si>
  <si>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</si>
  <si>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</si>
  <si>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</si>
  <si>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</si>
  <si>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</si>
  <si>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</si>
  <si>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</si>
  <si>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</si>
  <si>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</si>
  <si>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</si>
  <si>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</si>
  <si>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</si>
  <si>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</si>
  <si>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</si>
  <si>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</si>
  <si>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</si>
  <si>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</si>
  <si>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</si>
  <si>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</si>
  <si>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</si>
  <si>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</si>
  <si>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</si>
  <si>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</si>
  <si>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</si>
  <si>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</si>
  <si>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</si>
  <si>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</si>
  <si>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</si>
  <si>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</si>
  <si>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</si>
  <si>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</si>
  <si>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</si>
  <si>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</si>
  <si>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</si>
  <si>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</si>
  <si>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</si>
  <si>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</si>
  <si>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</si>
  <si>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</si>
  <si>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</si>
  <si>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</si>
  <si>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</si>
  <si>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</si>
  <si>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</si>
  <si>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</si>
  <si>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</si>
  <si>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</si>
  <si>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</si>
  <si>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</si>
  <si>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</si>
  <si>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</si>
  <si>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</si>
  <si>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</si>
  <si>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</si>
  <si>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</si>
  <si>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</si>
  <si>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</si>
  <si>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</si>
  <si>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</si>
  <si>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</si>
  <si>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</si>
  <si>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</si>
  <si>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</si>
  <si>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</si>
  <si>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</si>
  <si>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</si>
  <si>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</si>
  <si>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</si>
  <si>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</si>
  <si>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</si>
  <si>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</si>
  <si>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</si>
  <si>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</si>
  <si>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</si>
  <si>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</si>
  <si>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</si>
  <si>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</si>
  <si>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</si>
  <si>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</si>
  <si>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</si>
  <si>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</si>
  <si>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</si>
  <si>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</si>
  <si>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</si>
  <si>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</si>
  <si>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</si>
  <si>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</si>
  <si>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</si>
  <si>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</si>
  <si>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</si>
  <si>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</si>
  <si>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</si>
  <si>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</si>
  <si>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</si>
  <si>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</si>
  <si>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</si>
  <si>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</si>
  <si>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</si>
  <si>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</si>
  <si>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</si>
  <si>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</si>
  <si>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</si>
  <si>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</si>
  <si>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</si>
  <si>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</si>
  <si>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</si>
  <si>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</si>
  <si>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</si>
  <si>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</si>
  <si>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</si>
  <si>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</si>
  <si>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</si>
  <si>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</si>
  <si>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</si>
  <si>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</si>
  <si>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</si>
  <si>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</si>
  <si>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</si>
  <si>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</si>
  <si>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</si>
  <si>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</si>
  <si>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</si>
  <si>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</si>
  <si>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</si>
  <si>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</si>
  <si>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</si>
  <si>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</si>
  <si>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</si>
  <si>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</si>
  <si>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</si>
  <si>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</si>
  <si>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</si>
  <si>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</si>
  <si>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</si>
  <si>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</si>
  <si>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</si>
  <si>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</si>
  <si>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</si>
  <si>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</si>
  <si>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</si>
  <si>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</si>
  <si>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</si>
  <si>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</si>
  <si>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</si>
  <si>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</si>
  <si>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</si>
  <si>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</si>
  <si>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</si>
  <si>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</si>
  <si>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</si>
  <si>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</si>
  <si>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</si>
  <si>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</si>
  <si>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</si>
  <si>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</si>
  <si>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</si>
  <si>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</si>
  <si>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</si>
  <si>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</si>
  <si>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</si>
  <si>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</si>
  <si>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</si>
  <si>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</si>
  <si>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</si>
  <si>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</si>
  <si>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</si>
  <si>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</si>
  <si>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</si>
  <si>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</si>
  <si>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</si>
  <si>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</si>
  <si>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</si>
  <si>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</si>
  <si>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</si>
  <si>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</si>
  <si>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</si>
  <si>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</si>
  <si>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</si>
  <si>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</si>
  <si>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</si>
  <si>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</si>
  <si>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</si>
  <si>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</si>
  <si>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</si>
  <si>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</si>
  <si>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</si>
  <si>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</si>
  <si>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</si>
  <si>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</si>
  <si>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</si>
  <si>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</si>
  <si>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</si>
  <si>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</si>
  <si>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</si>
  <si>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</si>
  <si>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</si>
  <si>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</si>
  <si>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</si>
  <si>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</si>
  <si>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</si>
  <si>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</si>
  <si>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</si>
  <si>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</si>
  <si>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</si>
  <si>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</si>
  <si>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</si>
  <si>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</si>
  <si>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</si>
  <si>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</si>
  <si>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</si>
  <si>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</si>
  <si>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</si>
  <si>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</si>
  <si>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</si>
  <si>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</si>
  <si>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</si>
  <si>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</si>
  <si>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</si>
  <si>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</si>
  <si>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</si>
  <si>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</si>
  <si>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</si>
  <si>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</si>
  <si>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</si>
  <si>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</si>
  <si>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</si>
  <si>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</si>
  <si>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</si>
  <si>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</si>
  <si>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</si>
  <si>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</si>
  <si>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</si>
  <si>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</si>
  <si>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</si>
  <si>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</si>
  <si>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</si>
  <si>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</si>
  <si>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</si>
  <si>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</si>
  <si>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</si>
  <si>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</si>
  <si>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</si>
  <si>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</si>
  <si>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</si>
  <si>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</si>
  <si>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</si>
  <si>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</si>
  <si>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</si>
  <si>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</si>
  <si>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</si>
  <si>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</si>
  <si>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</si>
  <si>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</si>
  <si>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</si>
  <si>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</si>
  <si>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</si>
  <si>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</si>
  <si>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</si>
  <si>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</si>
  <si>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</si>
  <si>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</si>
  <si>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</si>
  <si>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</si>
  <si>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</si>
  <si>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</si>
  <si>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</si>
  <si>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</si>
  <si>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</si>
  <si>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</si>
  <si>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</si>
  <si>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</si>
  <si>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</si>
  <si>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</si>
  <si>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</si>
  <si>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</si>
  <si>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</si>
  <si>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</si>
  <si>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</si>
  <si>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</si>
  <si>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</si>
  <si>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</si>
  <si>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</si>
  <si>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</si>
  <si>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</si>
  <si>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</si>
  <si>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</si>
  <si>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</si>
  <si>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</si>
  <si>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</si>
  <si>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</si>
  <si>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</si>
  <si>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</si>
  <si>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</si>
  <si>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</si>
  <si>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</si>
  <si>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</si>
  <si>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</si>
  <si>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</si>
  <si>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</si>
  <si>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</si>
  <si>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</si>
  <si>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</si>
  <si>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</si>
  <si>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</si>
  <si>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</si>
  <si>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</si>
  <si>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</si>
  <si>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</si>
  <si>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</si>
  <si>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</si>
  <si>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</si>
  <si>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</si>
  <si>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</si>
  <si>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</si>
  <si>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</si>
  <si>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</si>
  <si>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</si>
  <si>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</si>
  <si>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</si>
  <si>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</si>
  <si>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</si>
  <si>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</si>
  <si>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</si>
  <si>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</si>
  <si>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</si>
  <si>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</si>
  <si>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</si>
  <si>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</si>
  <si>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</si>
  <si>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</si>
  <si>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</si>
  <si>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</si>
  <si>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</si>
  <si>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</si>
  <si>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</si>
  <si>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</si>
  <si>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</si>
  <si>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</si>
  <si>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</si>
  <si>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</si>
  <si>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</si>
  <si>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</si>
  <si>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</si>
  <si>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</si>
  <si>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</si>
  <si>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</si>
  <si>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</si>
  <si>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</si>
  <si>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</si>
  <si>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</si>
  <si>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</si>
  <si>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</si>
  <si>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</si>
  <si>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</si>
  <si>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</si>
  <si>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</si>
  <si>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</si>
  <si>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</si>
  <si>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</si>
  <si>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</si>
  <si>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</si>
  <si>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</si>
  <si>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</si>
  <si>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</si>
  <si>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</si>
  <si>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</si>
  <si>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</si>
  <si>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</si>
  <si>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</si>
  <si>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</si>
  <si>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</si>
  <si>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</si>
  <si>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</si>
  <si>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</si>
  <si>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</si>
  <si>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</si>
  <si>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</si>
  <si>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</si>
  <si>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</si>
  <si>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</si>
  <si>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</si>
  <si>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</si>
  <si>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</si>
  <si>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</si>
  <si>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</si>
  <si>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</si>
  <si>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</si>
  <si>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</si>
  <si>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</si>
  <si>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</si>
  <si>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</si>
  <si>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</si>
  <si>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</si>
  <si>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</si>
  <si>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</si>
  <si>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</si>
  <si>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</si>
  <si>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</si>
  <si>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</si>
  <si>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</si>
  <si>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</si>
  <si>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</si>
  <si>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</si>
  <si>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</si>
  <si>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</si>
  <si>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</si>
  <si>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</si>
  <si>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</si>
  <si>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</si>
  <si>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</si>
  <si>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</si>
  <si>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</si>
  <si>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</si>
  <si>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</si>
  <si>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</si>
  <si>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</si>
  <si>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</si>
  <si>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</si>
  <si>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</si>
  <si>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</si>
  <si>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</si>
  <si>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</si>
  <si>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</si>
  <si>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</si>
  <si>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</si>
  <si>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</si>
  <si>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</si>
  <si>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</si>
  <si>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</si>
  <si>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</si>
  <si>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</si>
  <si>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</si>
  <si>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</si>
  <si>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</si>
  <si>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</si>
  <si>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</si>
  <si>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</si>
  <si>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</si>
  <si>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</si>
  <si>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</si>
  <si>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</si>
  <si>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</si>
  <si>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</si>
  <si>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</si>
  <si>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</si>
  <si>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</si>
  <si>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</si>
  <si>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</si>
  <si>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</si>
  <si>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</si>
  <si>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</si>
  <si>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</si>
  <si>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</si>
  <si>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</si>
  <si>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</si>
  <si>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</si>
  <si>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</si>
  <si>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</si>
  <si>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</si>
  <si>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</si>
  <si>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</si>
  <si>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</si>
  <si>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</si>
  <si>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</si>
  <si>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</si>
  <si>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</si>
  <si>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</si>
  <si>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</si>
  <si>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</si>
  <si>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</si>
  <si>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</si>
  <si>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</si>
  <si>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</si>
  <si>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</si>
  <si>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</si>
  <si>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</si>
  <si>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</si>
  <si>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</si>
  <si>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</si>
  <si>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</si>
  <si>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</si>
  <si>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</si>
  <si>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</si>
  <si>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</si>
  <si>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</si>
  <si>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</si>
  <si>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</si>
  <si>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</si>
  <si>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</si>
  <si>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</si>
  <si>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</si>
  <si>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</si>
  <si>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</si>
  <si>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</si>
  <si>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</si>
  <si>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</si>
  <si>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</si>
  <si>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</si>
  <si>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</si>
  <si>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</si>
  <si>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</si>
  <si>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</si>
  <si>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</si>
  <si>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</si>
  <si>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</si>
  <si>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</si>
  <si>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</si>
  <si>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</si>
  <si>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</si>
  <si>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</si>
  <si>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</si>
  <si>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</si>
  <si>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</si>
  <si>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</si>
  <si>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</si>
  <si>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</si>
  <si>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</si>
  <si>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</si>
  <si>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</si>
  <si>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</si>
  <si>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</si>
  <si>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</si>
  <si>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</si>
  <si>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</si>
  <si>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</si>
  <si>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</si>
  <si>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</si>
  <si>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</si>
  <si>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</si>
  <si>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</si>
  <si>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</si>
  <si>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</si>
  <si>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</si>
  <si>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</si>
  <si>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</si>
  <si>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</si>
  <si>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</si>
  <si>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</si>
  <si>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</si>
  <si>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</si>
  <si>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</si>
  <si>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</si>
  <si>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</si>
  <si>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</si>
  <si>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</si>
  <si>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</si>
  <si>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</si>
  <si>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</si>
  <si>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</si>
  <si>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</si>
  <si>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</si>
  <si>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</si>
  <si>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</si>
  <si>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</si>
  <si>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</si>
  <si>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</si>
  <si>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</si>
  <si>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</si>
  <si>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</si>
  <si>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</si>
  <si>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</si>
  <si>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</si>
  <si>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</si>
  <si>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</si>
  <si>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</si>
  <si>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</si>
  <si>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</si>
  <si>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</si>
  <si>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</si>
  <si>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</si>
  <si>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</si>
  <si>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</si>
  <si>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</si>
  <si>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</si>
  <si>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</si>
  <si>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</si>
  <si>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</si>
  <si>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</si>
  <si>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</si>
  <si>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</si>
  <si>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</si>
  <si>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</si>
  <si>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</si>
  <si>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</si>
  <si>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</si>
  <si>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</si>
  <si>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</si>
  <si>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</si>
  <si>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</si>
  <si>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</si>
  <si>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</si>
  <si>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</si>
  <si>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</si>
  <si>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</si>
  <si>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</si>
  <si>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</si>
  <si>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</si>
  <si>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</si>
  <si>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</si>
  <si>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</si>
  <si>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</si>
  <si>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</si>
  <si>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</si>
  <si>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</si>
  <si>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</si>
  <si>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</si>
  <si>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</si>
  <si>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</si>
  <si>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</si>
  <si>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</si>
  <si>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</si>
  <si>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</si>
  <si>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</si>
  <si>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</si>
  <si>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</si>
  <si>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</si>
  <si>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</si>
  <si>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</si>
  <si>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</si>
  <si>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</si>
  <si>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</si>
  <si>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</si>
  <si>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</si>
  <si>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</si>
  <si>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</si>
  <si>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</si>
  <si>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</si>
  <si>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</si>
  <si>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</si>
  <si>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</si>
  <si>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</si>
  <si>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</si>
  <si>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</si>
  <si>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</si>
  <si>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</si>
  <si>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</si>
  <si>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</si>
  <si>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</si>
  <si>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</si>
  <si>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</si>
  <si>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</si>
  <si>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</si>
  <si>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</si>
  <si>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</si>
  <si>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</si>
  <si>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</si>
  <si>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</si>
  <si>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</si>
  <si>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</si>
  <si>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</si>
  <si>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</si>
  <si>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</si>
  <si>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</si>
  <si>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</si>
  <si>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</si>
  <si>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</si>
  <si>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</si>
  <si>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</si>
  <si>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</si>
  <si>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</si>
  <si>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</si>
  <si>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</si>
  <si>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</si>
  <si>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</si>
  <si>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</si>
  <si>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</si>
  <si>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</si>
  <si>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</si>
  <si>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</si>
  <si>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</si>
  <si>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</si>
  <si>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</si>
  <si>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</si>
  <si>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</si>
  <si>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</si>
  <si>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</si>
  <si>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</si>
  <si>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</si>
  <si>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</si>
  <si>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</si>
  <si>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</si>
  <si>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</si>
  <si>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</si>
  <si>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</si>
  <si>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</si>
  <si>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</si>
  <si>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</si>
  <si>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</si>
  <si>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</si>
  <si>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</si>
  <si>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</si>
  <si>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</si>
  <si>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</si>
  <si>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</si>
  <si>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</si>
  <si>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</si>
  <si>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</si>
  <si>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</si>
  <si>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</si>
  <si>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</si>
  <si>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</si>
  <si>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</si>
  <si>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</si>
  <si>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</si>
  <si>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</si>
  <si>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</si>
  <si>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</si>
  <si>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</si>
  <si>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</si>
  <si>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</si>
  <si>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</si>
  <si>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</si>
  <si>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</si>
  <si>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</si>
  <si>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</si>
  <si>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</si>
  <si>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</si>
  <si>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</si>
  <si>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</si>
  <si>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</si>
  <si>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</si>
  <si>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</si>
  <si>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</si>
  <si>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</si>
  <si>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</si>
  <si>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</si>
  <si>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</si>
  <si>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</si>
  <si>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</si>
  <si>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</si>
  <si>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</si>
  <si>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</si>
  <si>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</si>
  <si>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</si>
  <si>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</si>
  <si>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</si>
  <si>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</si>
  <si>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</si>
  <si>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</si>
  <si>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</si>
  <si>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</si>
  <si>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</si>
  <si>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</si>
  <si>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</si>
  <si>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</si>
  <si>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</si>
  <si>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</si>
  <si>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</si>
  <si>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</si>
  <si>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</si>
  <si>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</si>
  <si>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</si>
  <si>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</si>
  <si>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</si>
  <si>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</si>
  <si>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</si>
  <si>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</si>
  <si>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</si>
  <si>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</si>
  <si>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</si>
  <si>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</si>
  <si>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</si>
  <si>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</si>
  <si>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</si>
  <si>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</si>
  <si>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</si>
  <si>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</si>
  <si>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</si>
  <si>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</si>
  <si>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</si>
  <si>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</si>
  <si>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</si>
  <si>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</si>
  <si>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</si>
  <si>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</si>
  <si>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</si>
  <si>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</si>
  <si>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</si>
  <si>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</si>
  <si>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</si>
  <si>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</si>
  <si>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</si>
  <si>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</si>
  <si>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</si>
  <si>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</si>
  <si>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</si>
  <si>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</si>
  <si>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</si>
  <si>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</si>
  <si>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</si>
  <si>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</si>
  <si>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</si>
  <si>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</si>
  <si>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</si>
  <si>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</si>
  <si>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</si>
  <si>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</si>
  <si>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</si>
  <si>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</si>
  <si>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</si>
  <si>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</si>
  <si>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</si>
  <si>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</si>
  <si>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</si>
  <si>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</si>
  <si>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</si>
  <si>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</si>
  <si>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</si>
  <si>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</si>
  <si>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</si>
  <si>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</si>
  <si>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</si>
  <si>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</si>
  <si>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</si>
  <si>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</si>
  <si>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</si>
  <si>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</si>
  <si>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</si>
  <si>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</si>
  <si>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</si>
  <si>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</si>
  <si>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</si>
  <si>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</si>
  <si>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</si>
  <si>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</si>
  <si>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</si>
  <si>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</si>
  <si>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</si>
  <si>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</si>
  <si>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</si>
  <si>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</si>
  <si>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</si>
  <si>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</si>
  <si>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</si>
  <si>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</si>
  <si>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</si>
  <si>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</si>
  <si>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</si>
  <si>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</si>
  <si>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</si>
  <si>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</si>
  <si>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</si>
  <si>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</si>
  <si>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</si>
  <si>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</si>
  <si>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</si>
  <si>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</si>
  <si>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</si>
  <si>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</si>
  <si>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</si>
  <si>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</si>
  <si>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</si>
  <si>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</si>
  <si>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</si>
  <si>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</si>
  <si>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</si>
  <si>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</si>
  <si>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</si>
  <si>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</si>
  <si>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</si>
  <si>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</si>
  <si>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</si>
  <si>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</si>
  <si>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</si>
  <si>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</si>
  <si>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</si>
  <si>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</si>
  <si>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</si>
  <si>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</si>
  <si>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</si>
  <si>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</si>
  <si>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</si>
  <si>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</si>
  <si>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</si>
  <si>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</si>
  <si>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</si>
  <si>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</si>
  <si>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</si>
  <si>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</si>
  <si>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</si>
  <si>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</si>
  <si>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</si>
  <si>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</si>
  <si>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</si>
  <si>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</si>
  <si>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</si>
  <si>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</si>
  <si>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</si>
  <si>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</si>
  <si>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</si>
  <si>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</si>
  <si>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</si>
  <si>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</si>
  <si>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</si>
  <si>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</si>
  <si>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</si>
  <si>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</si>
  <si>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</si>
  <si>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</si>
  <si>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</si>
  <si>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</si>
  <si>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</si>
  <si>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</si>
  <si>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</si>
  <si>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</si>
  <si>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</si>
  <si>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</si>
  <si>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</si>
  <si>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</si>
  <si>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</si>
  <si>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</si>
  <si>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</si>
  <si>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</si>
  <si>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</si>
  <si>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</si>
  <si>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</si>
  <si>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</si>
  <si>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</si>
  <si>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</si>
  <si>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</si>
  <si>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</si>
  <si>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</si>
  <si>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</si>
  <si>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</si>
  <si>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</si>
  <si>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</si>
  <si>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</si>
  <si>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</si>
  <si>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</si>
  <si>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</si>
  <si>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</si>
  <si>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</si>
  <si>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</si>
  <si>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</si>
  <si>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</si>
  <si>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</si>
  <si>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</si>
  <si>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</si>
  <si>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</si>
  <si>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</si>
  <si>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</si>
  <si>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</si>
  <si>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</si>
  <si>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</si>
  <si>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</si>
  <si>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</si>
  <si>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</si>
  <si>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</si>
  <si>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</si>
  <si>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</si>
  <si>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</si>
  <si>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</si>
  <si>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</si>
  <si>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</si>
  <si>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</si>
  <si>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</si>
  <si>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</si>
  <si>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</si>
  <si>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</si>
  <si>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</si>
  <si>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</si>
  <si>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</si>
  <si>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</si>
  <si>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</si>
  <si>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</si>
  <si>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</si>
  <si>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</si>
  <si>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</si>
  <si>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</si>
  <si>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</si>
  <si>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</si>
  <si>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</si>
  <si>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</si>
  <si>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</si>
  <si>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</si>
  <si>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</si>
  <si>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</si>
  <si>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</si>
  <si>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</si>
  <si>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</si>
  <si>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</si>
  <si>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</si>
  <si>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</si>
  <si>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</si>
  <si>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</si>
  <si>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</si>
  <si>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</si>
  <si>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</si>
  <si>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</si>
  <si>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</si>
  <si>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</si>
  <si>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</si>
  <si>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</si>
  <si>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</si>
  <si>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</si>
  <si>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</si>
  <si>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</si>
  <si>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</si>
  <si>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</si>
  <si>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</si>
  <si>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</si>
  <si>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</si>
  <si>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</si>
  <si>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</si>
  <si>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</si>
  <si>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</si>
  <si>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</si>
  <si>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</si>
  <si>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</si>
  <si>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</si>
  <si>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</si>
  <si>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</si>
  <si>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</si>
  <si>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</si>
  <si>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</si>
  <si>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</si>
  <si>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</si>
  <si>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</si>
  <si>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</si>
  <si>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</si>
  <si>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</si>
  <si>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</si>
  <si>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</si>
  <si>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</si>
  <si>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</si>
  <si>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</si>
  <si>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</si>
  <si>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</si>
  <si>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</si>
  <si>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</si>
  <si>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</si>
  <si>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</si>
  <si>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</si>
  <si>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</si>
  <si>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</si>
  <si>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</si>
  <si>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</si>
  <si>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</si>
  <si>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</si>
  <si>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</si>
  <si>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</si>
  <si>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</si>
  <si>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</si>
  <si>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</si>
  <si>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</si>
  <si>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</si>
  <si>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</si>
  <si>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</si>
  <si>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</si>
  <si>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</si>
  <si>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</si>
  <si>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</si>
  <si>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</si>
  <si>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</si>
  <si>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</si>
  <si>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</si>
  <si>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</si>
  <si>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</si>
  <si>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</si>
  <si>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</si>
  <si>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</si>
  <si>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</si>
  <si>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</si>
  <si>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</si>
  <si>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</si>
  <si>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</si>
  <si>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</si>
  <si>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</si>
  <si>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</si>
  <si>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</si>
  <si>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</si>
  <si>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</si>
  <si>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</si>
  <si>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</si>
  <si>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</si>
  <si>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</si>
  <si>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</si>
  <si>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</si>
  <si>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</si>
  <si>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</si>
  <si>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</si>
  <si>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</si>
  <si>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</si>
  <si>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</si>
  <si>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</si>
  <si>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</si>
  <si>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</si>
  <si>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</si>
  <si>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</si>
  <si>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</si>
  <si>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</si>
  <si>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</si>
  <si>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</si>
  <si>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</si>
  <si>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</si>
  <si>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</si>
  <si>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</si>
  <si>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</si>
  <si>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</si>
  <si>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</si>
  <si>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</si>
  <si>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</si>
  <si>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</si>
  <si>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</si>
  <si>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</si>
  <si>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</si>
  <si>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</si>
  <si>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</si>
  <si>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</si>
  <si>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</si>
  <si>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</si>
  <si>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</si>
  <si>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</si>
  <si>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</si>
  <si>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</si>
  <si>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</si>
  <si>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</si>
  <si>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</si>
  <si>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</si>
  <si>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</si>
  <si>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</si>
  <si>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</si>
  <si>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</si>
  <si>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</si>
  <si>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</si>
  <si>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</si>
  <si>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</si>
  <si>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</si>
  <si>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</si>
  <si>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</si>
  <si>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</si>
  <si>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</si>
  <si>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</si>
  <si>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</si>
  <si>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</si>
  <si>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</si>
  <si>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</si>
  <si>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</si>
  <si>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</si>
  <si>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</si>
  <si>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</si>
  <si>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</si>
  <si>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</si>
  <si>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</si>
  <si>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</si>
  <si>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</si>
  <si>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</si>
  <si>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</si>
  <si>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</si>
  <si>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</si>
  <si>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</si>
  <si>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</si>
  <si>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</si>
  <si>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</si>
  <si>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</si>
  <si>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</si>
  <si>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</si>
  <si>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</si>
  <si>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</si>
  <si>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</si>
  <si>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</si>
  <si>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</si>
  <si>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</si>
  <si>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</si>
  <si>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</si>
  <si>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</si>
  <si>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</si>
  <si>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</si>
  <si>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</si>
  <si>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</si>
  <si>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</si>
  <si>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</si>
  <si>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</si>
  <si>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</si>
  <si>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</si>
  <si>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</si>
  <si>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</si>
  <si>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</si>
  <si>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</si>
  <si>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</si>
  <si>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</si>
  <si>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</si>
  <si>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</si>
  <si>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</si>
  <si>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</si>
  <si>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</si>
  <si>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</si>
  <si>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</si>
  <si>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</si>
  <si>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</si>
  <si>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</si>
  <si>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</si>
  <si>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</si>
  <si>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</si>
  <si>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</si>
  <si>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</si>
  <si>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</si>
  <si>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</si>
  <si>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</si>
  <si>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</si>
  <si>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</si>
  <si>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</si>
  <si>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</si>
  <si>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</si>
  <si>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</si>
  <si>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</si>
  <si>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</si>
  <si>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</si>
  <si>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</si>
  <si>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</si>
  <si>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</si>
  <si>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</si>
  <si>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</si>
  <si>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</si>
  <si>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</si>
  <si>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</si>
  <si>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</si>
  <si>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</si>
  <si>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</si>
  <si>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</si>
  <si>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</si>
  <si>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</si>
  <si>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</si>
  <si>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</si>
  <si>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</si>
  <si>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</si>
  <si>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</si>
  <si>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</si>
  <si>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</si>
  <si>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</si>
  <si>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</si>
  <si>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</si>
  <si>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</si>
  <si>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</si>
  <si>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</si>
  <si>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</si>
  <si>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</si>
  <si>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</si>
  <si>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</si>
  <si>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</si>
  <si>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</si>
  <si>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</si>
  <si>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</si>
  <si>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</si>
  <si>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</si>
  <si>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</si>
  <si>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</si>
  <si>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</si>
  <si>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</si>
  <si>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</si>
  <si>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</si>
  <si>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</si>
  <si>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</si>
  <si>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</si>
  <si>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</si>
  <si>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</si>
  <si>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</si>
  <si>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</si>
  <si>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</si>
  <si>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</si>
  <si>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</si>
  <si>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</si>
  <si>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</si>
  <si>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</si>
  <si>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</si>
  <si>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</si>
  <si>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</si>
  <si>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</si>
  <si>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</si>
  <si>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</si>
  <si>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</si>
  <si>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</si>
  <si>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</si>
  <si>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</si>
  <si>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</si>
  <si>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</si>
  <si>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</si>
  <si>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</si>
  <si>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</si>
  <si>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</si>
  <si>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</si>
  <si>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</si>
  <si>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</si>
  <si>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</si>
  <si>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</si>
  <si>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</si>
  <si>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</si>
  <si>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</si>
  <si>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</si>
  <si>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</si>
  <si>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</si>
  <si>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</si>
  <si>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</si>
  <si>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</si>
  <si>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</si>
  <si>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</si>
  <si>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</si>
  <si>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</si>
  <si>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</si>
  <si>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</si>
  <si>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</si>
  <si>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</si>
  <si>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</si>
  <si>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</si>
  <si>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</si>
  <si>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</si>
  <si>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</si>
  <si>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</si>
  <si>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</si>
  <si>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</si>
  <si>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</si>
  <si>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</si>
  <si>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</si>
  <si>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</si>
  <si>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</si>
  <si>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</si>
  <si>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</si>
  <si>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</si>
  <si>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</si>
  <si>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</si>
  <si>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</si>
  <si>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</si>
  <si>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</si>
  <si>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</si>
  <si>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</si>
  <si>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</si>
  <si>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</si>
  <si>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</si>
  <si>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</si>
  <si>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</si>
  <si>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</si>
  <si>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</si>
  <si>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</si>
  <si>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</si>
  <si>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</si>
  <si>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</si>
  <si>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</si>
  <si>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</si>
  <si>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</si>
  <si>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</si>
  <si>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</si>
  <si>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</si>
  <si>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</si>
  <si>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</si>
  <si>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</si>
  <si>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</si>
  <si>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</si>
  <si>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</si>
  <si>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</si>
  <si>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</si>
  <si>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</si>
  <si>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</si>
  <si>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</si>
  <si>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</si>
  <si>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</si>
  <si>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</si>
  <si>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</si>
  <si>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</si>
  <si>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</si>
  <si>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</si>
  <si>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</si>
  <si>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</si>
  <si>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</si>
  <si>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</si>
  <si>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</si>
  <si>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</si>
  <si>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</si>
  <si>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</si>
  <si>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</si>
  <si>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</si>
  <si>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</si>
  <si>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</si>
  <si>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</si>
  <si>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</si>
  <si>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</si>
  <si>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</si>
  <si>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</si>
  <si>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</si>
  <si>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</si>
  <si>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</si>
  <si>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</si>
  <si>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</si>
  <si>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</si>
  <si>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</si>
  <si>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</si>
  <si>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</si>
  <si>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</si>
  <si>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</si>
  <si>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</si>
  <si>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</si>
  <si>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</si>
  <si>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</si>
  <si>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</si>
  <si>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</si>
  <si>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</si>
  <si>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</si>
  <si>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</si>
  <si>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</si>
  <si>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</si>
  <si>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</si>
  <si>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</si>
  <si>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</si>
  <si>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</si>
  <si>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</si>
  <si>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</si>
  <si>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</si>
  <si>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</si>
  <si>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</si>
  <si>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</si>
  <si>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</si>
  <si>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</si>
  <si>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</si>
  <si>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</si>
  <si>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</si>
  <si>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</si>
  <si>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</si>
  <si>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</si>
  <si>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</si>
  <si>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</si>
  <si>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</si>
  <si>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</si>
  <si>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</si>
  <si>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</si>
  <si>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</si>
  <si>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</si>
  <si>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</si>
  <si>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</si>
  <si>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</si>
  <si>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</si>
  <si>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</si>
  <si>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</si>
  <si>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</si>
  <si>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</si>
  <si>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</si>
  <si>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</si>
  <si>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</si>
  <si>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</si>
  <si>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</si>
  <si>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</si>
  <si>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</si>
  <si>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</si>
  <si>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</si>
  <si>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</si>
  <si>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</si>
  <si>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</si>
  <si>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</si>
  <si>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</si>
  <si>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</si>
  <si>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</si>
  <si>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</si>
  <si>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</si>
  <si>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</si>
  <si>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</si>
  <si>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</si>
  <si>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</si>
  <si>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</si>
  <si>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</si>
  <si>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</si>
  <si>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</si>
  <si>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</si>
  <si>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</si>
  <si>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</si>
  <si>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</si>
  <si>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</si>
  <si>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</si>
  <si>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</si>
  <si>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</si>
  <si>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</si>
  <si>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</si>
  <si>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</si>
  <si>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</si>
  <si>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</si>
  <si>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</si>
  <si>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</si>
  <si>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</si>
  <si>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Outcomes</t>
  </si>
  <si>
    <t>Parent Category</t>
  </si>
  <si>
    <t>Sub category</t>
  </si>
  <si>
    <t>avg donation</t>
  </si>
  <si>
    <t>date created conversion</t>
  </si>
  <si>
    <t>date ended conversion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</si>
  <si>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</si>
  <si>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</si>
  <si>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</si>
  <si>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</si>
  <si>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</si>
  <si>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</si>
  <si>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</si>
  <si>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</si>
  <si>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</si>
  <si>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</si>
  <si>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</si>
  <si>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</si>
  <si>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</si>
  <si>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</si>
  <si>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</si>
  <si>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</si>
  <si>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</si>
  <si>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</si>
  <si>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</si>
  <si>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</si>
  <si>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</si>
  <si>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</si>
  <si>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</si>
  <si>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</si>
  <si>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</si>
  <si>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</si>
  <si>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</si>
  <si>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</si>
  <si>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</si>
  <si>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</si>
  <si>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</si>
  <si>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</si>
  <si>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</si>
  <si>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</si>
  <si>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</si>
  <si>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</si>
  <si>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</si>
  <si>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</si>
  <si>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</si>
  <si>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</si>
  <si>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</si>
  <si>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</si>
  <si>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</si>
  <si>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</si>
  <si>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</si>
  <si>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</si>
  <si>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</si>
  <si>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</si>
  <si>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</si>
  <si>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</si>
  <si>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</si>
  <si>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</si>
  <si>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of Succesful</t>
  </si>
  <si>
    <t>Number of Failed</t>
  </si>
  <si>
    <t>Number of Canceled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</si>
  <si>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</si>
  <si>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</si>
  <si>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</si>
  <si>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</si>
  <si>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</si>
  <si>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</si>
  <si>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</si>
  <si>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</si>
  <si>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</si>
  <si>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</si>
  <si>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</si>
  <si>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</si>
  <si>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</si>
  <si>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</si>
  <si>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Median</t>
  </si>
  <si>
    <t>Mean</t>
  </si>
  <si>
    <t>Mode</t>
  </si>
  <si>
    <t>Standard Deviation</t>
  </si>
  <si>
    <t>Variance</t>
  </si>
  <si>
    <t>Greater than or equal to 50000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</si>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</sst>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[revised-crowdfundingperformancesheet.xlsx]category statistics!PivotTable2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statistics'!$B$3:$B$4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B-48A6-9371-772DF1CE192A}"/>
            </c:ext>
          </c:extLst>
        </c:ser>
        <c:ser>
          <c:idx val="1"/>
          <c:order val="1"/>
          <c:tx>
            <c:strRef>
              <c:f>'category statistics'!$C$3:$C$4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4B-48A6-9371-772DF1CE192A}"/>
            </c:ext>
          </c:extLst>
        </c:ser>
        <c:ser>
          <c:idx val="2"/>
          <c:order val="2"/>
          <c:tx>
            <c:strRef>
              <c:f>'category statistics'!$D$3:$D$4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4B-48A6-9371-772DF1CE192A}"/>
            </c:ext>
          </c:extLst>
        </c:ser>
        <c:ser>
          <c:idx val="3"/>
          <c:order val="3"/>
          <c:tx>
            <c:strRef>
              <c:f>'category statistics'!$E$3:$E$4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4B-48A6-9371-772DF1CE1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2553056"/>
        <c:axId val="612553384"/>
      </c:barChart>
      <c:catAx>
        <c:axId val="61255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553384"/>
        <c:crosses val="autoZero"/>
        <c:auto val="1"/>
        <c:lblAlgn val="ctr"/>
        <c:lblOffset val="100"/>
        <c:noMultiLvlLbl val="0"/>
      </c:catAx>
      <c:valAx>
        <c:axId val="61255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55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[revised-crowdfundingperformancesheet.xlsx]sub category statistics!PivotTable3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statistics'!$B$4:$B$5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statistics'!$B$6:$B$30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1-4EF4-BDF1-3AD15D25927F}"/>
            </c:ext>
          </c:extLst>
        </c:ser>
        <c:ser>
          <c:idx val="1"/>
          <c:order val="1"/>
          <c:tx>
            <c:strRef>
              <c:f>'sub category statistics'!$C$4:$C$5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statistics'!$C$6:$C$30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1-4EF4-BDF1-3AD15D25927F}"/>
            </c:ext>
          </c:extLst>
        </c:ser>
        <c:ser>
          <c:idx val="2"/>
          <c:order val="2"/>
          <c:tx>
            <c:strRef>
              <c:f>'sub category statistics'!$D$4:$D$5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statistics'!$D$6:$D$30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1-4EF4-BDF1-3AD15D25927F}"/>
            </c:ext>
          </c:extLst>
        </c:ser>
        <c:ser>
          <c:idx val="3"/>
          <c:order val="3"/>
          <c:tx>
            <c:strRef>
              <c:f>'sub category statistics'!$E$4:$E$5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statistics'!$E$6:$E$30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1-4EF4-BDF1-3AD15D259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7859968"/>
        <c:axId val="617856688"/>
      </c:barChart>
      <c:catAx>
        <c:axId val="61785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56688"/>
        <c:crosses val="autoZero"/>
        <c:auto val="1"/>
        <c:lblAlgn val="ctr"/>
        <c:lblOffset val="100"/>
        <c:noMultiLvlLbl val="0"/>
      </c:catAx>
      <c:valAx>
        <c:axId val="61785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5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[revised-crowdfundingperformancesheet.xlsx]outcomes from launch dates!PivotTable4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from launch dates'!$B$3:$B$4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from launch dates'!$A$5:$A$17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from launch dates'!$B$5:$B$17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A7-44A9-AD36-482E00C71CBA}"/>
            </c:ext>
          </c:extLst>
        </c:ser>
        <c:ser>
          <c:idx val="1"/>
          <c:order val="1"/>
          <c:tx>
            <c:strRef>
              <c:f>'outcomes from launch dates'!$C$3:$C$4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from launch dates'!$A$5:$A$17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from launch dates'!$C$5:$C$17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7-44A9-AD36-482E00C71CBA}"/>
            </c:ext>
          </c:extLst>
        </c:ser>
        <c:ser>
          <c:idx val="2"/>
          <c:order val="2"/>
          <c:tx>
            <c:strRef>
              <c:f>'outcomes from launch dates'!$D$3:$D$4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from launch dates'!$A$5:$A$17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from launch dates'!$D$5:$D$17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A7-44A9-AD36-482E00C71CBA}"/>
            </c:ext>
          </c:extLst>
        </c:ser>
        <c:ser>
          <c:idx val="3"/>
          <c:order val="3"/>
          <c:tx>
            <c:strRef>
              <c:f>'outcomes from launch dates'!$E$3:$E$4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from launch dates'!$A$5:$A$17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from launch dates'!$E$5:$E$17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A7-44A9-AD36-482E00C71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0306320"/>
        <c:axId val="700308288"/>
      </c:lineChart>
      <c:catAx>
        <c:axId val="70030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08288"/>
        <c:crosses val="autoZero"/>
        <c:auto val="1"/>
        <c:lblAlgn val="ctr"/>
        <c:lblOffset val="100"/>
        <c:noMultiLvlLbl val="0"/>
      </c:catAx>
      <c:valAx>
        <c:axId val="7003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0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/>
    <cx:plotArea>
      <cx:plotAreaRegion>
        <cx:series layoutId="boxWhisker" uniqueId="{D742C38B-5DCC-41B9-AD70-DB05B2C193EB}">
          <cx:tx>
            <cx:txData>
              <cx:f>_xlchart.v1.0</cx:f>
              <cx:v>outcome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405F96D-6AB0-49C4-9F51-FE0574855D2D}">
          <cx:tx>
            <cx:txData>
              <cx:f>_xlchart.v1.2</cx:f>
              <cx:v>backers_count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C4B5C8D-DCE0-4BCB-935C-A28BC9E56E7B}">
          <cx:tx>
            <cx:txData>
              <cx:f>_xlchart.v1.4</cx:f>
              <cx:v>outcome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8FE48D9-2DF9-45E4-B6E5-BF16BC8BAE0C}">
          <cx:tx>
            <cx:txData>
              <cx:f>_xlchart.v1.6</cx:f>
              <cx:v>backers_count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2</xdr:row>
      <xdr:rowOff>76200</xdr:rowOff>
    </xdr:from>
    <xdr:to>
      <xdr:col>15</xdr:col>
      <xdr:colOff>19050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06BC2-F5C9-C0E9-1A6B-4B8F82ADE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2</xdr:row>
      <xdr:rowOff>161925</xdr:rowOff>
    </xdr:from>
    <xdr:to>
      <xdr:col>14</xdr:col>
      <xdr:colOff>352425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954BAE-3734-0531-E136-72646D1DF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2</xdr:row>
      <xdr:rowOff>142875</xdr:rowOff>
    </xdr:from>
    <xdr:to>
      <xdr:col>14</xdr:col>
      <xdr:colOff>304800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DD253-EC72-5456-D124-1E0124920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10</xdr:row>
      <xdr:rowOff>85725</xdr:rowOff>
    </xdr:from>
    <xdr:to>
      <xdr:col>13</xdr:col>
      <xdr:colOff>128587</xdr:colOff>
      <xdr:row>24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39C4B1-3836-47A2-60B5-B3C3398710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2085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nkPad" refreshedDate="44915.03906087963" createdVersion="8" refreshedVersion="8" minRefreshableVersion="3" recordCount="1000" xr:uid="{EEAEE1D1-F24D-4175-9D1D-F922A9B4CE88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 count="418">
        <n v="0"/>
        <n v="1040"/>
        <n v="131"/>
        <n v="59"/>
        <n v="69"/>
        <n v="174"/>
        <n v="21"/>
        <n v="328"/>
        <n v="20"/>
        <n v="52"/>
        <n v="266"/>
        <n v="48"/>
        <n v="89"/>
        <n v="245"/>
        <n v="67"/>
        <n v="47"/>
        <n v="649"/>
        <n v="159"/>
        <n v="49"/>
        <n v="112"/>
        <n v="41"/>
        <n v="128"/>
        <n v="332"/>
        <n v="113"/>
        <n v="216"/>
        <n v="80"/>
        <n v="105"/>
        <n v="329"/>
        <n v="161"/>
        <n v="310"/>
        <n v="87"/>
        <n v="378"/>
        <n v="151"/>
        <n v="150"/>
        <n v="157"/>
        <n v="140"/>
        <n v="325"/>
        <n v="51"/>
        <n v="169"/>
        <n v="213"/>
        <n v="444"/>
        <n v="186"/>
        <n v="659"/>
        <n v="115"/>
        <n v="475"/>
        <n v="387"/>
        <n v="190"/>
        <n v="2"/>
        <n v="92"/>
        <n v="34"/>
        <n v="90"/>
        <n v="178"/>
        <n v="144"/>
        <n v="215"/>
        <n v="227"/>
        <n v="275"/>
        <n v="93"/>
        <n v="723"/>
        <n v="12"/>
        <n v="98"/>
        <n v="236"/>
        <n v="45"/>
        <n v="162"/>
        <n v="255"/>
        <n v="24"/>
        <n v="124"/>
        <n v="108"/>
        <n v="670"/>
        <n v="661"/>
        <n v="122"/>
        <n v="78"/>
        <n v="301"/>
        <n v="70"/>
        <n v="637"/>
        <n v="225"/>
        <n v="1497"/>
        <n v="38"/>
        <n v="132"/>
        <n v="168"/>
        <n v="62"/>
        <n v="261"/>
        <n v="253"/>
        <n v="79"/>
        <n v="259"/>
        <n v="61"/>
        <n v="304"/>
        <n v="217"/>
        <n v="927"/>
        <n v="197"/>
        <n v="1"/>
        <n v="1021"/>
        <n v="282"/>
        <n v="25"/>
        <n v="143"/>
        <n v="145"/>
        <n v="359"/>
        <n v="595"/>
        <n v="15"/>
        <n v="120"/>
        <n v="269"/>
        <n v="377"/>
        <n v="727"/>
        <n v="88"/>
        <n v="118"/>
        <n v="149"/>
        <n v="219"/>
        <n v="64"/>
        <n v="19"/>
        <n v="368"/>
        <n v="160"/>
        <n v="39"/>
        <n v="60"/>
        <n v="3"/>
        <n v="155"/>
        <n v="101"/>
        <n v="116"/>
        <n v="311"/>
        <n v="71"/>
        <n v="262"/>
        <n v="96"/>
        <n v="223"/>
        <n v="102"/>
        <n v="230"/>
        <n v="136"/>
        <n v="129"/>
        <n v="237"/>
        <n v="17"/>
        <n v="121"/>
        <n v="220"/>
        <n v="423"/>
        <n v="65"/>
        <n v="74"/>
        <n v="53"/>
        <n v="221"/>
        <n v="100"/>
        <n v="137"/>
        <n v="416"/>
        <n v="31"/>
        <n v="424"/>
        <n v="11"/>
        <n v="83"/>
        <n v="163"/>
        <n v="895"/>
        <n v="26"/>
        <n v="75"/>
        <n v="358"/>
        <n v="308"/>
        <n v="722"/>
        <n v="293"/>
        <n v="72"/>
        <n v="32"/>
        <n v="46"/>
        <n v="123"/>
        <n v="362"/>
        <n v="63"/>
        <n v="298"/>
        <n v="10"/>
        <n v="54"/>
        <n v="681"/>
        <n v="134"/>
        <n v="432"/>
        <n v="426"/>
        <n v="95"/>
        <n v="152"/>
        <n v="195"/>
        <n v="1023"/>
        <n v="4"/>
        <n v="8"/>
        <n v="99"/>
        <n v="138"/>
        <n v="94"/>
        <n v="404"/>
        <n v="260"/>
        <n v="367"/>
        <n v="194"/>
        <n v="420"/>
        <n v="77"/>
        <n v="171"/>
        <n v="158"/>
        <n v="109"/>
        <n v="42"/>
        <n v="422"/>
        <n v="419"/>
        <n v="445"/>
        <n v="570"/>
        <n v="509"/>
        <n v="326"/>
        <n v="933"/>
        <n v="211"/>
        <n v="273"/>
        <n v="626"/>
        <n v="185"/>
        <n v="23"/>
        <n v="146"/>
        <n v="268"/>
        <n v="598"/>
        <n v="313"/>
        <n v="371"/>
        <n v="363"/>
        <n v="234"/>
        <n v="181"/>
        <n v="27"/>
        <n v="242"/>
        <n v="97"/>
        <n v="1066"/>
        <n v="581"/>
        <n v="706"/>
        <n v="210"/>
        <n v="1684"/>
        <n v="457"/>
        <n v="16"/>
        <n v="1340"/>
        <n v="36"/>
        <n v="55"/>
        <n v="5"/>
        <n v="1345"/>
        <n v="546"/>
        <n v="286"/>
        <n v="203"/>
        <n v="395"/>
        <n v="295"/>
        <n v="167"/>
        <n v="164"/>
        <n v="91"/>
        <n v="200"/>
        <n v="187"/>
        <n v="114"/>
        <n v="179"/>
        <n v="85"/>
        <n v="1401"/>
        <n v="35"/>
        <n v="411"/>
        <n v="37"/>
        <n v="299"/>
        <n v="226"/>
        <n v="372"/>
        <n v="1616"/>
        <n v="733"/>
        <n v="592"/>
        <n v="277"/>
        <n v="68"/>
        <n v="1592"/>
        <n v="730"/>
        <n v="13"/>
        <n v="361"/>
        <n v="14"/>
        <n v="40"/>
        <n v="184"/>
        <n v="172"/>
        <n v="76"/>
        <n v="7"/>
        <n v="66"/>
        <n v="229"/>
        <n v="469"/>
        <n v="130"/>
        <n v="718"/>
        <n v="1530"/>
        <n v="86"/>
        <n v="316"/>
        <n v="182"/>
        <n v="356"/>
        <n v="669"/>
        <n v="44"/>
        <n v="57"/>
        <n v="127"/>
        <n v="288"/>
        <n v="573"/>
        <n v="192"/>
        <n v="117"/>
        <n v="1052"/>
        <n v="355"/>
        <n v="199"/>
        <n v="176"/>
        <n v="511"/>
        <n v="82"/>
        <n v="50"/>
        <n v="967"/>
        <n v="56"/>
        <n v="104"/>
        <n v="351"/>
        <n v="141"/>
        <n v="133"/>
        <n v="188"/>
        <n v="575"/>
        <n v="319"/>
        <n v="365"/>
        <n v="30"/>
        <n v="513"/>
        <n v="81"/>
        <n v="305"/>
        <n v="724"/>
        <n v="547"/>
        <n v="415"/>
        <n v="530"/>
        <n v="180"/>
        <n v="119"/>
        <n v="139"/>
        <n v="22"/>
        <n v="43"/>
        <n v="700"/>
        <n v="84"/>
        <n v="156"/>
        <n v="503"/>
        <n v="482"/>
        <n v="73"/>
        <n v="969"/>
        <n v="271"/>
        <n v="284"/>
        <n v="224"/>
        <n v="240"/>
        <n v="794"/>
        <n v="370"/>
        <n v="205"/>
        <n v="306"/>
        <n v="369"/>
        <n v="342"/>
        <n v="322"/>
        <n v="147"/>
        <n v="951"/>
        <n v="1038"/>
        <n v="209"/>
        <n v="202"/>
        <n v="207"/>
        <n v="170"/>
        <n v="250"/>
        <n v="28"/>
        <n v="620"/>
        <n v="279"/>
        <n v="206"/>
        <n v="694"/>
        <n v="2339"/>
        <n v="508"/>
        <n v="191"/>
        <n v="33"/>
        <n v="18"/>
        <n v="1037"/>
        <n v="543"/>
        <n v="932"/>
        <n v="429"/>
        <n v="142"/>
        <n v="153"/>
        <n v="447"/>
        <n v="175"/>
        <n v="312"/>
        <n v="707"/>
        <n v="148"/>
        <n v="1841"/>
        <n v="473"/>
        <n v="518"/>
        <n v="248"/>
        <n v="270"/>
        <n v="165"/>
        <n v="413"/>
        <n v="527"/>
        <n v="354"/>
        <n v="1179"/>
        <n v="1126"/>
        <n v="712"/>
        <n v="232"/>
        <n v="257"/>
        <n v="772"/>
        <n v="407"/>
        <n v="564"/>
        <n v="655"/>
        <n v="177"/>
        <n v="728"/>
        <n v="208"/>
        <n v="231"/>
        <n v="788"/>
        <n v="106"/>
        <n v="193"/>
        <n v="1186"/>
        <n v="125"/>
        <n v="110"/>
        <n v="107"/>
        <n v="1180"/>
        <n v="264"/>
        <n v="239"/>
        <n v="615"/>
        <n v="1095"/>
        <n v="801"/>
        <n v="291"/>
        <n v="350"/>
        <n v="357"/>
        <n v="126"/>
        <n v="388"/>
        <n v="267"/>
        <n v="315"/>
        <n v="154"/>
        <n v="853"/>
        <n v="563"/>
        <n v="198"/>
        <n v="238"/>
        <n v="338"/>
        <n v="652"/>
        <n v="252"/>
        <n v="347"/>
        <n v="544"/>
        <n v="29"/>
        <n v="189"/>
        <n v="774"/>
        <n v="479"/>
        <n v="795"/>
        <n v="58"/>
        <n v="183"/>
        <n v="488"/>
        <n v="212"/>
        <n v="1097"/>
        <n v="1109"/>
        <n v="735"/>
        <n v="296"/>
        <n v="386"/>
        <n v="792"/>
        <n v="228"/>
        <n v="374"/>
        <n v="864"/>
        <n v="500"/>
        <n v="427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g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n v="14560"/>
    <x v="1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x v="2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x v="3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n v="5265"/>
    <x v="4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n v="13195"/>
    <x v="5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x v="6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n v="14741"/>
    <x v="7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n v="21946"/>
    <x v="8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n v="3208"/>
    <x v="9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n v="13838"/>
    <x v="10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x v="11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n v="5629"/>
    <x v="12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x v="13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n v="18829"/>
    <x v="14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x v="15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n v="11041"/>
    <x v="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n v="134845"/>
    <x v="17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n v="6089"/>
    <x v="14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n v="30331"/>
    <x v="18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x v="19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x v="20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n v="75690"/>
    <x v="21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n v="14942"/>
    <x v="2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x v="2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x v="24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n v="51814"/>
    <x v="11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n v="1599"/>
    <x v="2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n v="137635"/>
    <x v="26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n v="150965"/>
    <x v="27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n v="14455"/>
    <x v="28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x v="29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n v="87676"/>
    <x v="30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x v="31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n v="14025"/>
    <x v="32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x v="33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n v="1101"/>
    <x v="34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x v="35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n v="10085"/>
    <x v="36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n v="5027"/>
    <x v="37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n v="14878"/>
    <x v="38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n v="11924"/>
    <x v="39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n v="7991"/>
    <x v="40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n v="167717"/>
    <x v="41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x v="42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x v="11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n v="4247"/>
    <x v="43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n v="7129"/>
    <x v="44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n v="128862"/>
    <x v="45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n v="13653"/>
    <x v="46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n v="2"/>
    <x v="47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x v="48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x v="49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n v="12356"/>
    <x v="35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n v="5392"/>
    <x v="5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x v="51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x v="52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x v="53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n v="6132"/>
    <x v="54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n v="3851"/>
    <x v="5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n v="135997"/>
    <x v="52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n v="184750"/>
    <x v="56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n v="14452"/>
    <x v="57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n v="557"/>
    <x v="58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n v="2734"/>
    <x v="59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n v="14405"/>
    <x v="60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n v="1307"/>
    <x v="61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n v="117892"/>
    <x v="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n v="14508"/>
    <x v="63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n v="1901"/>
    <x v="6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n v="158389"/>
    <x v="65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x v="66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n v="4022"/>
    <x v="67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x v="68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n v="4776"/>
    <x v="69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n v="14606"/>
    <x v="32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x v="70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n v="4460"/>
    <x v="15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x v="7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n v="40228"/>
    <x v="72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x v="73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x v="74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n v="14973"/>
    <x v="75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n v="39996"/>
    <x v="76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x v="77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x v="2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n v="12405"/>
    <x v="7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n v="123040"/>
    <x v="79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n v="12516"/>
    <x v="80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x v="81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n v="6132"/>
    <x v="82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n v="74688"/>
    <x v="11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x v="83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n v="65877"/>
    <x v="84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n v="8807"/>
    <x v="85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n v="1017"/>
    <x v="2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n v="151513"/>
    <x v="86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n v="12047"/>
    <x v="8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n v="32951"/>
    <x v="49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n v="14951"/>
    <x v="88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n v="1"/>
    <x v="89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n v="9193"/>
    <x v="90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n v="10422"/>
    <x v="91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x v="92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x v="9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n v="9829"/>
    <x v="94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x v="95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x v="41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n v="8929"/>
    <x v="96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x v="3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x v="97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n v="73653"/>
    <x v="98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x v="9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n v="12437"/>
    <x v="100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n v="13816"/>
    <x v="101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n v="145382"/>
    <x v="30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n v="6336"/>
    <x v="102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n v="8523"/>
    <x v="5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x v="103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x v="53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n v="112272"/>
    <x v="104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n v="99361"/>
    <x v="105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n v="88055"/>
    <x v="106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n v="33092"/>
    <x v="107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n v="9562"/>
    <x v="10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x v="109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n v="69617"/>
    <x v="110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x v="37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n v="42596"/>
    <x v="111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n v="4756"/>
    <x v="112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n v="14925"/>
    <x v="113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x v="114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n v="3834"/>
    <x v="115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n v="13985"/>
    <x v="116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n v="89288"/>
    <x v="5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x v="117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n v="2721"/>
    <x v="112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n v="4712"/>
    <x v="11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n v="9216"/>
    <x v="119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x v="6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x v="120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x v="121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n v="11502"/>
    <x v="122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n v="7322"/>
    <x v="123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x v="124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n v="59128"/>
    <x v="125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x v="126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x v="19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n v="11255"/>
    <x v="127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x v="128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n v="1"/>
    <x v="89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n v="88037"/>
    <x v="106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x v="129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x v="56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n v="100650"/>
    <x v="3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n v="90706"/>
    <x v="130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n v="26914"/>
    <x v="131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n v="2212"/>
    <x v="132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x v="133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n v="191222"/>
    <x v="134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n v="12985"/>
    <x v="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x v="70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x v="33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n v="8864"/>
    <x v="81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x v="134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n v="110279"/>
    <x v="69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n v="13439"/>
    <x v="135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n v="10804"/>
    <x v="13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n v="40107"/>
    <x v="137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n v="98811"/>
    <x v="138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x v="112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n v="521"/>
    <x v="13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n v="663"/>
    <x v="140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x v="141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n v="5368"/>
    <x v="142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x v="143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n v="86060"/>
    <x v="144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x v="13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n v="6927"/>
    <x v="119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n v="159185"/>
    <x v="145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n v="172736"/>
    <x v="146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n v="5315"/>
    <x v="79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x v="147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x v="4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n v="10550"/>
    <x v="148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n v="718"/>
    <x v="149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n v="28358"/>
    <x v="150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n v="138384"/>
    <x v="122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x v="150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n v="45004"/>
    <x v="6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n v="2538"/>
    <x v="4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n v="3188"/>
    <x v="76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x v="8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n v="3012"/>
    <x v="151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n v="8716"/>
    <x v="152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n v="57157"/>
    <x v="153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n v="5178"/>
    <x v="154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x v="155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n v="6041"/>
    <x v="156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x v="157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n v="2"/>
    <x v="47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x v="158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n v="6543"/>
    <x v="82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x v="159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n v="2529"/>
    <x v="112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n v="5614"/>
    <x v="160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x v="110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n v="4257"/>
    <x v="161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n v="199110"/>
    <x v="114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x v="6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n v="6338"/>
    <x v="14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x v="162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n v="12300"/>
    <x v="163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n v="171549"/>
    <x v="164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n v="14324"/>
    <x v="165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n v="6024"/>
    <x v="166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n v="188721"/>
    <x v="113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x v="61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x v="24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x v="2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n v="667"/>
    <x v="167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n v="119830"/>
    <x v="168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n v="6623"/>
    <x v="169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x v="170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n v="186885"/>
    <x v="171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x v="172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n v="10999"/>
    <x v="173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x v="38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n v="165352"/>
    <x v="98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x v="17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x v="175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x v="176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n v="5823"/>
    <x v="177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n v="6000"/>
    <x v="17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x v="17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x v="180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x v="139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n v="14822"/>
    <x v="17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x v="181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n v="3127"/>
    <x v="59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n v="123124"/>
    <x v="182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n v="171729"/>
    <x v="121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n v="10729"/>
    <x v="21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n v="10240"/>
    <x v="183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n v="3988"/>
    <x v="184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n v="14771"/>
    <x v="185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n v="14649"/>
    <x v="18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x v="187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n v="13103"/>
    <x v="188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n v="168095"/>
    <x v="189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n v="3"/>
    <x v="112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n v="3840"/>
    <x v="157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n v="6263"/>
    <x v="190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x v="12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x v="191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x v="98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n v="959"/>
    <x v="192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n v="8322"/>
    <x v="193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n v="13424"/>
    <x v="194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n v="10755"/>
    <x v="195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n v="9935"/>
    <x v="17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n v="26303"/>
    <x v="137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n v="5328"/>
    <x v="196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n v="10756"/>
    <x v="197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n v="165375"/>
    <x v="198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n v="6031"/>
    <x v="152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n v="85902"/>
    <x v="176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n v="143910"/>
    <x v="199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n v="2708"/>
    <x v="200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x v="81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x v="201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n v="1953"/>
    <x v="89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x v="85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n v="10704"/>
    <x v="135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n v="773"/>
    <x v="150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x v="20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n v="5324"/>
    <x v="203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x v="204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x v="18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n v="13656"/>
    <x v="177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n v="14536"/>
    <x v="205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x v="48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n v="9076"/>
    <x v="66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x v="107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n v="8153"/>
    <x v="140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n v="6357"/>
    <x v="2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n v="19557"/>
    <x v="126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n v="13213"/>
    <x v="207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n v="5476"/>
    <x v="59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x v="208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n v="91722"/>
    <x v="157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x v="209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n v="717"/>
    <x v="156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n v="1065"/>
    <x v="210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n v="8038"/>
    <x v="211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x v="212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n v="3352"/>
    <x v="213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n v="6785"/>
    <x v="170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n v="5037"/>
    <x v="52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n v="1954"/>
    <x v="37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n v="5"/>
    <x v="214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x v="21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x v="150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n v="2809"/>
    <x v="140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n v="11469"/>
    <x v="21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n v="8014"/>
    <x v="217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x v="167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n v="43473"/>
    <x v="77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n v="87560"/>
    <x v="131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n v="3087"/>
    <x v="144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x v="8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n v="12812"/>
    <x v="218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n v="183345"/>
    <x v="29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n v="8697"/>
    <x v="219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n v="4126"/>
    <x v="220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x v="49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n v="6401"/>
    <x v="14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n v="1269"/>
    <x v="10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n v="903"/>
    <x v="210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n v="3251"/>
    <x v="110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n v="8092"/>
    <x v="156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x v="170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x v="221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n v="2148"/>
    <x v="6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x v="222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n v="5897"/>
    <x v="223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x v="151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x v="110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n v="131826"/>
    <x v="159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n v="21477"/>
    <x v="192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x v="191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n v="14643"/>
    <x v="40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x v="224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x v="65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n v="123538"/>
    <x v="225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n v="198628"/>
    <x v="226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n v="68602"/>
    <x v="203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n v="116064"/>
    <x v="152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n v="125042"/>
    <x v="227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x v="25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n v="34964"/>
    <x v="170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x v="228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n v="31864"/>
    <x v="14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n v="4853"/>
    <x v="157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n v="82959"/>
    <x v="180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x v="97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n v="2758"/>
    <x v="49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n v="12607"/>
    <x v="229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n v="142823"/>
    <x v="149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n v="95958"/>
    <x v="132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n v="5"/>
    <x v="214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n v="94631"/>
    <x v="21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n v="977"/>
    <x v="230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n v="137961"/>
    <x v="23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n v="7548"/>
    <x v="65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x v="3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x v="232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n v="4253"/>
    <x v="191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n v="1146"/>
    <x v="58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x v="233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x v="234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n v="9546"/>
    <x v="5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n v="13755"/>
    <x v="235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n v="8330"/>
    <x v="109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n v="14547"/>
    <x v="23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x v="237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x v="238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x v="107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x v="239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x v="189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x v="17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x v="240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n v="14324"/>
    <x v="241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n v="164291"/>
    <x v="242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n v="22073"/>
    <x v="24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x v="213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n v="12275"/>
    <x v="244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n v="5098"/>
    <x v="156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n v="24882"/>
    <x v="245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x v="246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x v="109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n v="9749"/>
    <x v="247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n v="5803"/>
    <x v="106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x v="74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n v="196779"/>
    <x v="248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x v="193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x v="249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n v="42795"/>
    <x v="110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n v="12938"/>
    <x v="139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n v="101352"/>
    <x v="69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n v="4477"/>
    <x v="225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n v="4393"/>
    <x v="250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x v="251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x v="252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n v="3755"/>
    <x v="253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x v="254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n v="77012"/>
    <x v="221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n v="14083"/>
    <x v="5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n v="12202"/>
    <x v="255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x v="106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n v="2"/>
    <x v="47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n v="13772"/>
    <x v="256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n v="2946"/>
    <x v="246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n v="168820"/>
    <x v="257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n v="154321"/>
    <x v="258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n v="26527"/>
    <x v="5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n v="71583"/>
    <x v="259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x v="260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n v="12129"/>
    <x v="77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n v="62804"/>
    <x v="151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n v="55536"/>
    <x v="212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x v="26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n v="14046"/>
    <x v="261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n v="117628"/>
    <x v="79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x v="228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n v="12552"/>
    <x v="139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n v="59007"/>
    <x v="262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x v="213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n v="93963"/>
    <x v="263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n v="140469"/>
    <x v="152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n v="6423"/>
    <x v="21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n v="6015"/>
    <x v="106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x v="264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n v="15723"/>
    <x v="139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n v="2064"/>
    <x v="246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x v="265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x v="266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n v="197018"/>
    <x v="2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n v="47037"/>
    <x v="151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x v="223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x v="240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n v="9817"/>
    <x v="267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n v="6369"/>
    <x v="140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x v="157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n v="903"/>
    <x v="126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n v="178120"/>
    <x v="268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n v="13678"/>
    <x v="269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n v="9969"/>
    <x v="152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x v="227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n v="100900"/>
    <x v="270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x v="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n v="1744"/>
    <x v="92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x v="271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n v="3232"/>
    <x v="230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n v="10938"/>
    <x v="272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x v="273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n v="5579"/>
    <x v="274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x v="6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x v="275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n v="8703"/>
    <x v="276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n v="4"/>
    <x v="166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n v="182302"/>
    <x v="152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n v="3045"/>
    <x v="154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x v="277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x v="262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x v="103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x v="278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x v="201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n v="118706"/>
    <x v="279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n v="5674"/>
    <x v="5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x v="248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n v="139354"/>
    <x v="280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n v="57734"/>
    <x v="137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x v="66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x v="281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n v="8829"/>
    <x v="282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n v="3984"/>
    <x v="2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n v="8053"/>
    <x v="283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n v="1620"/>
    <x v="20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n v="10328"/>
    <x v="247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x v="217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n v="9889"/>
    <x v="284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x v="110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n v="8907"/>
    <x v="51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n v="14606"/>
    <x v="28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x v="226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x v="286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x v="157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n v="162603"/>
    <x v="60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n v="12310"/>
    <x v="287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n v="8656"/>
    <x v="114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x v="288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x v="210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n v="48236"/>
    <x v="132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n v="77021"/>
    <x v="172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x v="137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x v="245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n v="197024"/>
    <x v="227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n v="11663"/>
    <x v="128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n v="9339"/>
    <x v="121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x v="267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x v="289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n v="45831"/>
    <x v="6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x v="290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x v="291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x v="292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n v="1667"/>
    <x v="89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n v="3349"/>
    <x v="49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n v="46317"/>
    <x v="6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n v="78743"/>
    <x v="11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n v="0"/>
    <x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n v="107743"/>
    <x v="72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x v="293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n v="45983"/>
    <x v="294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n v="6924"/>
    <x v="48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n v="12497"/>
    <x v="245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x v="8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x v="246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n v="193820"/>
    <x v="19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n v="119510"/>
    <x v="117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n v="9289"/>
    <x v="295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n v="35498"/>
    <x v="6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n v="12678"/>
    <x v="296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x v="110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x v="297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n v="4797"/>
    <x v="277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n v="53324"/>
    <x v="298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n v="6608"/>
    <x v="19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n v="622"/>
    <x v="250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n v="180802"/>
    <x v="121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n v="3406"/>
    <x v="161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n v="11061"/>
    <x v="193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x v="150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x v="299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x v="300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n v="1768"/>
    <x v="300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x v="301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n v="188480"/>
    <x v="134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x v="25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n v="574"/>
    <x v="139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x v="48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x v="119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n v="8046"/>
    <x v="302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x v="17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x v="97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n v="12533"/>
    <x v="303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n v="14697"/>
    <x v="33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x v="268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x v="76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x v="304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n v="14097"/>
    <x v="10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x v="6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n v="1930"/>
    <x v="112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x v="210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n v="7742"/>
    <x v="239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n v="164109"/>
    <x v="12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x v="222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n v="12597"/>
    <x v="305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n v="179074"/>
    <x v="306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x v="307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x v="166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n v="105598"/>
    <x v="3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x v="168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x v="262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n v="14408"/>
    <x v="163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n v="14089"/>
    <x v="308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n v="12467"/>
    <x v="309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n v="11960"/>
    <x v="271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n v="7966"/>
    <x v="135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x v="114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n v="158832"/>
    <x v="310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n v="11091"/>
    <x v="311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n v="1269"/>
    <x v="24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x v="169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x v="300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n v="194166"/>
    <x v="312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n v="4124"/>
    <x v="262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n v="14865"/>
    <x v="105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n v="134688"/>
    <x v="41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x v="125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x v="313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n v="3295"/>
    <x v="170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n v="4896"/>
    <x v="157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n v="7496"/>
    <x v="19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n v="9967"/>
    <x v="314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n v="52421"/>
    <x v="154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n v="6298"/>
    <x v="130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n v="1546"/>
    <x v="107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n v="16168"/>
    <x v="126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x v="114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n v="149578"/>
    <x v="315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n v="3841"/>
    <x v="106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n v="4531"/>
    <x v="9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x v="316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x v="98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n v="13065"/>
    <x v="31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n v="6654"/>
    <x v="318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n v="6852"/>
    <x v="304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n v="124517"/>
    <x v="82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n v="5113"/>
    <x v="130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x v="274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x v="319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n v="20243"/>
    <x v="24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n v="188288"/>
    <x v="113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x v="250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x v="320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n v="7875"/>
    <x v="134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x v="321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x v="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n v="5112"/>
    <x v="166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n v="5"/>
    <x v="214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n v="13018"/>
    <x v="322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n v="91176"/>
    <x v="21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x v="98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x v="177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x v="225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n v="6405"/>
    <x v="282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n v="180667"/>
    <x v="2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n v="11075"/>
    <x v="307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n v="12042"/>
    <x v="98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x v="182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n v="1136"/>
    <x v="245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n v="8645"/>
    <x v="296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x v="5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n v="41205"/>
    <x v="113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n v="14488"/>
    <x v="323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n v="12129"/>
    <x v="46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n v="3496"/>
    <x v="324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n v="97037"/>
    <x v="18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n v="55757"/>
    <x v="325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x v="194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x v="326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n v="5916"/>
    <x v="112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n v="150806"/>
    <x v="109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n v="14249"/>
    <x v="327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x v="176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x v="328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x v="329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x v="163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x v="130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n v="5973"/>
    <x v="154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n v="183756"/>
    <x v="29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n v="30902"/>
    <x v="298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n v="5569"/>
    <x v="140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x v="82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n v="158590"/>
    <x v="226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n v="127591"/>
    <x v="130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x v="82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n v="9318"/>
    <x v="139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n v="4832"/>
    <x v="277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x v="126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x v="98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x v="94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n v="32986"/>
    <x v="133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n v="81984"/>
    <x v="11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x v="56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n v="87448"/>
    <x v="12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n v="1863"/>
    <x v="20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n v="62174"/>
    <x v="154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n v="59003"/>
    <x v="11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n v="2"/>
    <x v="47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n v="174039"/>
    <x v="102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n v="12684"/>
    <x v="264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n v="14033"/>
    <x v="330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x v="331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x v="332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x v="180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n v="824"/>
    <x v="167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x v="111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n v="57010"/>
    <x v="15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x v="274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n v="57872"/>
    <x v="157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n v="8906"/>
    <x v="59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n v="7724"/>
    <x v="176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n v="26571"/>
    <x v="3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n v="12219"/>
    <x v="309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x v="106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n v="12155"/>
    <x v="272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x v="8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x v="95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n v="75955"/>
    <x v="253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x v="69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n v="110689"/>
    <x v="277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n v="2445"/>
    <x v="262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n v="57250"/>
    <x v="49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x v="152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n v="118214"/>
    <x v="46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x v="300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n v="17879"/>
    <x v="334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n v="14511"/>
    <x v="335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n v="141822"/>
    <x v="203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x v="257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n v="8109"/>
    <x v="33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n v="8244"/>
    <x v="145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n v="7600"/>
    <x v="336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n v="94501"/>
    <x v="240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n v="14381"/>
    <x v="267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x v="337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n v="12449"/>
    <x v="338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n v="7348"/>
    <x v="114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n v="8158"/>
    <x v="54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x v="339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x v="223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n v="115396"/>
    <x v="106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n v="7656"/>
    <x v="300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x v="159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n v="96888"/>
    <x v="3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n v="196960"/>
    <x v="340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n v="188057"/>
    <x v="341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n v="6245"/>
    <x v="300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x v="112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n v="91014"/>
    <x v="342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n v="4710"/>
    <x v="157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n v="197728"/>
    <x v="343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x v="152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n v="168048"/>
    <x v="168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n v="138586"/>
    <x v="21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x v="17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n v="12020"/>
    <x v="344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x v="339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x v="345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n v="1260"/>
    <x v="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n v="14725"/>
    <x v="346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n v="11174"/>
    <x v="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x v="347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n v="28870"/>
    <x v="6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n v="10353"/>
    <x v="34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x v="349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x v="134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x v="340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x v="232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n v="5429"/>
    <x v="166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n v="75906"/>
    <x v="34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n v="13250"/>
    <x v="35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n v="11261"/>
    <x v="159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n v="97369"/>
    <x v="275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n v="48227"/>
    <x v="12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x v="351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n v="735"/>
    <x v="334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n v="10397"/>
    <x v="41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n v="118847"/>
    <x v="352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x v="5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n v="107622"/>
    <x v="48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n v="83267"/>
    <x v="353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n v="13404"/>
    <x v="284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n v="131404"/>
    <x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x v="3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x v="123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n v="1557"/>
    <x v="47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n v="6100"/>
    <x v="84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x v="286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n v="14150"/>
    <x v="355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n v="13513"/>
    <x v="35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x v="24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n v="14240"/>
    <x v="357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x v="286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n v="118580"/>
    <x v="39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n v="11214"/>
    <x v="252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n v="68137"/>
    <x v="230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x v="34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n v="1"/>
    <x v="89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n v="8363"/>
    <x v="358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n v="5362"/>
    <x v="48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n v="12065"/>
    <x v="359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x v="7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n v="7496"/>
    <x v="221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x v="360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n v="5696"/>
    <x v="361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n v="167005"/>
    <x v="362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n v="114615"/>
    <x v="240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n v="16592"/>
    <x v="49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n v="14420"/>
    <x v="363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n v="6204"/>
    <x v="36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n v="6338"/>
    <x v="2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n v="8010"/>
    <x v="365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n v="8125"/>
    <x v="366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x v="137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x v="263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x v="367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n v="109106"/>
    <x v="30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x v="306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x v="18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n v="169586"/>
    <x v="2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x v="332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n v="6775"/>
    <x v="123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n v="968"/>
    <x v="156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n v="72623"/>
    <x v="251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n v="45987"/>
    <x v="18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n v="10243"/>
    <x v="36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n v="87293"/>
    <x v="25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n v="5421"/>
    <x v="369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n v="4414"/>
    <x v="37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n v="10981"/>
    <x v="53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x v="280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n v="102535"/>
    <x v="43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x v="370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x v="242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n v="60994"/>
    <x v="134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n v="3174"/>
    <x v="102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x v="232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n v="56774"/>
    <x v="137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n v="540"/>
    <x v="143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n v="680"/>
    <x v="49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x v="371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n v="8276"/>
    <x v="372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n v="1022"/>
    <x v="245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n v="4275"/>
    <x v="213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x v="373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n v="6408"/>
    <x v="282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n v="73522"/>
    <x v="30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n v="1"/>
    <x v="89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n v="4667"/>
    <x v="218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x v="88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x v="374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n v="6987"/>
    <x v="9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n v="4932"/>
    <x v="37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n v="8262"/>
    <x v="375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n v="1848"/>
    <x v="376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n v="1583"/>
    <x v="286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n v="88536"/>
    <x v="154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x v="370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n v="71320"/>
    <x v="176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n v="134640"/>
    <x v="234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n v="7661"/>
    <x v="377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n v="2950"/>
    <x v="48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n v="11721"/>
    <x v="254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n v="14150"/>
    <x v="378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n v="189192"/>
    <x v="314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n v="7664"/>
    <x v="379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n v="4509"/>
    <x v="37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x v="380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n v="14273"/>
    <x v="38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x v="382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n v="14640"/>
    <x v="383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n v="107516"/>
    <x v="384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n v="13950"/>
    <x v="385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x v="209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x v="386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x v="4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n v="4929"/>
    <x v="37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x v="89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n v="105817"/>
    <x v="17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x v="387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x v="17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x v="388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n v="77355"/>
    <x v="5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n v="6086"/>
    <x v="144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n v="150960"/>
    <x v="389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n v="8890"/>
    <x v="296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n v="14644"/>
    <x v="46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x v="134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x v="9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n v="8447"/>
    <x v="390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x v="137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x v="168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n v="138087"/>
    <x v="391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n v="5085"/>
    <x v="185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n v="11174"/>
    <x v="392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x v="393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x v="281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x v="89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n v="12468"/>
    <x v="366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n v="2505"/>
    <x v="37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n v="111502"/>
    <x v="394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x v="226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n v="23956"/>
    <x v="121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n v="8558"/>
    <x v="383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x v="35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x v="4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n v="2594"/>
    <x v="212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n v="5033"/>
    <x v="395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x v="369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n v="6560"/>
    <x v="225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n v="5415"/>
    <x v="45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x v="39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x v="41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n v="79045"/>
    <x v="298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x v="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x v="191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n v="38376"/>
    <x v="6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n v="6920"/>
    <x v="5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x v="189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n v="7992"/>
    <x v="323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x v="282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x v="396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x v="4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n v="2111"/>
    <x v="92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x v="176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n v="1012"/>
    <x v="232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n v="5438"/>
    <x v="397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x v="252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n v="31665"/>
    <x v="110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n v="2960"/>
    <x v="311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x v="392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x v="106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n v="2129"/>
    <x v="103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n v="127745"/>
    <x v="228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n v="2289"/>
    <x v="398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n v="12174"/>
    <x v="207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n v="9508"/>
    <x v="323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x v="115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x v="83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x v="367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x v="21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n v="3208"/>
    <x v="39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x v="250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n v="153338"/>
    <x v="400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n v="2437"/>
    <x v="325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n v="93991"/>
    <x v="9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x v="361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n v="2"/>
    <x v="47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n v="8746"/>
    <x v="301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n v="3534"/>
    <x v="395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n v="709"/>
    <x v="47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x v="58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x v="222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n v="8964"/>
    <x v="141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x v="8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n v="121950"/>
    <x v="284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x v="401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n v="30215"/>
    <x v="8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x v="271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n v="14310"/>
    <x v="402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x v="37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x v="263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n v="195936"/>
    <x v="301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x v="212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n v="2097"/>
    <x v="403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n v="9021"/>
    <x v="125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n v="20915"/>
    <x v="3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n v="9676"/>
    <x v="404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x v="89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n v="90440"/>
    <x v="272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n v="4044"/>
    <x v="392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n v="192292"/>
    <x v="405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x v="308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n v="1577"/>
    <x v="334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n v="3301"/>
    <x v="151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n v="196386"/>
    <x v="268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n v="11952"/>
    <x v="86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x v="19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n v="5729"/>
    <x v="304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x v="406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n v="175015"/>
    <x v="309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n v="11280"/>
    <x v="259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x v="222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n v="1690"/>
    <x v="47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n v="84891"/>
    <x v="275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n v="10093"/>
    <x v="373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x v="18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n v="6161"/>
    <x v="79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n v="5615"/>
    <x v="24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n v="6205"/>
    <x v="130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x v="109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n v="8142"/>
    <x v="288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x v="150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x v="156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n v="961"/>
    <x v="201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n v="5918"/>
    <x v="154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x v="28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x v="214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n v="159056"/>
    <x v="40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n v="101987"/>
    <x v="72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x v="111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x v="173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n v="7763"/>
    <x v="408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n v="35698"/>
    <x v="107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x v="264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x v="409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n v="6631"/>
    <x v="214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n v="4678"/>
    <x v="228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n v="6800"/>
    <x v="295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x v="410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n v="4997"/>
    <x v="228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x v="260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n v="8501"/>
    <x v="411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n v="13468"/>
    <x v="41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n v="121138"/>
    <x v="135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x v="393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n v="8550"/>
    <x v="66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n v="57659"/>
    <x v="84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n v="1414"/>
    <x v="325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x v="413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x v="297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x v="41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n v="8366"/>
    <x v="113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x v="316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n v="5177"/>
    <x v="131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x v="415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x v="9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n v="78630"/>
    <x v="246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n v="11941"/>
    <x v="51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n v="6115"/>
    <x v="228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x v="193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x v="163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n v="114523"/>
    <x v="14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x v="246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n v="13441"/>
    <x v="86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x v="9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x v="416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x v="102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n v="11091"/>
    <x v="2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n v="13223"/>
    <x v="41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x v="70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x v="9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x v="34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n v="4814"/>
    <x v="304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n v="4603"/>
    <x v="84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x v="263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x v="263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2BB5F7-AB08-4480-BAE7-84F737BA249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6D5A75-1C38-487C-8E51-F00DA84B39CE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133348-A858-4808-9F36-161B914D7389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7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I1" workbookViewId="0">
      <selection activeCell="L5" sqref="L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8.875" customWidth="1"/>
    <col min="7" max="7" width="15.625" customWidth="1"/>
    <col min="8" max="8" width="20.625" customWidth="1"/>
    <col min="9" max="9" width="17.75" customWidth="1"/>
    <col min="10" max="10" width="12.875" customWidth="1"/>
    <col min="11" max="11" width="13" customWidth="1"/>
    <col min="12" max="12" width="17.25" customWidth="1"/>
    <col min="13" max="13" width="13.125" customWidth="1"/>
    <col min="14" max="14" width="26.625" customWidth="1"/>
    <col min="15" max="15" width="26.375" customWidth="1"/>
    <col min="16" max="16" width="13.625" customWidth="1"/>
    <col min="17" max="17" width="12.25" customWidth="1"/>
    <col min="18" max="18" width="28" bestFit="1" customWidth="1"/>
    <col min="19" max="19" width="19.625" customWidth="1"/>
    <col min="20" max="20" width="17.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2034</v>
      </c>
      <c r="O1" s="1" t="s">
        <v>2035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IF( H2=0, 0, ROUND(E2/H2,2))</f>
        <v>0</v>
      </c>
      <c r="J2" t="s">
        <v>15</v>
      </c>
      <c r="K2" t="s">
        <v>16</v>
      </c>
      <c r="L2">
        <v>1448690400</v>
      </c>
      <c r="M2">
        <v>1450159200</v>
      </c>
      <c r="N2" s="4">
        <f>(((L2/60/60)/24)+DATE(1970,1,1))</f>
        <v>42336.25</v>
      </c>
      <c r="O2" s="4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 t="shared" ref="I3:I66" si="1">IF( H3=0, 0, 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4">
        <f t="shared" ref="N3:N66" si="2">(((L3/60/60)/24)+DATE(1970,1,1))</f>
        <v>41870.208333333336</v>
      </c>
      <c r="O3" s="4">
        <f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4">
        <f t="shared" si="2"/>
        <v>41595.25</v>
      </c>
      <c r="O4" s="4">
        <f t="shared" ref="O4:O67" si="5">(((M4/60)/60)/24)+DATE(1970,1,1)</f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4">
        <f t="shared" si="2"/>
        <v>43688.208333333328</v>
      </c>
      <c r="O5" s="4">
        <f t="shared" si="5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4">
        <f t="shared" si="2"/>
        <v>43485.25</v>
      </c>
      <c r="O6" s="4">
        <f t="shared" si="5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4">
        <f t="shared" si="2"/>
        <v>41149.208333333336</v>
      </c>
      <c r="O7" s="4">
        <f t="shared" si="5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4">
        <f t="shared" si="2"/>
        <v>42991.208333333328</v>
      </c>
      <c r="O8" s="4">
        <f t="shared" si="5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4">
        <f t="shared" si="2"/>
        <v>42229.208333333328</v>
      </c>
      <c r="O9" s="4">
        <f t="shared" si="5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2"/>
        <v>40399.208333333336</v>
      </c>
      <c r="O10" s="4">
        <f t="shared" si="5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2"/>
        <v>41536.208333333336</v>
      </c>
      <c r="O11" s="4">
        <f t="shared" si="5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2"/>
        <v>40404.208333333336</v>
      </c>
      <c r="O12" s="4">
        <f t="shared" si="5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2"/>
        <v>40442.208333333336</v>
      </c>
      <c r="O13" s="4">
        <f t="shared" si="5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2"/>
        <v>43760.208333333328</v>
      </c>
      <c r="O14" s="4">
        <f t="shared" si="5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2"/>
        <v>42532.208333333328</v>
      </c>
      <c r="O15" s="4">
        <f t="shared" si="5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2"/>
        <v>40974.25</v>
      </c>
      <c r="O16" s="4">
        <f t="shared" si="5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2"/>
        <v>43809.25</v>
      </c>
      <c r="O17" s="4">
        <f t="shared" si="5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2"/>
        <v>41661.25</v>
      </c>
      <c r="O18" s="4">
        <f t="shared" si="5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2"/>
        <v>40555.25</v>
      </c>
      <c r="O19" s="4">
        <f t="shared" si="5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2"/>
        <v>43351.208333333328</v>
      </c>
      <c r="O20" s="4">
        <f t="shared" si="5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2"/>
        <v>43528.25</v>
      </c>
      <c r="O21" s="4">
        <f t="shared" si="5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2"/>
        <v>41848.208333333336</v>
      </c>
      <c r="O22" s="4">
        <f t="shared" si="5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2"/>
        <v>40770.208333333336</v>
      </c>
      <c r="O23" s="4">
        <f t="shared" si="5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2"/>
        <v>43193.208333333328</v>
      </c>
      <c r="O24" s="4">
        <f t="shared" si="5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2"/>
        <v>43510.25</v>
      </c>
      <c r="O25" s="4">
        <f t="shared" si="5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2"/>
        <v>41811.208333333336</v>
      </c>
      <c r="O26" s="4">
        <f t="shared" si="5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2"/>
        <v>40681.208333333336</v>
      </c>
      <c r="O27" s="4">
        <f t="shared" si="5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2"/>
        <v>43312.208333333328</v>
      </c>
      <c r="O28" s="4">
        <f t="shared" si="5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2"/>
        <v>42280.208333333328</v>
      </c>
      <c r="O29" s="4">
        <f t="shared" si="5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2"/>
        <v>40218.25</v>
      </c>
      <c r="O30" s="4">
        <f t="shared" si="5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2"/>
        <v>43301.208333333328</v>
      </c>
      <c r="O31" s="4">
        <f t="shared" si="5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2"/>
        <v>43609.208333333328</v>
      </c>
      <c r="O32" s="4">
        <f t="shared" si="5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2"/>
        <v>42374.25</v>
      </c>
      <c r="O33" s="4">
        <f t="shared" si="5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2"/>
        <v>43110.25</v>
      </c>
      <c r="O34" s="4">
        <f t="shared" si="5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2"/>
        <v>41917.208333333336</v>
      </c>
      <c r="O35" s="4">
        <f t="shared" si="5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2"/>
        <v>42817.208333333328</v>
      </c>
      <c r="O36" s="4">
        <f t="shared" si="5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2"/>
        <v>43484.25</v>
      </c>
      <c r="O37" s="4">
        <f t="shared" si="5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2"/>
        <v>40600.25</v>
      </c>
      <c r="O38" s="4">
        <f t="shared" si="5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2"/>
        <v>43744.208333333328</v>
      </c>
      <c r="O39" s="4">
        <f t="shared" si="5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2"/>
        <v>40469.208333333336</v>
      </c>
      <c r="O40" s="4">
        <f t="shared" si="5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2"/>
        <v>41330.25</v>
      </c>
      <c r="O41" s="4">
        <f t="shared" si="5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2"/>
        <v>40334.208333333336</v>
      </c>
      <c r="O42" s="4">
        <f t="shared" si="5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2"/>
        <v>41156.208333333336</v>
      </c>
      <c r="O43" s="4">
        <f t="shared" si="5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2"/>
        <v>40728.208333333336</v>
      </c>
      <c r="O44" s="4">
        <f t="shared" si="5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2"/>
        <v>41844.208333333336</v>
      </c>
      <c r="O45" s="4">
        <f t="shared" si="5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2"/>
        <v>43541.208333333328</v>
      </c>
      <c r="O46" s="4">
        <f t="shared" si="5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2"/>
        <v>42676.208333333328</v>
      </c>
      <c r="O47" s="4">
        <f t="shared" si="5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2"/>
        <v>40367.208333333336</v>
      </c>
      <c r="O48" s="4">
        <f t="shared" si="5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2"/>
        <v>41727.208333333336</v>
      </c>
      <c r="O49" s="4">
        <f t="shared" si="5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2"/>
        <v>42180.208333333328</v>
      </c>
      <c r="O50" s="4">
        <f t="shared" si="5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2"/>
        <v>43758.208333333328</v>
      </c>
      <c r="O51" s="4">
        <f t="shared" si="5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2"/>
        <v>41487.208333333336</v>
      </c>
      <c r="O52" s="4">
        <f t="shared" si="5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2"/>
        <v>40995.208333333336</v>
      </c>
      <c r="O53" s="4">
        <f t="shared" si="5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2"/>
        <v>40436.208333333336</v>
      </c>
      <c r="O54" s="4">
        <f t="shared" si="5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2"/>
        <v>41779.208333333336</v>
      </c>
      <c r="O55" s="4">
        <f t="shared" si="5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2"/>
        <v>43170.25</v>
      </c>
      <c r="O56" s="4">
        <f t="shared" si="5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2"/>
        <v>43311.208333333328</v>
      </c>
      <c r="O57" s="4">
        <f t="shared" si="5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2"/>
        <v>42014.25</v>
      </c>
      <c r="O58" s="4">
        <f t="shared" si="5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2"/>
        <v>42979.208333333328</v>
      </c>
      <c r="O59" s="4">
        <f t="shared" si="5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2"/>
        <v>42268.208333333328</v>
      </c>
      <c r="O60" s="4">
        <f t="shared" si="5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2"/>
        <v>42898.208333333328</v>
      </c>
      <c r="O61" s="4">
        <f t="shared" si="5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2"/>
        <v>41107.208333333336</v>
      </c>
      <c r="O62" s="4">
        <f t="shared" si="5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2"/>
        <v>40595.25</v>
      </c>
      <c r="O63" s="4">
        <f t="shared" si="5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2"/>
        <v>42160.208333333328</v>
      </c>
      <c r="O64" s="4">
        <f t="shared" si="5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2"/>
        <v>42853.208333333328</v>
      </c>
      <c r="O65" s="4">
        <f t="shared" si="5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4">
        <f t="shared" si="2"/>
        <v>43283.208333333328</v>
      </c>
      <c r="O66" s="4">
        <f t="shared" si="5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>
        <f t="shared" ref="I67:I130" si="7">IF( H67=0, 0, 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4">
        <f t="shared" ref="N67:N130" si="8">(((L67/60/60)/24)+DATE(1970,1,1))</f>
        <v>40570.25</v>
      </c>
      <c r="O67" s="4">
        <f t="shared" si="5"/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8"/>
        <v>42102.208333333328</v>
      </c>
      <c r="O68" s="4">
        <f t="shared" ref="O68:O131" si="11">(((M68/60)/60)/24)+DATE(1970,1,1)</f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8"/>
        <v>40203.25</v>
      </c>
      <c r="O69" s="4">
        <f t="shared" si="11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8"/>
        <v>42943.208333333328</v>
      </c>
      <c r="O70" s="4">
        <f t="shared" si="11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8"/>
        <v>40531.25</v>
      </c>
      <c r="O71" s="4">
        <f t="shared" si="11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8"/>
        <v>40484.208333333336</v>
      </c>
      <c r="O72" s="4">
        <f t="shared" si="11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8"/>
        <v>43799.25</v>
      </c>
      <c r="O73" s="4">
        <f t="shared" si="11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8"/>
        <v>42186.208333333328</v>
      </c>
      <c r="O74" s="4">
        <f t="shared" si="11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8"/>
        <v>42701.25</v>
      </c>
      <c r="O75" s="4">
        <f t="shared" si="11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8"/>
        <v>42456.208333333328</v>
      </c>
      <c r="O76" s="4">
        <f t="shared" si="11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8"/>
        <v>43296.208333333328</v>
      </c>
      <c r="O77" s="4">
        <f t="shared" si="11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8"/>
        <v>42027.25</v>
      </c>
      <c r="O78" s="4">
        <f t="shared" si="11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8"/>
        <v>40448.208333333336</v>
      </c>
      <c r="O79" s="4">
        <f t="shared" si="11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8"/>
        <v>43206.208333333328</v>
      </c>
      <c r="O80" s="4">
        <f t="shared" si="11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8"/>
        <v>43267.208333333328</v>
      </c>
      <c r="O81" s="4">
        <f t="shared" si="11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8"/>
        <v>42976.208333333328</v>
      </c>
      <c r="O82" s="4">
        <f t="shared" si="11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8"/>
        <v>43062.25</v>
      </c>
      <c r="O83" s="4">
        <f t="shared" si="11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8"/>
        <v>43482.25</v>
      </c>
      <c r="O84" s="4">
        <f t="shared" si="11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8"/>
        <v>42579.208333333328</v>
      </c>
      <c r="O85" s="4">
        <f t="shared" si="11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8"/>
        <v>41118.208333333336</v>
      </c>
      <c r="O86" s="4">
        <f t="shared" si="11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8"/>
        <v>40797.208333333336</v>
      </c>
      <c r="O87" s="4">
        <f t="shared" si="11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8"/>
        <v>42128.208333333328</v>
      </c>
      <c r="O88" s="4">
        <f t="shared" si="11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8"/>
        <v>40610.25</v>
      </c>
      <c r="O89" s="4">
        <f t="shared" si="11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8"/>
        <v>42110.208333333328</v>
      </c>
      <c r="O90" s="4">
        <f t="shared" si="11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8"/>
        <v>40283.208333333336</v>
      </c>
      <c r="O91" s="4">
        <f t="shared" si="11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8"/>
        <v>42425.25</v>
      </c>
      <c r="O92" s="4">
        <f t="shared" si="11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8"/>
        <v>42588.208333333328</v>
      </c>
      <c r="O93" s="4">
        <f t="shared" si="11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8"/>
        <v>40352.208333333336</v>
      </c>
      <c r="O94" s="4">
        <f t="shared" si="11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8"/>
        <v>41202.208333333336</v>
      </c>
      <c r="O95" s="4">
        <f t="shared" si="11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8"/>
        <v>43562.208333333328</v>
      </c>
      <c r="O96" s="4">
        <f t="shared" si="11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8"/>
        <v>43752.208333333328</v>
      </c>
      <c r="O97" s="4">
        <f t="shared" si="11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8"/>
        <v>40612.25</v>
      </c>
      <c r="O98" s="4">
        <f t="shared" si="11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8"/>
        <v>42180.208333333328</v>
      </c>
      <c r="O99" s="4">
        <f t="shared" si="11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8"/>
        <v>42212.208333333328</v>
      </c>
      <c r="O100" s="4">
        <f t="shared" si="11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8"/>
        <v>41968.25</v>
      </c>
      <c r="O101" s="4">
        <f t="shared" si="11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8"/>
        <v>40835.208333333336</v>
      </c>
      <c r="O102" s="4">
        <f t="shared" si="11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8"/>
        <v>42056.25</v>
      </c>
      <c r="O103" s="4">
        <f t="shared" si="11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8"/>
        <v>43234.208333333328</v>
      </c>
      <c r="O104" s="4">
        <f t="shared" si="11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8"/>
        <v>40475.208333333336</v>
      </c>
      <c r="O105" s="4">
        <f t="shared" si="11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8"/>
        <v>42878.208333333328</v>
      </c>
      <c r="O106" s="4">
        <f t="shared" si="11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8"/>
        <v>41366.208333333336</v>
      </c>
      <c r="O107" s="4">
        <f t="shared" si="11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8"/>
        <v>43716.208333333328</v>
      </c>
      <c r="O108" s="4">
        <f t="shared" si="11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8"/>
        <v>43213.208333333328</v>
      </c>
      <c r="O109" s="4">
        <f t="shared" si="11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8"/>
        <v>41005.208333333336</v>
      </c>
      <c r="O110" s="4">
        <f t="shared" si="11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8"/>
        <v>41651.25</v>
      </c>
      <c r="O111" s="4">
        <f t="shared" si="11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8"/>
        <v>43354.208333333328</v>
      </c>
      <c r="O112" s="4">
        <f t="shared" si="11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8"/>
        <v>41174.208333333336</v>
      </c>
      <c r="O113" s="4">
        <f t="shared" si="11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8"/>
        <v>41875.208333333336</v>
      </c>
      <c r="O114" s="4">
        <f t="shared" si="11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8"/>
        <v>42990.208333333328</v>
      </c>
      <c r="O115" s="4">
        <f t="shared" si="11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8"/>
        <v>43564.208333333328</v>
      </c>
      <c r="O116" s="4">
        <f t="shared" si="11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8"/>
        <v>43056.25</v>
      </c>
      <c r="O117" s="4">
        <f t="shared" si="11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8"/>
        <v>42265.208333333328</v>
      </c>
      <c r="O118" s="4">
        <f t="shared" si="11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8"/>
        <v>40808.208333333336</v>
      </c>
      <c r="O119" s="4">
        <f t="shared" si="11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8"/>
        <v>41665.25</v>
      </c>
      <c r="O120" s="4">
        <f t="shared" si="11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8"/>
        <v>41806.208333333336</v>
      </c>
      <c r="O121" s="4">
        <f t="shared" si="11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8"/>
        <v>42111.208333333328</v>
      </c>
      <c r="O122" s="4">
        <f t="shared" si="11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8"/>
        <v>41917.208333333336</v>
      </c>
      <c r="O123" s="4">
        <f t="shared" si="11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8"/>
        <v>41970.25</v>
      </c>
      <c r="O124" s="4">
        <f t="shared" si="11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8"/>
        <v>42332.25</v>
      </c>
      <c r="O125" s="4">
        <f t="shared" si="11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8"/>
        <v>43598.208333333328</v>
      </c>
      <c r="O126" s="4">
        <f t="shared" si="11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8"/>
        <v>43362.208333333328</v>
      </c>
      <c r="O127" s="4">
        <f t="shared" si="11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8"/>
        <v>42596.208333333328</v>
      </c>
      <c r="O128" s="4">
        <f t="shared" si="11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8"/>
        <v>40310.208333333336</v>
      </c>
      <c r="O129" s="4">
        <f t="shared" si="11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si="8"/>
        <v>40417.208333333336</v>
      </c>
      <c r="O130" s="4">
        <f t="shared" si="11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2">ROUND((E131/D131)*100,0)</f>
        <v>3</v>
      </c>
      <c r="G131" t="s">
        <v>74</v>
      </c>
      <c r="H131">
        <v>55</v>
      </c>
      <c r="I131">
        <f t="shared" ref="I131:I194" si="13">IF( H131=0, 0, 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ref="N131:N194" si="14">(((L131/60/60)/24)+DATE(1970,1,1))</f>
        <v>42038.25</v>
      </c>
      <c r="O131" s="4">
        <f t="shared" si="11"/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2"/>
        <v>155</v>
      </c>
      <c r="G132" t="s">
        <v>20</v>
      </c>
      <c r="H132">
        <v>533</v>
      </c>
      <c r="I132">
        <f t="shared" si="13"/>
        <v>28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14"/>
        <v>40842.208333333336</v>
      </c>
      <c r="O132" s="4">
        <f t="shared" ref="O132:O195" si="17">(((M132/60)/60)/24)+DATE(1970,1,1)</f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2"/>
        <v>101</v>
      </c>
      <c r="G133" t="s">
        <v>20</v>
      </c>
      <c r="H133">
        <v>2443</v>
      </c>
      <c r="I133">
        <f t="shared" si="13"/>
        <v>68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14"/>
        <v>41607.25</v>
      </c>
      <c r="O133" s="4">
        <f t="shared" si="17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2"/>
        <v>116</v>
      </c>
      <c r="G134" t="s">
        <v>20</v>
      </c>
      <c r="H134">
        <v>89</v>
      </c>
      <c r="I134">
        <f t="shared" si="13"/>
        <v>43.08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14"/>
        <v>43112.25</v>
      </c>
      <c r="O134" s="4">
        <f t="shared" si="17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311</v>
      </c>
      <c r="G135" t="s">
        <v>20</v>
      </c>
      <c r="H135">
        <v>159</v>
      </c>
      <c r="I135">
        <f t="shared" si="13"/>
        <v>87.96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14"/>
        <v>40767.208333333336</v>
      </c>
      <c r="O135" s="4">
        <f t="shared" si="17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90</v>
      </c>
      <c r="G136" t="s">
        <v>14</v>
      </c>
      <c r="H136">
        <v>940</v>
      </c>
      <c r="I136">
        <f t="shared" si="13"/>
        <v>94.99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14"/>
        <v>40713.208333333336</v>
      </c>
      <c r="O136" s="4">
        <f t="shared" si="17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</v>
      </c>
      <c r="G137" t="s">
        <v>14</v>
      </c>
      <c r="H137">
        <v>117</v>
      </c>
      <c r="I137">
        <f t="shared" si="13"/>
        <v>46.91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14"/>
        <v>41340.25</v>
      </c>
      <c r="O137" s="4">
        <f t="shared" si="17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t="s">
        <v>74</v>
      </c>
      <c r="H138">
        <v>58</v>
      </c>
      <c r="I138">
        <f t="shared" si="13"/>
        <v>46.91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14"/>
        <v>41797.208333333336</v>
      </c>
      <c r="O138" s="4">
        <f t="shared" si="17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262</v>
      </c>
      <c r="G139" t="s">
        <v>20</v>
      </c>
      <c r="H139">
        <v>50</v>
      </c>
      <c r="I139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14"/>
        <v>40457.208333333336</v>
      </c>
      <c r="O139" s="4">
        <f t="shared" si="17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>
        <f t="shared" si="13"/>
        <v>80.14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14"/>
        <v>41180.208333333336</v>
      </c>
      <c r="O140" s="4">
        <f t="shared" si="17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21</v>
      </c>
      <c r="G141" t="s">
        <v>14</v>
      </c>
      <c r="H141">
        <v>326</v>
      </c>
      <c r="I141">
        <f t="shared" si="13"/>
        <v>59.04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14"/>
        <v>42115.208333333328</v>
      </c>
      <c r="O141" s="4">
        <f t="shared" si="17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t="s">
        <v>20</v>
      </c>
      <c r="H142">
        <v>186</v>
      </c>
      <c r="I142">
        <f t="shared" si="13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14"/>
        <v>43156.25</v>
      </c>
      <c r="O142" s="4">
        <f t="shared" si="17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102</v>
      </c>
      <c r="G143" t="s">
        <v>20</v>
      </c>
      <c r="H143">
        <v>1071</v>
      </c>
      <c r="I143">
        <f t="shared" si="13"/>
        <v>60.99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14"/>
        <v>42167.208333333328</v>
      </c>
      <c r="O143" s="4">
        <f t="shared" si="17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>
        <f t="shared" si="13"/>
        <v>98.31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14"/>
        <v>41005.208333333336</v>
      </c>
      <c r="O144" s="4">
        <f t="shared" si="17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136</v>
      </c>
      <c r="G145" t="s">
        <v>20</v>
      </c>
      <c r="H145">
        <v>70</v>
      </c>
      <c r="I14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14"/>
        <v>40357.208333333336</v>
      </c>
      <c r="O145" s="4">
        <f t="shared" si="17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t="s">
        <v>20</v>
      </c>
      <c r="H146">
        <v>135</v>
      </c>
      <c r="I146">
        <f t="shared" si="13"/>
        <v>86.07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14"/>
        <v>43633.208333333328</v>
      </c>
      <c r="O146" s="4">
        <f t="shared" si="17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237</v>
      </c>
      <c r="G147" t="s">
        <v>20</v>
      </c>
      <c r="H147">
        <v>768</v>
      </c>
      <c r="I147">
        <f t="shared" si="13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14"/>
        <v>41889.208333333336</v>
      </c>
      <c r="O147" s="4">
        <f t="shared" si="17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t="s">
        <v>74</v>
      </c>
      <c r="H148">
        <v>51</v>
      </c>
      <c r="I148">
        <f t="shared" si="13"/>
        <v>29.76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14"/>
        <v>40855.25</v>
      </c>
      <c r="O148" s="4">
        <f t="shared" si="17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t="s">
        <v>20</v>
      </c>
      <c r="H149">
        <v>199</v>
      </c>
      <c r="I149">
        <f t="shared" si="13"/>
        <v>46.92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14"/>
        <v>42534.208333333328</v>
      </c>
      <c r="O149" s="4">
        <f t="shared" si="17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>
        <f t="shared" si="13"/>
        <v>105.19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14"/>
        <v>42941.208333333328</v>
      </c>
      <c r="O150" s="4">
        <f t="shared" si="17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220</v>
      </c>
      <c r="G151" t="s">
        <v>20</v>
      </c>
      <c r="H151">
        <v>195</v>
      </c>
      <c r="I151">
        <f t="shared" si="13"/>
        <v>69.91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14"/>
        <v>41275.25</v>
      </c>
      <c r="O151" s="4">
        <f t="shared" si="17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14"/>
        <v>43450.25</v>
      </c>
      <c r="O152" s="4">
        <f t="shared" si="17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t="s">
        <v>14</v>
      </c>
      <c r="H153">
        <v>1467</v>
      </c>
      <c r="I153">
        <f t="shared" si="13"/>
        <v>60.01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14"/>
        <v>41799.208333333336</v>
      </c>
      <c r="O153" s="4">
        <f t="shared" si="17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t="s">
        <v>20</v>
      </c>
      <c r="H154">
        <v>3376</v>
      </c>
      <c r="I154">
        <f t="shared" si="13"/>
        <v>52.01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14"/>
        <v>42783.25</v>
      </c>
      <c r="O154" s="4">
        <f t="shared" si="17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93</v>
      </c>
      <c r="G155" t="s">
        <v>14</v>
      </c>
      <c r="H155">
        <v>5681</v>
      </c>
      <c r="I155">
        <f t="shared" si="13"/>
        <v>31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14"/>
        <v>41201.208333333336</v>
      </c>
      <c r="O155" s="4">
        <f t="shared" si="17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59</v>
      </c>
      <c r="G156" t="s">
        <v>14</v>
      </c>
      <c r="H156">
        <v>1059</v>
      </c>
      <c r="I156">
        <f t="shared" si="13"/>
        <v>95.04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14"/>
        <v>42502.208333333328</v>
      </c>
      <c r="O156" s="4">
        <f t="shared" si="17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>
        <f t="shared" si="13"/>
        <v>75.97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14"/>
        <v>40262.208333333336</v>
      </c>
      <c r="O157" s="4">
        <f t="shared" si="17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74</v>
      </c>
      <c r="G158" t="s">
        <v>74</v>
      </c>
      <c r="H158">
        <v>379</v>
      </c>
      <c r="I158">
        <f t="shared" si="13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14"/>
        <v>43743.208333333328</v>
      </c>
      <c r="O158" s="4">
        <f t="shared" si="17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53</v>
      </c>
      <c r="G159" t="s">
        <v>14</v>
      </c>
      <c r="H159">
        <v>30</v>
      </c>
      <c r="I159">
        <f t="shared" si="13"/>
        <v>73.73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14"/>
        <v>41638.25</v>
      </c>
      <c r="O159" s="4">
        <f t="shared" si="17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221</v>
      </c>
      <c r="G160" t="s">
        <v>20</v>
      </c>
      <c r="H160">
        <v>41</v>
      </c>
      <c r="I160">
        <f t="shared" si="13"/>
        <v>113.17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14"/>
        <v>42346.25</v>
      </c>
      <c r="O160" s="4">
        <f t="shared" si="17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>
        <f t="shared" si="13"/>
        <v>105.01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14"/>
        <v>43551.208333333328</v>
      </c>
      <c r="O161" s="4">
        <f t="shared" si="17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t="s">
        <v>20</v>
      </c>
      <c r="H162">
        <v>164</v>
      </c>
      <c r="I162">
        <f t="shared" si="13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14"/>
        <v>43582.208333333328</v>
      </c>
      <c r="O162" s="4">
        <f t="shared" si="17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t="s">
        <v>14</v>
      </c>
      <c r="H163">
        <v>75</v>
      </c>
      <c r="I163">
        <f t="shared" si="13"/>
        <v>57.33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14"/>
        <v>42270.208333333328</v>
      </c>
      <c r="O163" s="4">
        <f t="shared" si="17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150</v>
      </c>
      <c r="G164" t="s">
        <v>20</v>
      </c>
      <c r="H164">
        <v>157</v>
      </c>
      <c r="I164">
        <f t="shared" si="13"/>
        <v>58.18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14"/>
        <v>43442.25</v>
      </c>
      <c r="O164" s="4">
        <f t="shared" si="17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t="s">
        <v>20</v>
      </c>
      <c r="H165">
        <v>246</v>
      </c>
      <c r="I165">
        <f t="shared" si="13"/>
        <v>36.03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14"/>
        <v>43028.208333333328</v>
      </c>
      <c r="O165" s="4">
        <f t="shared" si="17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t="s">
        <v>20</v>
      </c>
      <c r="H166">
        <v>1396</v>
      </c>
      <c r="I166">
        <f t="shared" si="13"/>
        <v>107.99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14"/>
        <v>43016.208333333328</v>
      </c>
      <c r="O166" s="4">
        <f t="shared" si="17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122</v>
      </c>
      <c r="G167" t="s">
        <v>20</v>
      </c>
      <c r="H167">
        <v>2506</v>
      </c>
      <c r="I167">
        <f t="shared" si="13"/>
        <v>44.01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14"/>
        <v>42948.208333333328</v>
      </c>
      <c r="O167" s="4">
        <f t="shared" si="17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t="s">
        <v>20</v>
      </c>
      <c r="H168">
        <v>244</v>
      </c>
      <c r="I168">
        <f t="shared" si="13"/>
        <v>55.08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14"/>
        <v>40534.25</v>
      </c>
      <c r="O168" s="4">
        <f t="shared" si="17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416</v>
      </c>
      <c r="G169" t="s">
        <v>20</v>
      </c>
      <c r="H169">
        <v>146</v>
      </c>
      <c r="I169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14"/>
        <v>41435.208333333336</v>
      </c>
      <c r="O169" s="4">
        <f t="shared" si="17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t="s">
        <v>14</v>
      </c>
      <c r="H170">
        <v>955</v>
      </c>
      <c r="I170">
        <f t="shared" si="13"/>
        <v>42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14"/>
        <v>43518.25</v>
      </c>
      <c r="O170" s="4">
        <f t="shared" si="17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t="s">
        <v>20</v>
      </c>
      <c r="H171">
        <v>1267</v>
      </c>
      <c r="I171">
        <f t="shared" si="13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14"/>
        <v>41077.208333333336</v>
      </c>
      <c r="O171" s="4">
        <f t="shared" si="17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3</v>
      </c>
      <c r="G172" t="s">
        <v>14</v>
      </c>
      <c r="H172">
        <v>67</v>
      </c>
      <c r="I172">
        <f t="shared" si="13"/>
        <v>82.51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14"/>
        <v>42950.208333333328</v>
      </c>
      <c r="O172" s="4">
        <f t="shared" si="17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11</v>
      </c>
      <c r="G173" t="s">
        <v>14</v>
      </c>
      <c r="H173">
        <v>5</v>
      </c>
      <c r="I173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14"/>
        <v>41718.208333333336</v>
      </c>
      <c r="O173" s="4">
        <f t="shared" si="17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83</v>
      </c>
      <c r="G174" t="s">
        <v>14</v>
      </c>
      <c r="H174">
        <v>26</v>
      </c>
      <c r="I17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14"/>
        <v>41839.208333333336</v>
      </c>
      <c r="O174" s="4">
        <f t="shared" si="17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>
        <f t="shared" si="13"/>
        <v>100.98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14"/>
        <v>41412.208333333336</v>
      </c>
      <c r="O175" s="4">
        <f t="shared" si="17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895</v>
      </c>
      <c r="G176" t="s">
        <v>20</v>
      </c>
      <c r="H176">
        <v>48</v>
      </c>
      <c r="I176">
        <f t="shared" si="13"/>
        <v>111.83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14"/>
        <v>42282.208333333328</v>
      </c>
      <c r="O176" s="4">
        <f t="shared" si="17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t="s">
        <v>14</v>
      </c>
      <c r="H177">
        <v>1130</v>
      </c>
      <c r="I177">
        <f t="shared" si="13"/>
        <v>42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14"/>
        <v>42613.208333333328</v>
      </c>
      <c r="O177" s="4">
        <f t="shared" si="17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75</v>
      </c>
      <c r="G178" t="s">
        <v>14</v>
      </c>
      <c r="H178">
        <v>782</v>
      </c>
      <c r="I178">
        <f t="shared" si="13"/>
        <v>110.05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14"/>
        <v>42616.208333333328</v>
      </c>
      <c r="O178" s="4">
        <f t="shared" si="17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t="s">
        <v>20</v>
      </c>
      <c r="H179">
        <v>2739</v>
      </c>
      <c r="I179">
        <f t="shared" si="13"/>
        <v>59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14"/>
        <v>40497.25</v>
      </c>
      <c r="O179" s="4">
        <f t="shared" si="17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t="s">
        <v>14</v>
      </c>
      <c r="H180">
        <v>210</v>
      </c>
      <c r="I180">
        <f t="shared" si="13"/>
        <v>32.99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14"/>
        <v>42999.208333333328</v>
      </c>
      <c r="O180" s="4">
        <f t="shared" si="17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358</v>
      </c>
      <c r="G181" t="s">
        <v>20</v>
      </c>
      <c r="H181">
        <v>3537</v>
      </c>
      <c r="I181">
        <f t="shared" si="13"/>
        <v>45.01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14"/>
        <v>41350.208333333336</v>
      </c>
      <c r="O181" s="4">
        <f t="shared" si="17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t="s">
        <v>20</v>
      </c>
      <c r="H182">
        <v>2107</v>
      </c>
      <c r="I182">
        <f t="shared" si="13"/>
        <v>81.98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14"/>
        <v>40259.208333333336</v>
      </c>
      <c r="O182" s="4">
        <f t="shared" si="17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62</v>
      </c>
      <c r="G183" t="s">
        <v>14</v>
      </c>
      <c r="H183">
        <v>136</v>
      </c>
      <c r="I183">
        <f t="shared" si="13"/>
        <v>39.08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14"/>
        <v>43012.208333333328</v>
      </c>
      <c r="O183" s="4">
        <f t="shared" si="17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t="s">
        <v>20</v>
      </c>
      <c r="H184">
        <v>3318</v>
      </c>
      <c r="I184">
        <f t="shared" si="13"/>
        <v>59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14"/>
        <v>43631.208333333328</v>
      </c>
      <c r="O184" s="4">
        <f t="shared" si="17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t="s">
        <v>14</v>
      </c>
      <c r="H185">
        <v>86</v>
      </c>
      <c r="I185">
        <f t="shared" si="13"/>
        <v>40.99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14"/>
        <v>40430.208333333336</v>
      </c>
      <c r="O185" s="4">
        <f t="shared" si="17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t="s">
        <v>20</v>
      </c>
      <c r="H186">
        <v>340</v>
      </c>
      <c r="I186">
        <f t="shared" si="13"/>
        <v>31.03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14"/>
        <v>43588.208333333328</v>
      </c>
      <c r="O186" s="4">
        <f t="shared" si="17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72</v>
      </c>
      <c r="G187" t="s">
        <v>14</v>
      </c>
      <c r="H187">
        <v>19</v>
      </c>
      <c r="I187">
        <f t="shared" si="13"/>
        <v>37.79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14"/>
        <v>43233.208333333328</v>
      </c>
      <c r="O187" s="4">
        <f t="shared" si="17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32</v>
      </c>
      <c r="G188" t="s">
        <v>14</v>
      </c>
      <c r="H188">
        <v>886</v>
      </c>
      <c r="I188">
        <f t="shared" si="13"/>
        <v>32.01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14"/>
        <v>41782.208333333336</v>
      </c>
      <c r="O188" s="4">
        <f t="shared" si="17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230</v>
      </c>
      <c r="G189" t="s">
        <v>20</v>
      </c>
      <c r="H189">
        <v>1442</v>
      </c>
      <c r="I189">
        <f t="shared" si="13"/>
        <v>95.97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14"/>
        <v>41328.25</v>
      </c>
      <c r="O189" s="4">
        <f t="shared" si="17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14"/>
        <v>41975.25</v>
      </c>
      <c r="O190" s="4">
        <f t="shared" si="17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24</v>
      </c>
      <c r="G191" t="s">
        <v>74</v>
      </c>
      <c r="H191">
        <v>441</v>
      </c>
      <c r="I191">
        <f t="shared" si="13"/>
        <v>102.05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14"/>
        <v>42433.25</v>
      </c>
      <c r="O191" s="4">
        <f t="shared" si="17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69</v>
      </c>
      <c r="G192" t="s">
        <v>14</v>
      </c>
      <c r="H192">
        <v>24</v>
      </c>
      <c r="I192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14"/>
        <v>41429.208333333336</v>
      </c>
      <c r="O192" s="4">
        <f t="shared" si="17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38</v>
      </c>
      <c r="G193" t="s">
        <v>14</v>
      </c>
      <c r="H193">
        <v>86</v>
      </c>
      <c r="I193">
        <f t="shared" si="13"/>
        <v>37.07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14"/>
        <v>43536.208333333328</v>
      </c>
      <c r="O193" s="4">
        <f t="shared" si="17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20</v>
      </c>
      <c r="G194" t="s">
        <v>14</v>
      </c>
      <c r="H194">
        <v>243</v>
      </c>
      <c r="I194">
        <f t="shared" si="13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si="14"/>
        <v>41817.208333333336</v>
      </c>
      <c r="O194" s="4">
        <f t="shared" si="17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8">ROUND((E195/D195)*100,0)</f>
        <v>46</v>
      </c>
      <c r="G195" t="s">
        <v>14</v>
      </c>
      <c r="H195">
        <v>65</v>
      </c>
      <c r="I195">
        <f t="shared" ref="I195:I258" si="19">IF( H195=0, 0, 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ref="N195:N258" si="20">(((L195/60/60)/24)+DATE(1970,1,1))</f>
        <v>43198.208333333328</v>
      </c>
      <c r="O195" s="4">
        <f t="shared" si="17"/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8"/>
        <v>123</v>
      </c>
      <c r="G196" t="s">
        <v>20</v>
      </c>
      <c r="H196">
        <v>126</v>
      </c>
      <c r="I196">
        <f t="shared" si="19"/>
        <v>69.17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20"/>
        <v>42261.208333333328</v>
      </c>
      <c r="O196" s="4">
        <f t="shared" ref="O196:O259" si="23">(((M196/60)/60)/24)+DATE(1970,1,1)</f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8"/>
        <v>362</v>
      </c>
      <c r="G197" t="s">
        <v>20</v>
      </c>
      <c r="H197">
        <v>524</v>
      </c>
      <c r="I197">
        <f t="shared" si="19"/>
        <v>109.08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20"/>
        <v>43310.208333333328</v>
      </c>
      <c r="O197" s="4">
        <f t="shared" si="23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8"/>
        <v>63</v>
      </c>
      <c r="G198" t="s">
        <v>14</v>
      </c>
      <c r="H198">
        <v>100</v>
      </c>
      <c r="I198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20"/>
        <v>42616.208333333328</v>
      </c>
      <c r="O198" s="4">
        <f t="shared" si="23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8"/>
        <v>298</v>
      </c>
      <c r="G199" t="s">
        <v>20</v>
      </c>
      <c r="H199">
        <v>1989</v>
      </c>
      <c r="I199">
        <f t="shared" si="19"/>
        <v>82.01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20"/>
        <v>42909.208333333328</v>
      </c>
      <c r="O199" s="4">
        <f t="shared" si="23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8"/>
        <v>10</v>
      </c>
      <c r="G200" t="s">
        <v>14</v>
      </c>
      <c r="H200">
        <v>168</v>
      </c>
      <c r="I200">
        <f t="shared" si="19"/>
        <v>35.96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20"/>
        <v>40396.208333333336</v>
      </c>
      <c r="O200" s="4">
        <f t="shared" si="23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8"/>
        <v>54</v>
      </c>
      <c r="G201" t="s">
        <v>14</v>
      </c>
      <c r="H201">
        <v>13</v>
      </c>
      <c r="I201">
        <f t="shared" si="19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20"/>
        <v>42192.208333333328</v>
      </c>
      <c r="O201" s="4">
        <f t="shared" si="23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8"/>
        <v>2</v>
      </c>
      <c r="G202" t="s">
        <v>14</v>
      </c>
      <c r="H202">
        <v>1</v>
      </c>
      <c r="I202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20"/>
        <v>40262.208333333336</v>
      </c>
      <c r="O202" s="4">
        <f t="shared" si="23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8"/>
        <v>681</v>
      </c>
      <c r="G203" t="s">
        <v>20</v>
      </c>
      <c r="H203">
        <v>157</v>
      </c>
      <c r="I203">
        <f t="shared" si="19"/>
        <v>91.11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20"/>
        <v>41845.208333333336</v>
      </c>
      <c r="O203" s="4">
        <f t="shared" si="23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8"/>
        <v>79</v>
      </c>
      <c r="G204" t="s">
        <v>74</v>
      </c>
      <c r="H204">
        <v>82</v>
      </c>
      <c r="I204">
        <f t="shared" si="19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20"/>
        <v>40818.208333333336</v>
      </c>
      <c r="O204" s="4">
        <f t="shared" si="23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8"/>
        <v>134</v>
      </c>
      <c r="G205" t="s">
        <v>20</v>
      </c>
      <c r="H205">
        <v>4498</v>
      </c>
      <c r="I205">
        <f t="shared" si="19"/>
        <v>43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20"/>
        <v>42752.25</v>
      </c>
      <c r="O205" s="4">
        <f t="shared" si="23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8"/>
        <v>3</v>
      </c>
      <c r="G206" t="s">
        <v>14</v>
      </c>
      <c r="H206">
        <v>40</v>
      </c>
      <c r="I206">
        <f t="shared" si="19"/>
        <v>63.23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20"/>
        <v>40636.208333333336</v>
      </c>
      <c r="O206" s="4">
        <f t="shared" si="23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8"/>
        <v>432</v>
      </c>
      <c r="G207" t="s">
        <v>20</v>
      </c>
      <c r="H207">
        <v>80</v>
      </c>
      <c r="I207">
        <f t="shared" si="19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20"/>
        <v>43390.208333333328</v>
      </c>
      <c r="O207" s="4">
        <f t="shared" si="23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8"/>
        <v>39</v>
      </c>
      <c r="G208" t="s">
        <v>74</v>
      </c>
      <c r="H208">
        <v>57</v>
      </c>
      <c r="I208">
        <f t="shared" si="19"/>
        <v>61.33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20"/>
        <v>40236.25</v>
      </c>
      <c r="O208" s="4">
        <f t="shared" si="23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8"/>
        <v>426</v>
      </c>
      <c r="G209" t="s">
        <v>20</v>
      </c>
      <c r="H209">
        <v>43</v>
      </c>
      <c r="I209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20"/>
        <v>43340.208333333328</v>
      </c>
      <c r="O209" s="4">
        <f t="shared" si="23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8"/>
        <v>101</v>
      </c>
      <c r="G210" t="s">
        <v>20</v>
      </c>
      <c r="H210">
        <v>2053</v>
      </c>
      <c r="I210">
        <f t="shared" si="19"/>
        <v>96.98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20"/>
        <v>43048.25</v>
      </c>
      <c r="O210" s="4">
        <f t="shared" si="23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8"/>
        <v>21</v>
      </c>
      <c r="G211" t="s">
        <v>47</v>
      </c>
      <c r="H211">
        <v>808</v>
      </c>
      <c r="I211">
        <f t="shared" si="19"/>
        <v>51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20"/>
        <v>42496.208333333328</v>
      </c>
      <c r="O211" s="4">
        <f t="shared" si="23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8"/>
        <v>67</v>
      </c>
      <c r="G212" t="s">
        <v>14</v>
      </c>
      <c r="H212">
        <v>226</v>
      </c>
      <c r="I212">
        <f t="shared" si="19"/>
        <v>28.04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20"/>
        <v>42797.25</v>
      </c>
      <c r="O212" s="4">
        <f t="shared" si="23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8"/>
        <v>95</v>
      </c>
      <c r="G213" t="s">
        <v>14</v>
      </c>
      <c r="H213">
        <v>1625</v>
      </c>
      <c r="I213">
        <f t="shared" si="19"/>
        <v>60.98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20"/>
        <v>41513.208333333336</v>
      </c>
      <c r="O213" s="4">
        <f t="shared" si="23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8"/>
        <v>152</v>
      </c>
      <c r="G214" t="s">
        <v>20</v>
      </c>
      <c r="H214">
        <v>168</v>
      </c>
      <c r="I214">
        <f t="shared" si="19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20"/>
        <v>43814.25</v>
      </c>
      <c r="O214" s="4">
        <f t="shared" si="23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8"/>
        <v>195</v>
      </c>
      <c r="G215" t="s">
        <v>20</v>
      </c>
      <c r="H215">
        <v>4289</v>
      </c>
      <c r="I215">
        <f t="shared" si="19"/>
        <v>40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20"/>
        <v>40488.208333333336</v>
      </c>
      <c r="O215" s="4">
        <f t="shared" si="23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8"/>
        <v>1023</v>
      </c>
      <c r="G216" t="s">
        <v>20</v>
      </c>
      <c r="H216">
        <v>165</v>
      </c>
      <c r="I216">
        <f t="shared" si="19"/>
        <v>86.81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20"/>
        <v>40409.208333333336</v>
      </c>
      <c r="O216" s="4">
        <f t="shared" si="23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8"/>
        <v>4</v>
      </c>
      <c r="G217" t="s">
        <v>14</v>
      </c>
      <c r="H217">
        <v>143</v>
      </c>
      <c r="I217">
        <f t="shared" si="19"/>
        <v>42.13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20"/>
        <v>43509.25</v>
      </c>
      <c r="O217" s="4">
        <f t="shared" si="23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8"/>
        <v>155</v>
      </c>
      <c r="G218" t="s">
        <v>20</v>
      </c>
      <c r="H218">
        <v>1815</v>
      </c>
      <c r="I218">
        <f t="shared" si="19"/>
        <v>103.98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20"/>
        <v>40869.25</v>
      </c>
      <c r="O218" s="4">
        <f t="shared" si="23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8"/>
        <v>45</v>
      </c>
      <c r="G219" t="s">
        <v>14</v>
      </c>
      <c r="H219">
        <v>934</v>
      </c>
      <c r="I219">
        <f t="shared" si="19"/>
        <v>62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20"/>
        <v>43583.208333333328</v>
      </c>
      <c r="O219" s="4">
        <f t="shared" si="23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8"/>
        <v>216</v>
      </c>
      <c r="G220" t="s">
        <v>20</v>
      </c>
      <c r="H220">
        <v>397</v>
      </c>
      <c r="I220">
        <f t="shared" si="19"/>
        <v>31.01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20"/>
        <v>40858.25</v>
      </c>
      <c r="O220" s="4">
        <f t="shared" si="23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8"/>
        <v>332</v>
      </c>
      <c r="G221" t="s">
        <v>20</v>
      </c>
      <c r="H221">
        <v>1539</v>
      </c>
      <c r="I221">
        <f t="shared" si="19"/>
        <v>89.99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20"/>
        <v>41137.208333333336</v>
      </c>
      <c r="O221" s="4">
        <f t="shared" si="23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8"/>
        <v>8</v>
      </c>
      <c r="G222" t="s">
        <v>14</v>
      </c>
      <c r="H222">
        <v>17</v>
      </c>
      <c r="I222">
        <f t="shared" si="19"/>
        <v>39.24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20"/>
        <v>40725.208333333336</v>
      </c>
      <c r="O222" s="4">
        <f t="shared" si="23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8"/>
        <v>99</v>
      </c>
      <c r="G223" t="s">
        <v>14</v>
      </c>
      <c r="H223">
        <v>2179</v>
      </c>
      <c r="I223">
        <f t="shared" si="19"/>
        <v>54.99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20"/>
        <v>41081.208333333336</v>
      </c>
      <c r="O223" s="4">
        <f t="shared" si="23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8"/>
        <v>138</v>
      </c>
      <c r="G224" t="s">
        <v>20</v>
      </c>
      <c r="H224">
        <v>138</v>
      </c>
      <c r="I224">
        <f t="shared" si="19"/>
        <v>47.99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20"/>
        <v>41914.208333333336</v>
      </c>
      <c r="O224" s="4">
        <f t="shared" si="23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8"/>
        <v>94</v>
      </c>
      <c r="G225" t="s">
        <v>14</v>
      </c>
      <c r="H225">
        <v>931</v>
      </c>
      <c r="I225">
        <f t="shared" si="19"/>
        <v>87.97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20"/>
        <v>42445.208333333328</v>
      </c>
      <c r="O225" s="4">
        <f t="shared" si="23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8"/>
        <v>404</v>
      </c>
      <c r="G226" t="s">
        <v>20</v>
      </c>
      <c r="H226">
        <v>3594</v>
      </c>
      <c r="I226">
        <f t="shared" si="19"/>
        <v>52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20"/>
        <v>41906.208333333336</v>
      </c>
      <c r="O226" s="4">
        <f t="shared" si="23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8"/>
        <v>260</v>
      </c>
      <c r="G227" t="s">
        <v>20</v>
      </c>
      <c r="H227">
        <v>5880</v>
      </c>
      <c r="I227">
        <f t="shared" si="19"/>
        <v>30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20"/>
        <v>41762.208333333336</v>
      </c>
      <c r="O227" s="4">
        <f t="shared" si="23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8"/>
        <v>367</v>
      </c>
      <c r="G228" t="s">
        <v>20</v>
      </c>
      <c r="H228">
        <v>112</v>
      </c>
      <c r="I228">
        <f t="shared" si="19"/>
        <v>98.21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20"/>
        <v>40276.208333333336</v>
      </c>
      <c r="O228" s="4">
        <f t="shared" si="23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8"/>
        <v>169</v>
      </c>
      <c r="G229" t="s">
        <v>20</v>
      </c>
      <c r="H229">
        <v>943</v>
      </c>
      <c r="I229">
        <f t="shared" si="19"/>
        <v>108.96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20"/>
        <v>42139.208333333328</v>
      </c>
      <c r="O229" s="4">
        <f t="shared" si="23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8"/>
        <v>120</v>
      </c>
      <c r="G230" t="s">
        <v>20</v>
      </c>
      <c r="H230">
        <v>2468</v>
      </c>
      <c r="I230">
        <f t="shared" si="19"/>
        <v>67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20"/>
        <v>42613.208333333328</v>
      </c>
      <c r="O230" s="4">
        <f t="shared" si="23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8"/>
        <v>194</v>
      </c>
      <c r="G231" t="s">
        <v>20</v>
      </c>
      <c r="H231">
        <v>2551</v>
      </c>
      <c r="I231">
        <f t="shared" si="19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20"/>
        <v>42887.208333333328</v>
      </c>
      <c r="O231" s="4">
        <f t="shared" si="23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8"/>
        <v>420</v>
      </c>
      <c r="G232" t="s">
        <v>20</v>
      </c>
      <c r="H232">
        <v>101</v>
      </c>
      <c r="I232">
        <f t="shared" si="19"/>
        <v>99.84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20"/>
        <v>43805.25</v>
      </c>
      <c r="O232" s="4">
        <f t="shared" si="23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8"/>
        <v>77</v>
      </c>
      <c r="G233" t="s">
        <v>74</v>
      </c>
      <c r="H233">
        <v>67</v>
      </c>
      <c r="I233">
        <f t="shared" si="19"/>
        <v>82.43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20"/>
        <v>41415.208333333336</v>
      </c>
      <c r="O233" s="4">
        <f t="shared" si="23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8"/>
        <v>171</v>
      </c>
      <c r="G234" t="s">
        <v>20</v>
      </c>
      <c r="H234">
        <v>92</v>
      </c>
      <c r="I234">
        <f t="shared" si="19"/>
        <v>63.29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20"/>
        <v>42576.208333333328</v>
      </c>
      <c r="O234" s="4">
        <f t="shared" si="23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8"/>
        <v>158</v>
      </c>
      <c r="G235" t="s">
        <v>20</v>
      </c>
      <c r="H235">
        <v>62</v>
      </c>
      <c r="I235">
        <f t="shared" si="19"/>
        <v>96.77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20"/>
        <v>40706.208333333336</v>
      </c>
      <c r="O235" s="4">
        <f t="shared" si="23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8"/>
        <v>109</v>
      </c>
      <c r="G236" t="s">
        <v>20</v>
      </c>
      <c r="H236">
        <v>149</v>
      </c>
      <c r="I236">
        <f t="shared" si="19"/>
        <v>54.91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20"/>
        <v>42969.208333333328</v>
      </c>
      <c r="O236" s="4">
        <f t="shared" si="23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8"/>
        <v>42</v>
      </c>
      <c r="G237" t="s">
        <v>14</v>
      </c>
      <c r="H237">
        <v>92</v>
      </c>
      <c r="I237">
        <f t="shared" si="19"/>
        <v>39.01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20"/>
        <v>42779.25</v>
      </c>
      <c r="O237" s="4">
        <f t="shared" si="23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8"/>
        <v>11</v>
      </c>
      <c r="G238" t="s">
        <v>14</v>
      </c>
      <c r="H238">
        <v>57</v>
      </c>
      <c r="I238">
        <f t="shared" si="19"/>
        <v>75.84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20"/>
        <v>43641.208333333328</v>
      </c>
      <c r="O238" s="4">
        <f t="shared" si="23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8"/>
        <v>159</v>
      </c>
      <c r="G239" t="s">
        <v>20</v>
      </c>
      <c r="H239">
        <v>329</v>
      </c>
      <c r="I239">
        <f t="shared" si="19"/>
        <v>45.05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20"/>
        <v>41754.208333333336</v>
      </c>
      <c r="O239" s="4">
        <f t="shared" si="23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8"/>
        <v>422</v>
      </c>
      <c r="G240" t="s">
        <v>20</v>
      </c>
      <c r="H240">
        <v>97</v>
      </c>
      <c r="I240">
        <f t="shared" si="19"/>
        <v>104.52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20"/>
        <v>43083.25</v>
      </c>
      <c r="O240" s="4">
        <f t="shared" si="23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8"/>
        <v>98</v>
      </c>
      <c r="G241" t="s">
        <v>14</v>
      </c>
      <c r="H241">
        <v>41</v>
      </c>
      <c r="I241">
        <f t="shared" si="19"/>
        <v>76.27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20"/>
        <v>42245.208333333328</v>
      </c>
      <c r="O241" s="4">
        <f t="shared" si="23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8"/>
        <v>419</v>
      </c>
      <c r="G242" t="s">
        <v>20</v>
      </c>
      <c r="H242">
        <v>1784</v>
      </c>
      <c r="I242">
        <f t="shared" si="19"/>
        <v>69.02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20"/>
        <v>40396.208333333336</v>
      </c>
      <c r="O242" s="4">
        <f t="shared" si="23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8"/>
        <v>102</v>
      </c>
      <c r="G243" t="s">
        <v>20</v>
      </c>
      <c r="H243">
        <v>1684</v>
      </c>
      <c r="I243">
        <f t="shared" si="19"/>
        <v>101.98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20"/>
        <v>41742.208333333336</v>
      </c>
      <c r="O243" s="4">
        <f t="shared" si="23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8"/>
        <v>128</v>
      </c>
      <c r="G244" t="s">
        <v>20</v>
      </c>
      <c r="H244">
        <v>250</v>
      </c>
      <c r="I244">
        <f t="shared" si="19"/>
        <v>42.92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20"/>
        <v>42865.208333333328</v>
      </c>
      <c r="O244" s="4">
        <f t="shared" si="23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8"/>
        <v>445</v>
      </c>
      <c r="G245" t="s">
        <v>20</v>
      </c>
      <c r="H245">
        <v>238</v>
      </c>
      <c r="I245">
        <f t="shared" si="19"/>
        <v>43.03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20"/>
        <v>43163.25</v>
      </c>
      <c r="O245" s="4">
        <f t="shared" si="23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8"/>
        <v>570</v>
      </c>
      <c r="G246" t="s">
        <v>20</v>
      </c>
      <c r="H246">
        <v>53</v>
      </c>
      <c r="I246">
        <f t="shared" si="19"/>
        <v>75.25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20"/>
        <v>41834.208333333336</v>
      </c>
      <c r="O246" s="4">
        <f t="shared" si="23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8"/>
        <v>509</v>
      </c>
      <c r="G247" t="s">
        <v>20</v>
      </c>
      <c r="H247">
        <v>214</v>
      </c>
      <c r="I247">
        <f t="shared" si="19"/>
        <v>69.02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20"/>
        <v>41736.208333333336</v>
      </c>
      <c r="O247" s="4">
        <f t="shared" si="23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8"/>
        <v>326</v>
      </c>
      <c r="G248" t="s">
        <v>20</v>
      </c>
      <c r="H248">
        <v>222</v>
      </c>
      <c r="I248">
        <f t="shared" si="19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20"/>
        <v>41491.208333333336</v>
      </c>
      <c r="O248" s="4">
        <f t="shared" si="23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8"/>
        <v>933</v>
      </c>
      <c r="G249" t="s">
        <v>20</v>
      </c>
      <c r="H249">
        <v>1884</v>
      </c>
      <c r="I249">
        <f t="shared" si="19"/>
        <v>98.01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20"/>
        <v>42726.25</v>
      </c>
      <c r="O249" s="4">
        <f t="shared" si="23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8"/>
        <v>211</v>
      </c>
      <c r="G250" t="s">
        <v>20</v>
      </c>
      <c r="H250">
        <v>218</v>
      </c>
      <c r="I250">
        <f t="shared" si="19"/>
        <v>60.11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20"/>
        <v>42004.25</v>
      </c>
      <c r="O250" s="4">
        <f t="shared" si="23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8"/>
        <v>273</v>
      </c>
      <c r="G251" t="s">
        <v>20</v>
      </c>
      <c r="H251">
        <v>6465</v>
      </c>
      <c r="I251">
        <f t="shared" si="19"/>
        <v>26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20"/>
        <v>42006.25</v>
      </c>
      <c r="O251" s="4">
        <f t="shared" si="23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8"/>
        <v>3</v>
      </c>
      <c r="G252" t="s">
        <v>14</v>
      </c>
      <c r="H252">
        <v>1</v>
      </c>
      <c r="I252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20"/>
        <v>40203.25</v>
      </c>
      <c r="O252" s="4">
        <f t="shared" si="23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8"/>
        <v>54</v>
      </c>
      <c r="G253" t="s">
        <v>14</v>
      </c>
      <c r="H253">
        <v>101</v>
      </c>
      <c r="I253">
        <f t="shared" si="19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20"/>
        <v>41252.25</v>
      </c>
      <c r="O253" s="4">
        <f t="shared" si="23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8"/>
        <v>626</v>
      </c>
      <c r="G254" t="s">
        <v>20</v>
      </c>
      <c r="H254">
        <v>59</v>
      </c>
      <c r="I254">
        <f t="shared" si="19"/>
        <v>106.15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20"/>
        <v>41572.208333333336</v>
      </c>
      <c r="O254" s="4">
        <f t="shared" si="23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8"/>
        <v>89</v>
      </c>
      <c r="G255" t="s">
        <v>14</v>
      </c>
      <c r="H255">
        <v>1335</v>
      </c>
      <c r="I255">
        <f t="shared" si="19"/>
        <v>81.02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20"/>
        <v>40641.208333333336</v>
      </c>
      <c r="O255" s="4">
        <f t="shared" si="23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8"/>
        <v>185</v>
      </c>
      <c r="G256" t="s">
        <v>20</v>
      </c>
      <c r="H256">
        <v>88</v>
      </c>
      <c r="I256">
        <f t="shared" si="19"/>
        <v>96.65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20"/>
        <v>42787.25</v>
      </c>
      <c r="O256" s="4">
        <f t="shared" si="23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8"/>
        <v>120</v>
      </c>
      <c r="G257" t="s">
        <v>20</v>
      </c>
      <c r="H257">
        <v>1697</v>
      </c>
      <c r="I257">
        <f t="shared" si="19"/>
        <v>57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20"/>
        <v>40590.25</v>
      </c>
      <c r="O257" s="4">
        <f t="shared" si="23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8"/>
        <v>23</v>
      </c>
      <c r="G258" t="s">
        <v>14</v>
      </c>
      <c r="H258">
        <v>15</v>
      </c>
      <c r="I258">
        <f t="shared" si="19"/>
        <v>63.93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si="20"/>
        <v>42393.25</v>
      </c>
      <c r="O258" s="4">
        <f t="shared" si="23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4">ROUND((E259/D259)*100,0)</f>
        <v>146</v>
      </c>
      <c r="G259" t="s">
        <v>20</v>
      </c>
      <c r="H259">
        <v>92</v>
      </c>
      <c r="I259">
        <f t="shared" ref="I259:I322" si="25">IF( H259=0, 0, 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ref="N259:N322" si="26">(((L259/60/60)/24)+DATE(1970,1,1))</f>
        <v>41338.25</v>
      </c>
      <c r="O259" s="4">
        <f t="shared" si="23"/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4"/>
        <v>268</v>
      </c>
      <c r="G260" t="s">
        <v>20</v>
      </c>
      <c r="H260">
        <v>186</v>
      </c>
      <c r="I260">
        <f t="shared" si="25"/>
        <v>72.17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26"/>
        <v>42712.25</v>
      </c>
      <c r="O260" s="4">
        <f t="shared" ref="O260:O323" si="29">(((M260/60)/60)/24)+DATE(1970,1,1)</f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4"/>
        <v>598</v>
      </c>
      <c r="G261" t="s">
        <v>20</v>
      </c>
      <c r="H261">
        <v>138</v>
      </c>
      <c r="I261">
        <f t="shared" si="25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26"/>
        <v>41251.25</v>
      </c>
      <c r="O261" s="4">
        <f t="shared" si="29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4"/>
        <v>158</v>
      </c>
      <c r="G262" t="s">
        <v>20</v>
      </c>
      <c r="H262">
        <v>261</v>
      </c>
      <c r="I262">
        <f t="shared" si="25"/>
        <v>38.07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26"/>
        <v>41180.208333333336</v>
      </c>
      <c r="O262" s="4">
        <f t="shared" si="29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4"/>
        <v>31</v>
      </c>
      <c r="G263" t="s">
        <v>14</v>
      </c>
      <c r="H263">
        <v>454</v>
      </c>
      <c r="I263">
        <f t="shared" si="25"/>
        <v>57.94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26"/>
        <v>40415.208333333336</v>
      </c>
      <c r="O263" s="4">
        <f t="shared" si="29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4"/>
        <v>313</v>
      </c>
      <c r="G264" t="s">
        <v>20</v>
      </c>
      <c r="H264">
        <v>107</v>
      </c>
      <c r="I264">
        <f t="shared" si="25"/>
        <v>49.79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26"/>
        <v>40638.208333333336</v>
      </c>
      <c r="O264" s="4">
        <f t="shared" si="29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4"/>
        <v>371</v>
      </c>
      <c r="G265" t="s">
        <v>20</v>
      </c>
      <c r="H265">
        <v>199</v>
      </c>
      <c r="I265">
        <f t="shared" si="25"/>
        <v>54.05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26"/>
        <v>40187.25</v>
      </c>
      <c r="O265" s="4">
        <f t="shared" si="29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4"/>
        <v>363</v>
      </c>
      <c r="G266" t="s">
        <v>20</v>
      </c>
      <c r="H266">
        <v>5512</v>
      </c>
      <c r="I266">
        <f t="shared" si="25"/>
        <v>30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26"/>
        <v>41317.25</v>
      </c>
      <c r="O266" s="4">
        <f t="shared" si="29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4"/>
        <v>123</v>
      </c>
      <c r="G267" t="s">
        <v>20</v>
      </c>
      <c r="H267">
        <v>86</v>
      </c>
      <c r="I267">
        <f t="shared" si="25"/>
        <v>70.13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26"/>
        <v>42372.25</v>
      </c>
      <c r="O267" s="4">
        <f t="shared" si="29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4"/>
        <v>77</v>
      </c>
      <c r="G268" t="s">
        <v>14</v>
      </c>
      <c r="H268">
        <v>3182</v>
      </c>
      <c r="I268">
        <f t="shared" si="25"/>
        <v>27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26"/>
        <v>41950.25</v>
      </c>
      <c r="O268" s="4">
        <f t="shared" si="29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4"/>
        <v>234</v>
      </c>
      <c r="G269" t="s">
        <v>20</v>
      </c>
      <c r="H269">
        <v>2768</v>
      </c>
      <c r="I269">
        <f t="shared" si="25"/>
        <v>51.99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26"/>
        <v>41206.208333333336</v>
      </c>
      <c r="O269" s="4">
        <f t="shared" si="29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4"/>
        <v>181</v>
      </c>
      <c r="G270" t="s">
        <v>20</v>
      </c>
      <c r="H270">
        <v>48</v>
      </c>
      <c r="I270">
        <f t="shared" si="25"/>
        <v>56.42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26"/>
        <v>41186.208333333336</v>
      </c>
      <c r="O270" s="4">
        <f t="shared" si="29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4"/>
        <v>253</v>
      </c>
      <c r="G271" t="s">
        <v>20</v>
      </c>
      <c r="H271">
        <v>87</v>
      </c>
      <c r="I271">
        <f t="shared" si="25"/>
        <v>101.63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26"/>
        <v>43496.25</v>
      </c>
      <c r="O271" s="4">
        <f t="shared" si="29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4"/>
        <v>27</v>
      </c>
      <c r="G272" t="s">
        <v>74</v>
      </c>
      <c r="H272">
        <v>1890</v>
      </c>
      <c r="I272">
        <f t="shared" si="25"/>
        <v>25.01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26"/>
        <v>40514.25</v>
      </c>
      <c r="O272" s="4">
        <f t="shared" si="29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4"/>
        <v>1</v>
      </c>
      <c r="G273" t="s">
        <v>47</v>
      </c>
      <c r="H273">
        <v>61</v>
      </c>
      <c r="I273">
        <f t="shared" si="25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26"/>
        <v>42345.25</v>
      </c>
      <c r="O273" s="4">
        <f t="shared" si="29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4"/>
        <v>304</v>
      </c>
      <c r="G274" t="s">
        <v>20</v>
      </c>
      <c r="H274">
        <v>1894</v>
      </c>
      <c r="I274">
        <f t="shared" si="25"/>
        <v>82.02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26"/>
        <v>43656.208333333328</v>
      </c>
      <c r="O274" s="4">
        <f t="shared" si="29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4"/>
        <v>137</v>
      </c>
      <c r="G275" t="s">
        <v>20</v>
      </c>
      <c r="H275">
        <v>282</v>
      </c>
      <c r="I275">
        <f t="shared" si="25"/>
        <v>37.96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26"/>
        <v>42995.208333333328</v>
      </c>
      <c r="O275" s="4">
        <f t="shared" si="29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4"/>
        <v>32</v>
      </c>
      <c r="G276" t="s">
        <v>14</v>
      </c>
      <c r="H276">
        <v>15</v>
      </c>
      <c r="I276">
        <f t="shared" si="25"/>
        <v>51.53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26"/>
        <v>43045.25</v>
      </c>
      <c r="O276" s="4">
        <f t="shared" si="29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4"/>
        <v>242</v>
      </c>
      <c r="G277" t="s">
        <v>20</v>
      </c>
      <c r="H277">
        <v>116</v>
      </c>
      <c r="I277">
        <f t="shared" si="25"/>
        <v>81.2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26"/>
        <v>43561.208333333328</v>
      </c>
      <c r="O277" s="4">
        <f t="shared" si="29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4"/>
        <v>97</v>
      </c>
      <c r="G278" t="s">
        <v>14</v>
      </c>
      <c r="H278">
        <v>133</v>
      </c>
      <c r="I278">
        <f t="shared" si="25"/>
        <v>40.03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26"/>
        <v>41018.208333333336</v>
      </c>
      <c r="O278" s="4">
        <f t="shared" si="29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4"/>
        <v>1066</v>
      </c>
      <c r="G279" t="s">
        <v>20</v>
      </c>
      <c r="H279">
        <v>83</v>
      </c>
      <c r="I279">
        <f t="shared" si="25"/>
        <v>89.94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26"/>
        <v>40378.208333333336</v>
      </c>
      <c r="O279" s="4">
        <f t="shared" si="29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4"/>
        <v>326</v>
      </c>
      <c r="G280" t="s">
        <v>20</v>
      </c>
      <c r="H280">
        <v>91</v>
      </c>
      <c r="I280">
        <f t="shared" si="25"/>
        <v>96.69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26"/>
        <v>41239.25</v>
      </c>
      <c r="O280" s="4">
        <f t="shared" si="29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4"/>
        <v>171</v>
      </c>
      <c r="G281" t="s">
        <v>20</v>
      </c>
      <c r="H281">
        <v>546</v>
      </c>
      <c r="I281">
        <f t="shared" si="25"/>
        <v>25.01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26"/>
        <v>43346.208333333328</v>
      </c>
      <c r="O281" s="4">
        <f t="shared" si="29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4"/>
        <v>581</v>
      </c>
      <c r="G282" t="s">
        <v>20</v>
      </c>
      <c r="H282">
        <v>393</v>
      </c>
      <c r="I282">
        <f t="shared" si="25"/>
        <v>36.99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26"/>
        <v>43060.25</v>
      </c>
      <c r="O282" s="4">
        <f t="shared" si="29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4"/>
        <v>92</v>
      </c>
      <c r="G283" t="s">
        <v>14</v>
      </c>
      <c r="H283">
        <v>2062</v>
      </c>
      <c r="I283">
        <f t="shared" si="25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26"/>
        <v>40979.25</v>
      </c>
      <c r="O283" s="4">
        <f t="shared" si="29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4"/>
        <v>108</v>
      </c>
      <c r="G284" t="s">
        <v>20</v>
      </c>
      <c r="H284">
        <v>133</v>
      </c>
      <c r="I284">
        <f t="shared" si="25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26"/>
        <v>42701.25</v>
      </c>
      <c r="O284" s="4">
        <f t="shared" si="29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4"/>
        <v>19</v>
      </c>
      <c r="G285" t="s">
        <v>14</v>
      </c>
      <c r="H285">
        <v>29</v>
      </c>
      <c r="I285">
        <f t="shared" si="25"/>
        <v>52.31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26"/>
        <v>42520.208333333328</v>
      </c>
      <c r="O285" s="4">
        <f t="shared" si="29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4"/>
        <v>83</v>
      </c>
      <c r="G286" t="s">
        <v>14</v>
      </c>
      <c r="H286">
        <v>132</v>
      </c>
      <c r="I286">
        <f t="shared" si="25"/>
        <v>61.77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26"/>
        <v>41030.208333333336</v>
      </c>
      <c r="O286" s="4">
        <f t="shared" si="29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4"/>
        <v>706</v>
      </c>
      <c r="G287" t="s">
        <v>20</v>
      </c>
      <c r="H287">
        <v>254</v>
      </c>
      <c r="I287">
        <f t="shared" si="25"/>
        <v>25.03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26"/>
        <v>42623.208333333328</v>
      </c>
      <c r="O287" s="4">
        <f t="shared" si="29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4"/>
        <v>17</v>
      </c>
      <c r="G288" t="s">
        <v>74</v>
      </c>
      <c r="H288">
        <v>184</v>
      </c>
      <c r="I288">
        <f t="shared" si="25"/>
        <v>106.29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26"/>
        <v>42697.25</v>
      </c>
      <c r="O288" s="4">
        <f t="shared" si="29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4"/>
        <v>210</v>
      </c>
      <c r="G289" t="s">
        <v>20</v>
      </c>
      <c r="H289">
        <v>176</v>
      </c>
      <c r="I289">
        <f t="shared" si="25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26"/>
        <v>42122.208333333328</v>
      </c>
      <c r="O289" s="4">
        <f t="shared" si="29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4"/>
        <v>98</v>
      </c>
      <c r="G290" t="s">
        <v>14</v>
      </c>
      <c r="H290">
        <v>137</v>
      </c>
      <c r="I290">
        <f t="shared" si="25"/>
        <v>39.97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26"/>
        <v>40982.208333333336</v>
      </c>
      <c r="O290" s="4">
        <f t="shared" si="29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4"/>
        <v>1684</v>
      </c>
      <c r="G291" t="s">
        <v>20</v>
      </c>
      <c r="H291">
        <v>337</v>
      </c>
      <c r="I291">
        <f t="shared" si="25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26"/>
        <v>42219.208333333328</v>
      </c>
      <c r="O291" s="4">
        <f t="shared" si="29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4"/>
        <v>54</v>
      </c>
      <c r="G292" t="s">
        <v>14</v>
      </c>
      <c r="H292">
        <v>908</v>
      </c>
      <c r="I292">
        <f t="shared" si="25"/>
        <v>101.02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26"/>
        <v>41404.208333333336</v>
      </c>
      <c r="O292" s="4">
        <f t="shared" si="29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4"/>
        <v>457</v>
      </c>
      <c r="G293" t="s">
        <v>20</v>
      </c>
      <c r="H293">
        <v>107</v>
      </c>
      <c r="I293">
        <f t="shared" si="25"/>
        <v>76.81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26"/>
        <v>40831.208333333336</v>
      </c>
      <c r="O293" s="4">
        <f t="shared" si="29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4"/>
        <v>10</v>
      </c>
      <c r="G294" t="s">
        <v>14</v>
      </c>
      <c r="H294">
        <v>10</v>
      </c>
      <c r="I29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26"/>
        <v>40984.208333333336</v>
      </c>
      <c r="O294" s="4">
        <f t="shared" si="29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4"/>
        <v>16</v>
      </c>
      <c r="G295" t="s">
        <v>74</v>
      </c>
      <c r="H295">
        <v>32</v>
      </c>
      <c r="I295">
        <f t="shared" si="25"/>
        <v>33.28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26"/>
        <v>40456.208333333336</v>
      </c>
      <c r="O295" s="4">
        <f t="shared" si="29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4"/>
        <v>1340</v>
      </c>
      <c r="G296" t="s">
        <v>20</v>
      </c>
      <c r="H296">
        <v>183</v>
      </c>
      <c r="I296">
        <f t="shared" si="25"/>
        <v>43.92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26"/>
        <v>43399.208333333328</v>
      </c>
      <c r="O296" s="4">
        <f t="shared" si="29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4"/>
        <v>36</v>
      </c>
      <c r="G297" t="s">
        <v>14</v>
      </c>
      <c r="H297">
        <v>1910</v>
      </c>
      <c r="I297">
        <f t="shared" si="25"/>
        <v>36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26"/>
        <v>41562.208333333336</v>
      </c>
      <c r="O297" s="4">
        <f t="shared" si="29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4"/>
        <v>55</v>
      </c>
      <c r="G298" t="s">
        <v>14</v>
      </c>
      <c r="H298">
        <v>38</v>
      </c>
      <c r="I298">
        <f t="shared" si="25"/>
        <v>88.21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26"/>
        <v>43493.25</v>
      </c>
      <c r="O298" s="4">
        <f t="shared" si="29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4"/>
        <v>94</v>
      </c>
      <c r="G299" t="s">
        <v>14</v>
      </c>
      <c r="H299">
        <v>104</v>
      </c>
      <c r="I299">
        <f t="shared" si="25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26"/>
        <v>41653.25</v>
      </c>
      <c r="O299" s="4">
        <f t="shared" si="29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4"/>
        <v>144</v>
      </c>
      <c r="G300" t="s">
        <v>20</v>
      </c>
      <c r="H300">
        <v>72</v>
      </c>
      <c r="I300">
        <f t="shared" si="25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26"/>
        <v>42426.25</v>
      </c>
      <c r="O300" s="4">
        <f t="shared" si="29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4"/>
        <v>51</v>
      </c>
      <c r="G301" t="s">
        <v>14</v>
      </c>
      <c r="H301">
        <v>49</v>
      </c>
      <c r="I301">
        <f t="shared" si="25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26"/>
        <v>42432.25</v>
      </c>
      <c r="O301" s="4">
        <f t="shared" si="29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4"/>
        <v>5</v>
      </c>
      <c r="G302" t="s">
        <v>14</v>
      </c>
      <c r="H302">
        <v>1</v>
      </c>
      <c r="I302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26"/>
        <v>42977.208333333328</v>
      </c>
      <c r="O302" s="4">
        <f t="shared" si="29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4"/>
        <v>1345</v>
      </c>
      <c r="G303" t="s">
        <v>20</v>
      </c>
      <c r="H303">
        <v>295</v>
      </c>
      <c r="I303">
        <f t="shared" si="25"/>
        <v>41.02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26"/>
        <v>42061.25</v>
      </c>
      <c r="O303" s="4">
        <f t="shared" si="29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4"/>
        <v>32</v>
      </c>
      <c r="G304" t="s">
        <v>14</v>
      </c>
      <c r="H304">
        <v>245</v>
      </c>
      <c r="I304">
        <f t="shared" si="25"/>
        <v>98.91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26"/>
        <v>43345.208333333328</v>
      </c>
      <c r="O304" s="4">
        <f t="shared" si="29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4"/>
        <v>83</v>
      </c>
      <c r="G305" t="s">
        <v>14</v>
      </c>
      <c r="H305">
        <v>32</v>
      </c>
      <c r="I305">
        <f t="shared" si="25"/>
        <v>87.78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26"/>
        <v>42376.25</v>
      </c>
      <c r="O305" s="4">
        <f t="shared" si="29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4"/>
        <v>546</v>
      </c>
      <c r="G306" t="s">
        <v>20</v>
      </c>
      <c r="H306">
        <v>142</v>
      </c>
      <c r="I306">
        <f t="shared" si="25"/>
        <v>80.77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26"/>
        <v>42589.208333333328</v>
      </c>
      <c r="O306" s="4">
        <f t="shared" si="29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4"/>
        <v>286</v>
      </c>
      <c r="G307" t="s">
        <v>20</v>
      </c>
      <c r="H307">
        <v>85</v>
      </c>
      <c r="I307">
        <f t="shared" si="25"/>
        <v>94.28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26"/>
        <v>42448.208333333328</v>
      </c>
      <c r="O307" s="4">
        <f t="shared" si="29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4"/>
        <v>8</v>
      </c>
      <c r="G308" t="s">
        <v>14</v>
      </c>
      <c r="H308">
        <v>7</v>
      </c>
      <c r="I308">
        <f t="shared" si="25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26"/>
        <v>42930.208333333328</v>
      </c>
      <c r="O308" s="4">
        <f t="shared" si="29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4"/>
        <v>132</v>
      </c>
      <c r="G309" t="s">
        <v>20</v>
      </c>
      <c r="H309">
        <v>659</v>
      </c>
      <c r="I309">
        <f t="shared" si="25"/>
        <v>65.97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26"/>
        <v>41066.208333333336</v>
      </c>
      <c r="O309" s="4">
        <f t="shared" si="29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4"/>
        <v>74</v>
      </c>
      <c r="G310" t="s">
        <v>14</v>
      </c>
      <c r="H310">
        <v>803</v>
      </c>
      <c r="I310">
        <f t="shared" si="25"/>
        <v>109.04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26"/>
        <v>40651.208333333336</v>
      </c>
      <c r="O310" s="4">
        <f t="shared" si="29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4"/>
        <v>75</v>
      </c>
      <c r="G311" t="s">
        <v>74</v>
      </c>
      <c r="H311">
        <v>75</v>
      </c>
      <c r="I311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26"/>
        <v>40807.208333333336</v>
      </c>
      <c r="O311" s="4">
        <f t="shared" si="29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4"/>
        <v>20</v>
      </c>
      <c r="G312" t="s">
        <v>14</v>
      </c>
      <c r="H312">
        <v>16</v>
      </c>
      <c r="I312">
        <f t="shared" si="25"/>
        <v>99.13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26"/>
        <v>40277.208333333336</v>
      </c>
      <c r="O312" s="4">
        <f t="shared" si="29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4"/>
        <v>203</v>
      </c>
      <c r="G313" t="s">
        <v>20</v>
      </c>
      <c r="H313">
        <v>121</v>
      </c>
      <c r="I313">
        <f t="shared" si="25"/>
        <v>105.88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26"/>
        <v>40590.25</v>
      </c>
      <c r="O313" s="4">
        <f t="shared" si="29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4"/>
        <v>310</v>
      </c>
      <c r="G314" t="s">
        <v>20</v>
      </c>
      <c r="H314">
        <v>3742</v>
      </c>
      <c r="I314">
        <f t="shared" si="25"/>
        <v>49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26"/>
        <v>41572.208333333336</v>
      </c>
      <c r="O314" s="4">
        <f t="shared" si="29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4"/>
        <v>395</v>
      </c>
      <c r="G315" t="s">
        <v>20</v>
      </c>
      <c r="H315">
        <v>223</v>
      </c>
      <c r="I31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26"/>
        <v>40966.25</v>
      </c>
      <c r="O315" s="4">
        <f t="shared" si="29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4"/>
        <v>295</v>
      </c>
      <c r="G316" t="s">
        <v>20</v>
      </c>
      <c r="H316">
        <v>133</v>
      </c>
      <c r="I316">
        <f t="shared" si="25"/>
        <v>31.02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26"/>
        <v>43536.208333333328</v>
      </c>
      <c r="O316" s="4">
        <f t="shared" si="29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4"/>
        <v>34</v>
      </c>
      <c r="G317" t="s">
        <v>14</v>
      </c>
      <c r="H317">
        <v>31</v>
      </c>
      <c r="I317">
        <f t="shared" si="25"/>
        <v>103.87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26"/>
        <v>41783.208333333336</v>
      </c>
      <c r="O317" s="4">
        <f t="shared" si="29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4"/>
        <v>67</v>
      </c>
      <c r="G318" t="s">
        <v>14</v>
      </c>
      <c r="H318">
        <v>108</v>
      </c>
      <c r="I318">
        <f t="shared" si="25"/>
        <v>59.27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26"/>
        <v>43788.25</v>
      </c>
      <c r="O318" s="4">
        <f t="shared" si="29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4"/>
        <v>19</v>
      </c>
      <c r="G319" t="s">
        <v>14</v>
      </c>
      <c r="H319">
        <v>30</v>
      </c>
      <c r="I319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26"/>
        <v>42869.208333333328</v>
      </c>
      <c r="O319" s="4">
        <f t="shared" si="29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4"/>
        <v>16</v>
      </c>
      <c r="G320" t="s">
        <v>14</v>
      </c>
      <c r="H320">
        <v>17</v>
      </c>
      <c r="I320">
        <f t="shared" si="25"/>
        <v>53.12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26"/>
        <v>41684.25</v>
      </c>
      <c r="O320" s="4">
        <f t="shared" si="29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4"/>
        <v>39</v>
      </c>
      <c r="G321" t="s">
        <v>74</v>
      </c>
      <c r="H321">
        <v>64</v>
      </c>
      <c r="I321">
        <f t="shared" si="25"/>
        <v>50.8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26"/>
        <v>40402.208333333336</v>
      </c>
      <c r="O321" s="4">
        <f t="shared" si="29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4"/>
        <v>10</v>
      </c>
      <c r="G322" t="s">
        <v>14</v>
      </c>
      <c r="H322">
        <v>80</v>
      </c>
      <c r="I322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si="26"/>
        <v>40673.208333333336</v>
      </c>
      <c r="O322" s="4">
        <f t="shared" si="29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30">ROUND((E323/D323)*100,0)</f>
        <v>94</v>
      </c>
      <c r="G323" t="s">
        <v>14</v>
      </c>
      <c r="H323">
        <v>2468</v>
      </c>
      <c r="I323">
        <f t="shared" ref="I323:I386" si="31">IF( H323=0, 0, 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ref="N323:N386" si="32">(((L323/60/60)/24)+DATE(1970,1,1))</f>
        <v>40634.208333333336</v>
      </c>
      <c r="O323" s="4">
        <f t="shared" si="29"/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30"/>
        <v>167</v>
      </c>
      <c r="G324" t="s">
        <v>20</v>
      </c>
      <c r="H324">
        <v>5168</v>
      </c>
      <c r="I324">
        <f t="shared" si="31"/>
        <v>38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32"/>
        <v>40507.25</v>
      </c>
      <c r="O324" s="4">
        <f t="shared" ref="O324:O387" si="35">(((M324/60)/60)/24)+DATE(1970,1,1)</f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0"/>
        <v>24</v>
      </c>
      <c r="G325" t="s">
        <v>14</v>
      </c>
      <c r="H325">
        <v>26</v>
      </c>
      <c r="I325">
        <f t="shared" si="31"/>
        <v>82.62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32"/>
        <v>41725.208333333336</v>
      </c>
      <c r="O325" s="4">
        <f t="shared" si="35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0"/>
        <v>164</v>
      </c>
      <c r="G326" t="s">
        <v>20</v>
      </c>
      <c r="H326">
        <v>307</v>
      </c>
      <c r="I326">
        <f t="shared" si="31"/>
        <v>37.94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32"/>
        <v>42176.208333333328</v>
      </c>
      <c r="O326" s="4">
        <f t="shared" si="35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0"/>
        <v>91</v>
      </c>
      <c r="G327" t="s">
        <v>14</v>
      </c>
      <c r="H327">
        <v>73</v>
      </c>
      <c r="I327">
        <f t="shared" si="31"/>
        <v>80.78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32"/>
        <v>43267.208333333328</v>
      </c>
      <c r="O327" s="4">
        <f t="shared" si="35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0"/>
        <v>46</v>
      </c>
      <c r="G328" t="s">
        <v>14</v>
      </c>
      <c r="H328">
        <v>128</v>
      </c>
      <c r="I328">
        <f t="shared" si="31"/>
        <v>25.98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32"/>
        <v>42364.25</v>
      </c>
      <c r="O328" s="4">
        <f t="shared" si="35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0"/>
        <v>39</v>
      </c>
      <c r="G329" t="s">
        <v>14</v>
      </c>
      <c r="H329">
        <v>33</v>
      </c>
      <c r="I329">
        <f t="shared" si="31"/>
        <v>30.36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32"/>
        <v>43705.208333333328</v>
      </c>
      <c r="O329" s="4">
        <f t="shared" si="35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0"/>
        <v>134</v>
      </c>
      <c r="G330" t="s">
        <v>20</v>
      </c>
      <c r="H330">
        <v>2441</v>
      </c>
      <c r="I330">
        <f t="shared" si="31"/>
        <v>54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32"/>
        <v>43434.25</v>
      </c>
      <c r="O330" s="4">
        <f t="shared" si="35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0"/>
        <v>23</v>
      </c>
      <c r="G331" t="s">
        <v>47</v>
      </c>
      <c r="H331">
        <v>211</v>
      </c>
      <c r="I331">
        <f t="shared" si="31"/>
        <v>101.79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32"/>
        <v>42716.25</v>
      </c>
      <c r="O331" s="4">
        <f t="shared" si="35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0"/>
        <v>185</v>
      </c>
      <c r="G332" t="s">
        <v>20</v>
      </c>
      <c r="H332">
        <v>1385</v>
      </c>
      <c r="I332">
        <f t="shared" si="31"/>
        <v>45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32"/>
        <v>43077.25</v>
      </c>
      <c r="O332" s="4">
        <f t="shared" si="35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0"/>
        <v>444</v>
      </c>
      <c r="G333" t="s">
        <v>20</v>
      </c>
      <c r="H333">
        <v>190</v>
      </c>
      <c r="I333">
        <f t="shared" si="3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32"/>
        <v>40896.25</v>
      </c>
      <c r="O333" s="4">
        <f t="shared" si="35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0"/>
        <v>200</v>
      </c>
      <c r="G334" t="s">
        <v>20</v>
      </c>
      <c r="H334">
        <v>470</v>
      </c>
      <c r="I334">
        <f t="shared" si="31"/>
        <v>88.08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32"/>
        <v>41361.208333333336</v>
      </c>
      <c r="O334" s="4">
        <f t="shared" si="35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0"/>
        <v>124</v>
      </c>
      <c r="G335" t="s">
        <v>20</v>
      </c>
      <c r="H335">
        <v>253</v>
      </c>
      <c r="I335">
        <f t="shared" si="31"/>
        <v>47.04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32"/>
        <v>43424.25</v>
      </c>
      <c r="O335" s="4">
        <f t="shared" si="35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0"/>
        <v>187</v>
      </c>
      <c r="G336" t="s">
        <v>20</v>
      </c>
      <c r="H336">
        <v>1113</v>
      </c>
      <c r="I336">
        <f t="shared" si="31"/>
        <v>111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32"/>
        <v>43110.25</v>
      </c>
      <c r="O336" s="4">
        <f t="shared" si="35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0"/>
        <v>114</v>
      </c>
      <c r="G337" t="s">
        <v>20</v>
      </c>
      <c r="H337">
        <v>2283</v>
      </c>
      <c r="I337">
        <f t="shared" si="31"/>
        <v>87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32"/>
        <v>43784.25</v>
      </c>
      <c r="O337" s="4">
        <f t="shared" si="35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0"/>
        <v>97</v>
      </c>
      <c r="G338" t="s">
        <v>14</v>
      </c>
      <c r="H338">
        <v>1072</v>
      </c>
      <c r="I338">
        <f t="shared" si="31"/>
        <v>63.99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32"/>
        <v>40527.25</v>
      </c>
      <c r="O338" s="4">
        <f t="shared" si="35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0"/>
        <v>123</v>
      </c>
      <c r="G339" t="s">
        <v>20</v>
      </c>
      <c r="H339">
        <v>1095</v>
      </c>
      <c r="I339">
        <f t="shared" si="31"/>
        <v>105.99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32"/>
        <v>43780.25</v>
      </c>
      <c r="O339" s="4">
        <f t="shared" si="35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0"/>
        <v>179</v>
      </c>
      <c r="G340" t="s">
        <v>20</v>
      </c>
      <c r="H340">
        <v>1690</v>
      </c>
      <c r="I340">
        <f t="shared" si="3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32"/>
        <v>40821.208333333336</v>
      </c>
      <c r="O340" s="4">
        <f t="shared" si="35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0"/>
        <v>80</v>
      </c>
      <c r="G341" t="s">
        <v>74</v>
      </c>
      <c r="H341">
        <v>1297</v>
      </c>
      <c r="I341">
        <f t="shared" si="31"/>
        <v>84.02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32"/>
        <v>42949.208333333328</v>
      </c>
      <c r="O341" s="4">
        <f t="shared" si="35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0"/>
        <v>94</v>
      </c>
      <c r="G342" t="s">
        <v>14</v>
      </c>
      <c r="H342">
        <v>393</v>
      </c>
      <c r="I342">
        <f t="shared" si="31"/>
        <v>88.97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32"/>
        <v>40889.25</v>
      </c>
      <c r="O342" s="4">
        <f t="shared" si="35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0"/>
        <v>85</v>
      </c>
      <c r="G343" t="s">
        <v>14</v>
      </c>
      <c r="H343">
        <v>1257</v>
      </c>
      <c r="I343">
        <f t="shared" si="3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32"/>
        <v>42244.208333333328</v>
      </c>
      <c r="O343" s="4">
        <f t="shared" si="35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0"/>
        <v>67</v>
      </c>
      <c r="G344" t="s">
        <v>14</v>
      </c>
      <c r="H344">
        <v>328</v>
      </c>
      <c r="I344">
        <f t="shared" si="31"/>
        <v>97.15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32"/>
        <v>41475.208333333336</v>
      </c>
      <c r="O344" s="4">
        <f t="shared" si="35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0"/>
        <v>54</v>
      </c>
      <c r="G345" t="s">
        <v>14</v>
      </c>
      <c r="H345">
        <v>147</v>
      </c>
      <c r="I345">
        <f t="shared" si="31"/>
        <v>33.01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32"/>
        <v>41597.25</v>
      </c>
      <c r="O345" s="4">
        <f t="shared" si="35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0"/>
        <v>42</v>
      </c>
      <c r="G346" t="s">
        <v>14</v>
      </c>
      <c r="H346">
        <v>830</v>
      </c>
      <c r="I346">
        <f t="shared" si="31"/>
        <v>99.95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32"/>
        <v>43122.25</v>
      </c>
      <c r="O346" s="4">
        <f t="shared" si="35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0"/>
        <v>15</v>
      </c>
      <c r="G347" t="s">
        <v>14</v>
      </c>
      <c r="H347">
        <v>331</v>
      </c>
      <c r="I347">
        <f t="shared" si="31"/>
        <v>69.97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32"/>
        <v>42194.208333333328</v>
      </c>
      <c r="O347" s="4">
        <f t="shared" si="35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0"/>
        <v>34</v>
      </c>
      <c r="G348" t="s">
        <v>14</v>
      </c>
      <c r="H348">
        <v>25</v>
      </c>
      <c r="I348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32"/>
        <v>42971.208333333328</v>
      </c>
      <c r="O348" s="4">
        <f t="shared" si="35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0"/>
        <v>1401</v>
      </c>
      <c r="G349" t="s">
        <v>20</v>
      </c>
      <c r="H349">
        <v>191</v>
      </c>
      <c r="I349">
        <f t="shared" si="3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32"/>
        <v>42046.25</v>
      </c>
      <c r="O349" s="4">
        <f t="shared" si="35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0"/>
        <v>72</v>
      </c>
      <c r="G350" t="s">
        <v>14</v>
      </c>
      <c r="H350">
        <v>3483</v>
      </c>
      <c r="I350">
        <f t="shared" si="31"/>
        <v>41.01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32"/>
        <v>42782.25</v>
      </c>
      <c r="O350" s="4">
        <f t="shared" si="35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0"/>
        <v>53</v>
      </c>
      <c r="G351" t="s">
        <v>14</v>
      </c>
      <c r="H351">
        <v>923</v>
      </c>
      <c r="I351">
        <f t="shared" si="31"/>
        <v>103.96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32"/>
        <v>42930.208333333328</v>
      </c>
      <c r="O351" s="4">
        <f t="shared" si="35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0"/>
        <v>5</v>
      </c>
      <c r="G352" t="s">
        <v>14</v>
      </c>
      <c r="H352">
        <v>1</v>
      </c>
      <c r="I352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32"/>
        <v>42144.208333333328</v>
      </c>
      <c r="O352" s="4">
        <f t="shared" si="35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0"/>
        <v>128</v>
      </c>
      <c r="G353" t="s">
        <v>20</v>
      </c>
      <c r="H353">
        <v>2013</v>
      </c>
      <c r="I353">
        <f t="shared" si="31"/>
        <v>47.01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32"/>
        <v>42240.208333333328</v>
      </c>
      <c r="O353" s="4">
        <f t="shared" si="35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0"/>
        <v>35</v>
      </c>
      <c r="G354" t="s">
        <v>14</v>
      </c>
      <c r="H354">
        <v>33</v>
      </c>
      <c r="I354">
        <f t="shared" si="31"/>
        <v>29.61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32"/>
        <v>42315.25</v>
      </c>
      <c r="O354" s="4">
        <f t="shared" si="35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0"/>
        <v>411</v>
      </c>
      <c r="G355" t="s">
        <v>20</v>
      </c>
      <c r="H355">
        <v>1703</v>
      </c>
      <c r="I355">
        <f t="shared" si="3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32"/>
        <v>43651.208333333328</v>
      </c>
      <c r="O355" s="4">
        <f t="shared" si="35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0"/>
        <v>124</v>
      </c>
      <c r="G356" t="s">
        <v>20</v>
      </c>
      <c r="H356">
        <v>80</v>
      </c>
      <c r="I35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32"/>
        <v>41520.208333333336</v>
      </c>
      <c r="O356" s="4">
        <f t="shared" si="35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0"/>
        <v>59</v>
      </c>
      <c r="G357" t="s">
        <v>47</v>
      </c>
      <c r="H357">
        <v>86</v>
      </c>
      <c r="I357">
        <f t="shared" si="31"/>
        <v>26.06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32"/>
        <v>42757.25</v>
      </c>
      <c r="O357" s="4">
        <f t="shared" si="35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0"/>
        <v>37</v>
      </c>
      <c r="G358" t="s">
        <v>14</v>
      </c>
      <c r="H358">
        <v>40</v>
      </c>
      <c r="I358">
        <f t="shared" si="3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32"/>
        <v>40922.25</v>
      </c>
      <c r="O358" s="4">
        <f t="shared" si="35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0"/>
        <v>185</v>
      </c>
      <c r="G359" t="s">
        <v>20</v>
      </c>
      <c r="H359">
        <v>41</v>
      </c>
      <c r="I359">
        <f t="shared" si="31"/>
        <v>103.73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32"/>
        <v>42250.208333333328</v>
      </c>
      <c r="O359" s="4">
        <f t="shared" si="35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0"/>
        <v>12</v>
      </c>
      <c r="G360" t="s">
        <v>14</v>
      </c>
      <c r="H360">
        <v>23</v>
      </c>
      <c r="I360">
        <f t="shared" si="31"/>
        <v>49.83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32"/>
        <v>43322.208333333328</v>
      </c>
      <c r="O360" s="4">
        <f t="shared" si="35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0"/>
        <v>299</v>
      </c>
      <c r="G361" t="s">
        <v>20</v>
      </c>
      <c r="H361">
        <v>187</v>
      </c>
      <c r="I361">
        <f t="shared" si="31"/>
        <v>63.89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32"/>
        <v>40782.208333333336</v>
      </c>
      <c r="O361" s="4">
        <f t="shared" si="35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0"/>
        <v>226</v>
      </c>
      <c r="G362" t="s">
        <v>20</v>
      </c>
      <c r="H362">
        <v>2875</v>
      </c>
      <c r="I362">
        <f t="shared" si="31"/>
        <v>47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32"/>
        <v>40544.25</v>
      </c>
      <c r="O362" s="4">
        <f t="shared" si="35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0"/>
        <v>174</v>
      </c>
      <c r="G363" t="s">
        <v>20</v>
      </c>
      <c r="H363">
        <v>88</v>
      </c>
      <c r="I363">
        <f t="shared" si="31"/>
        <v>108.48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32"/>
        <v>43015.208333333328</v>
      </c>
      <c r="O363" s="4">
        <f t="shared" si="35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0"/>
        <v>372</v>
      </c>
      <c r="G364" t="s">
        <v>20</v>
      </c>
      <c r="H364">
        <v>191</v>
      </c>
      <c r="I364">
        <f t="shared" si="31"/>
        <v>72.02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32"/>
        <v>40570.25</v>
      </c>
      <c r="O364" s="4">
        <f t="shared" si="35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0"/>
        <v>160</v>
      </c>
      <c r="G365" t="s">
        <v>20</v>
      </c>
      <c r="H365">
        <v>139</v>
      </c>
      <c r="I365">
        <f t="shared" si="31"/>
        <v>59.93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32"/>
        <v>40904.25</v>
      </c>
      <c r="O365" s="4">
        <f t="shared" si="35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0"/>
        <v>1616</v>
      </c>
      <c r="G366" t="s">
        <v>20</v>
      </c>
      <c r="H366">
        <v>186</v>
      </c>
      <c r="I366">
        <f t="shared" si="3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32"/>
        <v>43164.25</v>
      </c>
      <c r="O366" s="4">
        <f t="shared" si="35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0"/>
        <v>733</v>
      </c>
      <c r="G367" t="s">
        <v>20</v>
      </c>
      <c r="H367">
        <v>112</v>
      </c>
      <c r="I367">
        <f t="shared" si="31"/>
        <v>104.78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32"/>
        <v>42733.25</v>
      </c>
      <c r="O367" s="4">
        <f t="shared" si="35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0"/>
        <v>592</v>
      </c>
      <c r="G368" t="s">
        <v>20</v>
      </c>
      <c r="H368">
        <v>101</v>
      </c>
      <c r="I368">
        <f t="shared" si="31"/>
        <v>105.52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32"/>
        <v>40546.25</v>
      </c>
      <c r="O368" s="4">
        <f t="shared" si="35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0"/>
        <v>19</v>
      </c>
      <c r="G369" t="s">
        <v>14</v>
      </c>
      <c r="H369">
        <v>75</v>
      </c>
      <c r="I369">
        <f t="shared" si="31"/>
        <v>24.93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32"/>
        <v>41930.208333333336</v>
      </c>
      <c r="O369" s="4">
        <f t="shared" si="35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0"/>
        <v>277</v>
      </c>
      <c r="G370" t="s">
        <v>20</v>
      </c>
      <c r="H370">
        <v>206</v>
      </c>
      <c r="I370">
        <f t="shared" si="31"/>
        <v>69.87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32"/>
        <v>40464.208333333336</v>
      </c>
      <c r="O370" s="4">
        <f t="shared" si="35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0"/>
        <v>273</v>
      </c>
      <c r="G371" t="s">
        <v>20</v>
      </c>
      <c r="H371">
        <v>154</v>
      </c>
      <c r="I371">
        <f t="shared" si="31"/>
        <v>95.73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32"/>
        <v>41308.25</v>
      </c>
      <c r="O371" s="4">
        <f t="shared" si="35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0"/>
        <v>159</v>
      </c>
      <c r="G372" t="s">
        <v>20</v>
      </c>
      <c r="H372">
        <v>5966</v>
      </c>
      <c r="I372">
        <f t="shared" si="31"/>
        <v>30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32"/>
        <v>43570.208333333328</v>
      </c>
      <c r="O372" s="4">
        <f t="shared" si="35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0"/>
        <v>68</v>
      </c>
      <c r="G373" t="s">
        <v>14</v>
      </c>
      <c r="H373">
        <v>2176</v>
      </c>
      <c r="I373">
        <f t="shared" si="31"/>
        <v>59.01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32"/>
        <v>42043.25</v>
      </c>
      <c r="O373" s="4">
        <f t="shared" si="35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0"/>
        <v>1592</v>
      </c>
      <c r="G374" t="s">
        <v>20</v>
      </c>
      <c r="H374">
        <v>169</v>
      </c>
      <c r="I374">
        <f t="shared" si="31"/>
        <v>84.76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32"/>
        <v>42012.25</v>
      </c>
      <c r="O374" s="4">
        <f t="shared" si="35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0"/>
        <v>730</v>
      </c>
      <c r="G375" t="s">
        <v>20</v>
      </c>
      <c r="H375">
        <v>2106</v>
      </c>
      <c r="I375">
        <f t="shared" si="3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32"/>
        <v>42964.208333333328</v>
      </c>
      <c r="O375" s="4">
        <f t="shared" si="35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0"/>
        <v>13</v>
      </c>
      <c r="G376" t="s">
        <v>14</v>
      </c>
      <c r="H376">
        <v>441</v>
      </c>
      <c r="I376">
        <f t="shared" si="31"/>
        <v>50.05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32"/>
        <v>43476.25</v>
      </c>
      <c r="O376" s="4">
        <f t="shared" si="35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0"/>
        <v>55</v>
      </c>
      <c r="G377" t="s">
        <v>14</v>
      </c>
      <c r="H377">
        <v>25</v>
      </c>
      <c r="I377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32"/>
        <v>42293.208333333328</v>
      </c>
      <c r="O377" s="4">
        <f t="shared" si="35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0"/>
        <v>361</v>
      </c>
      <c r="G378" t="s">
        <v>20</v>
      </c>
      <c r="H378">
        <v>131</v>
      </c>
      <c r="I378">
        <f t="shared" si="31"/>
        <v>93.7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32"/>
        <v>41826.208333333336</v>
      </c>
      <c r="O378" s="4">
        <f t="shared" si="35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0"/>
        <v>10</v>
      </c>
      <c r="G379" t="s">
        <v>14</v>
      </c>
      <c r="H379">
        <v>127</v>
      </c>
      <c r="I379">
        <f t="shared" si="31"/>
        <v>40.14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32"/>
        <v>43760.208333333328</v>
      </c>
      <c r="O379" s="4">
        <f t="shared" si="35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0"/>
        <v>14</v>
      </c>
      <c r="G380" t="s">
        <v>14</v>
      </c>
      <c r="H380">
        <v>355</v>
      </c>
      <c r="I380">
        <f t="shared" si="31"/>
        <v>70.09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32"/>
        <v>43241.208333333328</v>
      </c>
      <c r="O380" s="4">
        <f t="shared" si="35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0"/>
        <v>40</v>
      </c>
      <c r="G381" t="s">
        <v>14</v>
      </c>
      <c r="H381">
        <v>44</v>
      </c>
      <c r="I381">
        <f t="shared" si="3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32"/>
        <v>40843.208333333336</v>
      </c>
      <c r="O381" s="4">
        <f t="shared" si="35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0"/>
        <v>160</v>
      </c>
      <c r="G382" t="s">
        <v>20</v>
      </c>
      <c r="H382">
        <v>84</v>
      </c>
      <c r="I382">
        <f t="shared" si="31"/>
        <v>47.71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32"/>
        <v>41448.208333333336</v>
      </c>
      <c r="O382" s="4">
        <f t="shared" si="35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0"/>
        <v>184</v>
      </c>
      <c r="G383" t="s">
        <v>20</v>
      </c>
      <c r="H383">
        <v>155</v>
      </c>
      <c r="I383">
        <f t="shared" si="31"/>
        <v>62.9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32"/>
        <v>42163.208333333328</v>
      </c>
      <c r="O383" s="4">
        <f t="shared" si="35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0"/>
        <v>64</v>
      </c>
      <c r="G384" t="s">
        <v>14</v>
      </c>
      <c r="H384">
        <v>67</v>
      </c>
      <c r="I384">
        <f t="shared" si="31"/>
        <v>86.61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32"/>
        <v>43024.208333333328</v>
      </c>
      <c r="O384" s="4">
        <f t="shared" si="35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0"/>
        <v>225</v>
      </c>
      <c r="G385" t="s">
        <v>20</v>
      </c>
      <c r="H385">
        <v>189</v>
      </c>
      <c r="I385">
        <f t="shared" si="31"/>
        <v>75.13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32"/>
        <v>43509.25</v>
      </c>
      <c r="O385" s="4">
        <f t="shared" si="35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0"/>
        <v>172</v>
      </c>
      <c r="G386" t="s">
        <v>20</v>
      </c>
      <c r="H386">
        <v>4799</v>
      </c>
      <c r="I386">
        <f t="shared" si="31"/>
        <v>41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si="32"/>
        <v>42776.25</v>
      </c>
      <c r="O386" s="4">
        <f t="shared" si="35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6">ROUND((E387/D387)*100,0)</f>
        <v>146</v>
      </c>
      <c r="G387" t="s">
        <v>20</v>
      </c>
      <c r="H387">
        <v>1137</v>
      </c>
      <c r="I387">
        <f t="shared" ref="I387:I450" si="37">IF( H387=0, 0, 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ref="N387:N450" si="38">(((L387/60/60)/24)+DATE(1970,1,1))</f>
        <v>43553.208333333328</v>
      </c>
      <c r="O387" s="4">
        <f t="shared" si="35"/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6"/>
        <v>76</v>
      </c>
      <c r="G388" t="s">
        <v>14</v>
      </c>
      <c r="H388">
        <v>1068</v>
      </c>
      <c r="I388">
        <f t="shared" si="37"/>
        <v>96.96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38"/>
        <v>40355.208333333336</v>
      </c>
      <c r="O388" s="4">
        <f t="shared" ref="O388:O451" si="41">(((M388/60)/60)/24)+DATE(1970,1,1)</f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6"/>
        <v>39</v>
      </c>
      <c r="G389" t="s">
        <v>14</v>
      </c>
      <c r="H389">
        <v>424</v>
      </c>
      <c r="I389">
        <f t="shared" si="37"/>
        <v>100.93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38"/>
        <v>41072.208333333336</v>
      </c>
      <c r="O389" s="4">
        <f t="shared" si="41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6"/>
        <v>11</v>
      </c>
      <c r="G390" t="s">
        <v>74</v>
      </c>
      <c r="H390">
        <v>145</v>
      </c>
      <c r="I390">
        <f t="shared" si="37"/>
        <v>89.23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38"/>
        <v>40912.25</v>
      </c>
      <c r="O390" s="4">
        <f t="shared" si="41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6"/>
        <v>122</v>
      </c>
      <c r="G391" t="s">
        <v>20</v>
      </c>
      <c r="H391">
        <v>1152</v>
      </c>
      <c r="I391">
        <f t="shared" si="37"/>
        <v>87.98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38"/>
        <v>40479.208333333336</v>
      </c>
      <c r="O391" s="4">
        <f t="shared" si="41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6"/>
        <v>187</v>
      </c>
      <c r="G392" t="s">
        <v>20</v>
      </c>
      <c r="H392">
        <v>50</v>
      </c>
      <c r="I392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38"/>
        <v>41530.208333333336</v>
      </c>
      <c r="O392" s="4">
        <f t="shared" si="41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6"/>
        <v>7</v>
      </c>
      <c r="G393" t="s">
        <v>14</v>
      </c>
      <c r="H393">
        <v>151</v>
      </c>
      <c r="I393">
        <f t="shared" si="37"/>
        <v>29.09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38"/>
        <v>41653.25</v>
      </c>
      <c r="O393" s="4">
        <f t="shared" si="41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6"/>
        <v>66</v>
      </c>
      <c r="G394" t="s">
        <v>14</v>
      </c>
      <c r="H394">
        <v>1608</v>
      </c>
      <c r="I394">
        <f t="shared" si="37"/>
        <v>42.01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38"/>
        <v>40549.25</v>
      </c>
      <c r="O394" s="4">
        <f t="shared" si="41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6"/>
        <v>229</v>
      </c>
      <c r="G395" t="s">
        <v>20</v>
      </c>
      <c r="H395">
        <v>3059</v>
      </c>
      <c r="I395">
        <f t="shared" si="37"/>
        <v>47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38"/>
        <v>42933.208333333328</v>
      </c>
      <c r="O395" s="4">
        <f t="shared" si="41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6"/>
        <v>469</v>
      </c>
      <c r="G396" t="s">
        <v>20</v>
      </c>
      <c r="H396">
        <v>34</v>
      </c>
      <c r="I396">
        <f t="shared" si="37"/>
        <v>110.44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38"/>
        <v>41484.208333333336</v>
      </c>
      <c r="O396" s="4">
        <f t="shared" si="41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6"/>
        <v>130</v>
      </c>
      <c r="G397" t="s">
        <v>20</v>
      </c>
      <c r="H397">
        <v>220</v>
      </c>
      <c r="I397">
        <f t="shared" si="37"/>
        <v>41.99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38"/>
        <v>40885.25</v>
      </c>
      <c r="O397" s="4">
        <f t="shared" si="41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6"/>
        <v>167</v>
      </c>
      <c r="G398" t="s">
        <v>20</v>
      </c>
      <c r="H398">
        <v>1604</v>
      </c>
      <c r="I398">
        <f t="shared" si="37"/>
        <v>48.01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38"/>
        <v>43378.208333333328</v>
      </c>
      <c r="O398" s="4">
        <f t="shared" si="41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6"/>
        <v>174</v>
      </c>
      <c r="G399" t="s">
        <v>20</v>
      </c>
      <c r="H399">
        <v>454</v>
      </c>
      <c r="I399">
        <f t="shared" si="37"/>
        <v>31.02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38"/>
        <v>41417.208333333336</v>
      </c>
      <c r="O399" s="4">
        <f t="shared" si="41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6"/>
        <v>718</v>
      </c>
      <c r="G400" t="s">
        <v>20</v>
      </c>
      <c r="H400">
        <v>123</v>
      </c>
      <c r="I400">
        <f t="shared" si="37"/>
        <v>99.2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38"/>
        <v>43228.208333333328</v>
      </c>
      <c r="O400" s="4">
        <f t="shared" si="41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6"/>
        <v>64</v>
      </c>
      <c r="G401" t="s">
        <v>14</v>
      </c>
      <c r="H401">
        <v>941</v>
      </c>
      <c r="I401">
        <f t="shared" si="37"/>
        <v>66.02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38"/>
        <v>40576.25</v>
      </c>
      <c r="O401" s="4">
        <f t="shared" si="41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6"/>
        <v>2</v>
      </c>
      <c r="G402" t="s">
        <v>14</v>
      </c>
      <c r="H402">
        <v>1</v>
      </c>
      <c r="I402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38"/>
        <v>41502.208333333336</v>
      </c>
      <c r="O402" s="4">
        <f t="shared" si="41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6"/>
        <v>1530</v>
      </c>
      <c r="G403" t="s">
        <v>20</v>
      </c>
      <c r="H403">
        <v>299</v>
      </c>
      <c r="I403">
        <f t="shared" si="37"/>
        <v>46.06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38"/>
        <v>43765.208333333328</v>
      </c>
      <c r="O403" s="4">
        <f t="shared" si="41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6"/>
        <v>40</v>
      </c>
      <c r="G404" t="s">
        <v>14</v>
      </c>
      <c r="H404">
        <v>40</v>
      </c>
      <c r="I40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38"/>
        <v>40914.25</v>
      </c>
      <c r="O404" s="4">
        <f t="shared" si="41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6"/>
        <v>86</v>
      </c>
      <c r="G405" t="s">
        <v>14</v>
      </c>
      <c r="H405">
        <v>3015</v>
      </c>
      <c r="I405">
        <f t="shared" si="37"/>
        <v>55.99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38"/>
        <v>40310.208333333336</v>
      </c>
      <c r="O405" s="4">
        <f t="shared" si="41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6"/>
        <v>316</v>
      </c>
      <c r="G406" t="s">
        <v>20</v>
      </c>
      <c r="H406">
        <v>2237</v>
      </c>
      <c r="I406">
        <f t="shared" si="3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38"/>
        <v>43053.25</v>
      </c>
      <c r="O406" s="4">
        <f t="shared" si="41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6"/>
        <v>90</v>
      </c>
      <c r="G407" t="s">
        <v>14</v>
      </c>
      <c r="H407">
        <v>435</v>
      </c>
      <c r="I407">
        <f t="shared" si="37"/>
        <v>60.98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38"/>
        <v>43255.208333333328</v>
      </c>
      <c r="O407" s="4">
        <f t="shared" si="41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6"/>
        <v>182</v>
      </c>
      <c r="G408" t="s">
        <v>20</v>
      </c>
      <c r="H408">
        <v>645</v>
      </c>
      <c r="I408">
        <f t="shared" si="37"/>
        <v>110.98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38"/>
        <v>41304.25</v>
      </c>
      <c r="O408" s="4">
        <f t="shared" si="41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6"/>
        <v>356</v>
      </c>
      <c r="G409" t="s">
        <v>20</v>
      </c>
      <c r="H409">
        <v>484</v>
      </c>
      <c r="I409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38"/>
        <v>43751.208333333328</v>
      </c>
      <c r="O409" s="4">
        <f t="shared" si="41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6"/>
        <v>132</v>
      </c>
      <c r="G410" t="s">
        <v>20</v>
      </c>
      <c r="H410">
        <v>154</v>
      </c>
      <c r="I410">
        <f t="shared" si="3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38"/>
        <v>42541.208333333328</v>
      </c>
      <c r="O410" s="4">
        <f t="shared" si="41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6"/>
        <v>46</v>
      </c>
      <c r="G411" t="s">
        <v>14</v>
      </c>
      <c r="H411">
        <v>714</v>
      </c>
      <c r="I411">
        <f t="shared" si="37"/>
        <v>87.96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38"/>
        <v>42843.208333333328</v>
      </c>
      <c r="O411" s="4">
        <f t="shared" si="41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6"/>
        <v>36</v>
      </c>
      <c r="G412" t="s">
        <v>47</v>
      </c>
      <c r="H412">
        <v>1111</v>
      </c>
      <c r="I412">
        <f t="shared" si="37"/>
        <v>49.99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38"/>
        <v>42122.208333333328</v>
      </c>
      <c r="O412" s="4">
        <f t="shared" si="41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6"/>
        <v>105</v>
      </c>
      <c r="G413" t="s">
        <v>20</v>
      </c>
      <c r="H413">
        <v>82</v>
      </c>
      <c r="I413">
        <f t="shared" si="37"/>
        <v>99.52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38"/>
        <v>42884.208333333328</v>
      </c>
      <c r="O413" s="4">
        <f t="shared" si="41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6"/>
        <v>669</v>
      </c>
      <c r="G414" t="s">
        <v>20</v>
      </c>
      <c r="H414">
        <v>134</v>
      </c>
      <c r="I414">
        <f t="shared" si="37"/>
        <v>104.82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38"/>
        <v>41642.25</v>
      </c>
      <c r="O414" s="4">
        <f t="shared" si="41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6"/>
        <v>62</v>
      </c>
      <c r="G415" t="s">
        <v>47</v>
      </c>
      <c r="H415">
        <v>1089</v>
      </c>
      <c r="I415">
        <f t="shared" si="37"/>
        <v>108.01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38"/>
        <v>43431.25</v>
      </c>
      <c r="O415" s="4">
        <f t="shared" si="41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6"/>
        <v>85</v>
      </c>
      <c r="G416" t="s">
        <v>14</v>
      </c>
      <c r="H416">
        <v>5497</v>
      </c>
      <c r="I416">
        <f t="shared" si="37"/>
        <v>29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38"/>
        <v>40288.208333333336</v>
      </c>
      <c r="O416" s="4">
        <f t="shared" si="41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6"/>
        <v>11</v>
      </c>
      <c r="G417" t="s">
        <v>14</v>
      </c>
      <c r="H417">
        <v>418</v>
      </c>
      <c r="I417">
        <f t="shared" si="37"/>
        <v>30.03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38"/>
        <v>40921.25</v>
      </c>
      <c r="O417" s="4">
        <f t="shared" si="41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6"/>
        <v>44</v>
      </c>
      <c r="G418" t="s">
        <v>14</v>
      </c>
      <c r="H418">
        <v>1439</v>
      </c>
      <c r="I418">
        <f t="shared" si="37"/>
        <v>41.01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38"/>
        <v>40560.25</v>
      </c>
      <c r="O418" s="4">
        <f t="shared" si="41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6"/>
        <v>55</v>
      </c>
      <c r="G419" t="s">
        <v>14</v>
      </c>
      <c r="H419">
        <v>15</v>
      </c>
      <c r="I419">
        <f t="shared" si="37"/>
        <v>62.87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38"/>
        <v>43407.208333333328</v>
      </c>
      <c r="O419" s="4">
        <f t="shared" si="41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6"/>
        <v>57</v>
      </c>
      <c r="G420" t="s">
        <v>14</v>
      </c>
      <c r="H420">
        <v>1999</v>
      </c>
      <c r="I420">
        <f t="shared" si="37"/>
        <v>47.01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38"/>
        <v>41035.208333333336</v>
      </c>
      <c r="O420" s="4">
        <f t="shared" si="41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6"/>
        <v>123</v>
      </c>
      <c r="G421" t="s">
        <v>20</v>
      </c>
      <c r="H421">
        <v>5203</v>
      </c>
      <c r="I421">
        <f t="shared" si="37"/>
        <v>27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38"/>
        <v>40899.25</v>
      </c>
      <c r="O421" s="4">
        <f t="shared" si="41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6"/>
        <v>128</v>
      </c>
      <c r="G422" t="s">
        <v>20</v>
      </c>
      <c r="H422">
        <v>94</v>
      </c>
      <c r="I422">
        <f t="shared" si="37"/>
        <v>68.33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38"/>
        <v>42911.208333333328</v>
      </c>
      <c r="O422" s="4">
        <f t="shared" si="41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6"/>
        <v>64</v>
      </c>
      <c r="G423" t="s">
        <v>14</v>
      </c>
      <c r="H423">
        <v>118</v>
      </c>
      <c r="I423">
        <f t="shared" si="37"/>
        <v>50.97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38"/>
        <v>42915.208333333328</v>
      </c>
      <c r="O423" s="4">
        <f t="shared" si="41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6"/>
        <v>127</v>
      </c>
      <c r="G424" t="s">
        <v>20</v>
      </c>
      <c r="H424">
        <v>205</v>
      </c>
      <c r="I424">
        <f t="shared" si="37"/>
        <v>54.02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38"/>
        <v>40285.208333333336</v>
      </c>
      <c r="O424" s="4">
        <f t="shared" si="41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6"/>
        <v>11</v>
      </c>
      <c r="G425" t="s">
        <v>14</v>
      </c>
      <c r="H425">
        <v>162</v>
      </c>
      <c r="I425">
        <f t="shared" si="37"/>
        <v>97.06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38"/>
        <v>40808.208333333336</v>
      </c>
      <c r="O425" s="4">
        <f t="shared" si="41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6"/>
        <v>40</v>
      </c>
      <c r="G426" t="s">
        <v>14</v>
      </c>
      <c r="H426">
        <v>83</v>
      </c>
      <c r="I426">
        <f t="shared" si="37"/>
        <v>24.87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38"/>
        <v>43208.208333333328</v>
      </c>
      <c r="O426" s="4">
        <f t="shared" si="41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6"/>
        <v>288</v>
      </c>
      <c r="G427" t="s">
        <v>20</v>
      </c>
      <c r="H427">
        <v>92</v>
      </c>
      <c r="I427">
        <f t="shared" si="37"/>
        <v>84.42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38"/>
        <v>42213.208333333328</v>
      </c>
      <c r="O427" s="4">
        <f t="shared" si="41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6"/>
        <v>573</v>
      </c>
      <c r="G428" t="s">
        <v>20</v>
      </c>
      <c r="H428">
        <v>219</v>
      </c>
      <c r="I428">
        <f t="shared" si="37"/>
        <v>47.09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38"/>
        <v>41332.25</v>
      </c>
      <c r="O428" s="4">
        <f t="shared" si="41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6"/>
        <v>113</v>
      </c>
      <c r="G429" t="s">
        <v>20</v>
      </c>
      <c r="H429">
        <v>2526</v>
      </c>
      <c r="I429">
        <f t="shared" si="37"/>
        <v>78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38"/>
        <v>41895.208333333336</v>
      </c>
      <c r="O429" s="4">
        <f t="shared" si="41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6"/>
        <v>46</v>
      </c>
      <c r="G430" t="s">
        <v>14</v>
      </c>
      <c r="H430">
        <v>747</v>
      </c>
      <c r="I430">
        <f t="shared" si="37"/>
        <v>62.97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38"/>
        <v>40585.25</v>
      </c>
      <c r="O430" s="4">
        <f t="shared" si="41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6"/>
        <v>91</v>
      </c>
      <c r="G431" t="s">
        <v>74</v>
      </c>
      <c r="H431">
        <v>2138</v>
      </c>
      <c r="I431">
        <f t="shared" si="3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38"/>
        <v>41680.25</v>
      </c>
      <c r="O431" s="4">
        <f t="shared" si="41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6"/>
        <v>68</v>
      </c>
      <c r="G432" t="s">
        <v>14</v>
      </c>
      <c r="H432">
        <v>84</v>
      </c>
      <c r="I432">
        <f t="shared" si="3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38"/>
        <v>43737.208333333328</v>
      </c>
      <c r="O432" s="4">
        <f t="shared" si="41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6"/>
        <v>192</v>
      </c>
      <c r="G433" t="s">
        <v>20</v>
      </c>
      <c r="H433">
        <v>94</v>
      </c>
      <c r="I433">
        <f t="shared" si="37"/>
        <v>104.44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38"/>
        <v>43273.208333333328</v>
      </c>
      <c r="O433" s="4">
        <f t="shared" si="41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6"/>
        <v>83</v>
      </c>
      <c r="G434" t="s">
        <v>14</v>
      </c>
      <c r="H434">
        <v>91</v>
      </c>
      <c r="I434">
        <f t="shared" si="3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38"/>
        <v>41761.208333333336</v>
      </c>
      <c r="O434" s="4">
        <f t="shared" si="41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6"/>
        <v>54</v>
      </c>
      <c r="G435" t="s">
        <v>14</v>
      </c>
      <c r="H435">
        <v>792</v>
      </c>
      <c r="I435">
        <f t="shared" si="37"/>
        <v>83.02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38"/>
        <v>41603.25</v>
      </c>
      <c r="O435" s="4">
        <f t="shared" si="41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6"/>
        <v>17</v>
      </c>
      <c r="G436" t="s">
        <v>74</v>
      </c>
      <c r="H436">
        <v>10</v>
      </c>
      <c r="I43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38"/>
        <v>42705.25</v>
      </c>
      <c r="O436" s="4">
        <f t="shared" si="41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6"/>
        <v>117</v>
      </c>
      <c r="G437" t="s">
        <v>20</v>
      </c>
      <c r="H437">
        <v>1713</v>
      </c>
      <c r="I437">
        <f t="shared" si="3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38"/>
        <v>41988.25</v>
      </c>
      <c r="O437" s="4">
        <f t="shared" si="41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6"/>
        <v>1052</v>
      </c>
      <c r="G438" t="s">
        <v>20</v>
      </c>
      <c r="H438">
        <v>249</v>
      </c>
      <c r="I438">
        <f t="shared" si="37"/>
        <v>54.93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38"/>
        <v>43575.208333333328</v>
      </c>
      <c r="O438" s="4">
        <f t="shared" si="41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6"/>
        <v>123</v>
      </c>
      <c r="G439" t="s">
        <v>20</v>
      </c>
      <c r="H439">
        <v>192</v>
      </c>
      <c r="I439">
        <f t="shared" si="37"/>
        <v>51.92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38"/>
        <v>42260.208333333328</v>
      </c>
      <c r="O439" s="4">
        <f t="shared" si="41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6"/>
        <v>179</v>
      </c>
      <c r="G440" t="s">
        <v>20</v>
      </c>
      <c r="H440">
        <v>247</v>
      </c>
      <c r="I440">
        <f t="shared" si="37"/>
        <v>60.03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38"/>
        <v>41337.25</v>
      </c>
      <c r="O440" s="4">
        <f t="shared" si="41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6"/>
        <v>355</v>
      </c>
      <c r="G441" t="s">
        <v>20</v>
      </c>
      <c r="H441">
        <v>2293</v>
      </c>
      <c r="I441">
        <f t="shared" si="37"/>
        <v>44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38"/>
        <v>42680.208333333328</v>
      </c>
      <c r="O441" s="4">
        <f t="shared" si="41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6"/>
        <v>162</v>
      </c>
      <c r="G442" t="s">
        <v>20</v>
      </c>
      <c r="H442">
        <v>3131</v>
      </c>
      <c r="I442">
        <f t="shared" si="37"/>
        <v>53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38"/>
        <v>42916.208333333328</v>
      </c>
      <c r="O442" s="4">
        <f t="shared" si="41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6"/>
        <v>25</v>
      </c>
      <c r="G443" t="s">
        <v>14</v>
      </c>
      <c r="H443">
        <v>32</v>
      </c>
      <c r="I443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38"/>
        <v>41025.208333333336</v>
      </c>
      <c r="O443" s="4">
        <f t="shared" si="41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6"/>
        <v>199</v>
      </c>
      <c r="G444" t="s">
        <v>20</v>
      </c>
      <c r="H444">
        <v>143</v>
      </c>
      <c r="I444">
        <f t="shared" si="3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38"/>
        <v>42980.208333333328</v>
      </c>
      <c r="O444" s="4">
        <f t="shared" si="41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6"/>
        <v>35</v>
      </c>
      <c r="G445" t="s">
        <v>74</v>
      </c>
      <c r="H445">
        <v>90</v>
      </c>
      <c r="I445">
        <f t="shared" si="3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38"/>
        <v>40451.208333333336</v>
      </c>
      <c r="O445" s="4">
        <f t="shared" si="41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6"/>
        <v>176</v>
      </c>
      <c r="G446" t="s">
        <v>20</v>
      </c>
      <c r="H446">
        <v>296</v>
      </c>
      <c r="I446">
        <f t="shared" si="3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38"/>
        <v>40748.208333333336</v>
      </c>
      <c r="O446" s="4">
        <f t="shared" si="41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6"/>
        <v>511</v>
      </c>
      <c r="G447" t="s">
        <v>20</v>
      </c>
      <c r="H447">
        <v>170</v>
      </c>
      <c r="I447">
        <f t="shared" si="37"/>
        <v>63.17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38"/>
        <v>40515.25</v>
      </c>
      <c r="O447" s="4">
        <f t="shared" si="41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6"/>
        <v>82</v>
      </c>
      <c r="G448" t="s">
        <v>14</v>
      </c>
      <c r="H448">
        <v>186</v>
      </c>
      <c r="I448">
        <f t="shared" si="37"/>
        <v>29.99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38"/>
        <v>41261.25</v>
      </c>
      <c r="O448" s="4">
        <f t="shared" si="41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6"/>
        <v>24</v>
      </c>
      <c r="G449" t="s">
        <v>74</v>
      </c>
      <c r="H449">
        <v>439</v>
      </c>
      <c r="I449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38"/>
        <v>43088.25</v>
      </c>
      <c r="O449" s="4">
        <f t="shared" si="41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6"/>
        <v>50</v>
      </c>
      <c r="G450" t="s">
        <v>14</v>
      </c>
      <c r="H450">
        <v>605</v>
      </c>
      <c r="I450">
        <f t="shared" si="3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si="38"/>
        <v>41378.208333333336</v>
      </c>
      <c r="O450" s="4">
        <f t="shared" si="41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42">ROUND((E451/D451)*100,0)</f>
        <v>967</v>
      </c>
      <c r="G451" t="s">
        <v>20</v>
      </c>
      <c r="H451">
        <v>86</v>
      </c>
      <c r="I451">
        <f t="shared" ref="I451:I514" si="43">IF( H451=0, 0, 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ref="N451:N514" si="44">(((L451/60/60)/24)+DATE(1970,1,1))</f>
        <v>43530.25</v>
      </c>
      <c r="O451" s="4">
        <f t="shared" si="41"/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42"/>
        <v>4</v>
      </c>
      <c r="G452" t="s">
        <v>14</v>
      </c>
      <c r="H452">
        <v>1</v>
      </c>
      <c r="I452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44"/>
        <v>43394.208333333328</v>
      </c>
      <c r="O452" s="4">
        <f t="shared" ref="O452:O515" si="47">(((M452/60)/60)/24)+DATE(1970,1,1)</f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2"/>
        <v>123</v>
      </c>
      <c r="G453" t="s">
        <v>20</v>
      </c>
      <c r="H453">
        <v>6286</v>
      </c>
      <c r="I453">
        <f t="shared" si="43"/>
        <v>29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44"/>
        <v>42935.208333333328</v>
      </c>
      <c r="O453" s="4">
        <f t="shared" si="47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2"/>
        <v>63</v>
      </c>
      <c r="G454" t="s">
        <v>14</v>
      </c>
      <c r="H454">
        <v>31</v>
      </c>
      <c r="I454">
        <f t="shared" si="43"/>
        <v>98.23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44"/>
        <v>40365.208333333336</v>
      </c>
      <c r="O454" s="4">
        <f t="shared" si="47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2"/>
        <v>56</v>
      </c>
      <c r="G455" t="s">
        <v>14</v>
      </c>
      <c r="H455">
        <v>1181</v>
      </c>
      <c r="I455">
        <f t="shared" si="43"/>
        <v>87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44"/>
        <v>42705.25</v>
      </c>
      <c r="O455" s="4">
        <f t="shared" si="47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2"/>
        <v>44</v>
      </c>
      <c r="G456" t="s">
        <v>14</v>
      </c>
      <c r="H456">
        <v>39</v>
      </c>
      <c r="I456">
        <f t="shared" si="43"/>
        <v>45.21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44"/>
        <v>41568.208333333336</v>
      </c>
      <c r="O456" s="4">
        <f t="shared" si="47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2"/>
        <v>118</v>
      </c>
      <c r="G457" t="s">
        <v>20</v>
      </c>
      <c r="H457">
        <v>3727</v>
      </c>
      <c r="I457">
        <f t="shared" si="43"/>
        <v>37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44"/>
        <v>40809.208333333336</v>
      </c>
      <c r="O457" s="4">
        <f t="shared" si="47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2"/>
        <v>104</v>
      </c>
      <c r="G458" t="s">
        <v>20</v>
      </c>
      <c r="H458">
        <v>1605</v>
      </c>
      <c r="I458">
        <f t="shared" si="43"/>
        <v>94.98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44"/>
        <v>43141.25</v>
      </c>
      <c r="O458" s="4">
        <f t="shared" si="47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2"/>
        <v>27</v>
      </c>
      <c r="G459" t="s">
        <v>14</v>
      </c>
      <c r="H459">
        <v>46</v>
      </c>
      <c r="I459">
        <f t="shared" si="43"/>
        <v>28.96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44"/>
        <v>42657.208333333328</v>
      </c>
      <c r="O459" s="4">
        <f t="shared" si="47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2"/>
        <v>351</v>
      </c>
      <c r="G460" t="s">
        <v>20</v>
      </c>
      <c r="H460">
        <v>2120</v>
      </c>
      <c r="I460">
        <f t="shared" si="43"/>
        <v>55.99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44"/>
        <v>40265.208333333336</v>
      </c>
      <c r="O460" s="4">
        <f t="shared" si="47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2"/>
        <v>90</v>
      </c>
      <c r="G461" t="s">
        <v>14</v>
      </c>
      <c r="H461">
        <v>105</v>
      </c>
      <c r="I461">
        <f t="shared" si="43"/>
        <v>54.04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44"/>
        <v>42001.25</v>
      </c>
      <c r="O461" s="4">
        <f t="shared" si="47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2"/>
        <v>172</v>
      </c>
      <c r="G462" t="s">
        <v>20</v>
      </c>
      <c r="H462">
        <v>50</v>
      </c>
      <c r="I462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44"/>
        <v>40399.208333333336</v>
      </c>
      <c r="O462" s="4">
        <f t="shared" si="47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2"/>
        <v>141</v>
      </c>
      <c r="G463" t="s">
        <v>20</v>
      </c>
      <c r="H463">
        <v>2080</v>
      </c>
      <c r="I463">
        <f t="shared" si="43"/>
        <v>67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44"/>
        <v>41757.208333333336</v>
      </c>
      <c r="O463" s="4">
        <f t="shared" si="47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2"/>
        <v>31</v>
      </c>
      <c r="G464" t="s">
        <v>14</v>
      </c>
      <c r="H464">
        <v>535</v>
      </c>
      <c r="I464">
        <f t="shared" si="43"/>
        <v>107.91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44"/>
        <v>41304.25</v>
      </c>
      <c r="O464" s="4">
        <f t="shared" si="47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2"/>
        <v>108</v>
      </c>
      <c r="G465" t="s">
        <v>20</v>
      </c>
      <c r="H465">
        <v>2105</v>
      </c>
      <c r="I465">
        <f t="shared" si="43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44"/>
        <v>41639.25</v>
      </c>
      <c r="O465" s="4">
        <f t="shared" si="47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2"/>
        <v>133</v>
      </c>
      <c r="G466" t="s">
        <v>20</v>
      </c>
      <c r="H466">
        <v>2436</v>
      </c>
      <c r="I466">
        <f t="shared" si="43"/>
        <v>39.01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44"/>
        <v>43142.25</v>
      </c>
      <c r="O466" s="4">
        <f t="shared" si="47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2"/>
        <v>188</v>
      </c>
      <c r="G467" t="s">
        <v>20</v>
      </c>
      <c r="H467">
        <v>80</v>
      </c>
      <c r="I467">
        <f t="shared" si="43"/>
        <v>110.36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44"/>
        <v>43127.25</v>
      </c>
      <c r="O467" s="4">
        <f t="shared" si="47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2"/>
        <v>332</v>
      </c>
      <c r="G468" t="s">
        <v>20</v>
      </c>
      <c r="H468">
        <v>42</v>
      </c>
      <c r="I468">
        <f t="shared" si="43"/>
        <v>94.86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44"/>
        <v>41409.208333333336</v>
      </c>
      <c r="O468" s="4">
        <f t="shared" si="47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2"/>
        <v>575</v>
      </c>
      <c r="G469" t="s">
        <v>20</v>
      </c>
      <c r="H469">
        <v>139</v>
      </c>
      <c r="I469">
        <f t="shared" si="43"/>
        <v>57.94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44"/>
        <v>42331.25</v>
      </c>
      <c r="O469" s="4">
        <f t="shared" si="47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2"/>
        <v>41</v>
      </c>
      <c r="G470" t="s">
        <v>14</v>
      </c>
      <c r="H470">
        <v>16</v>
      </c>
      <c r="I470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44"/>
        <v>43569.208333333328</v>
      </c>
      <c r="O470" s="4">
        <f t="shared" si="47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2"/>
        <v>184</v>
      </c>
      <c r="G471" t="s">
        <v>20</v>
      </c>
      <c r="H471">
        <v>159</v>
      </c>
      <c r="I471">
        <f t="shared" si="43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44"/>
        <v>42142.208333333328</v>
      </c>
      <c r="O471" s="4">
        <f t="shared" si="47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2"/>
        <v>286</v>
      </c>
      <c r="G472" t="s">
        <v>20</v>
      </c>
      <c r="H472">
        <v>381</v>
      </c>
      <c r="I472">
        <f t="shared" si="43"/>
        <v>27.01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44"/>
        <v>42716.25</v>
      </c>
      <c r="O472" s="4">
        <f t="shared" si="47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2"/>
        <v>319</v>
      </c>
      <c r="G473" t="s">
        <v>20</v>
      </c>
      <c r="H473">
        <v>194</v>
      </c>
      <c r="I473">
        <f t="shared" si="43"/>
        <v>50.97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44"/>
        <v>41031.208333333336</v>
      </c>
      <c r="O473" s="4">
        <f t="shared" si="47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2"/>
        <v>39</v>
      </c>
      <c r="G474" t="s">
        <v>14</v>
      </c>
      <c r="H474">
        <v>575</v>
      </c>
      <c r="I474">
        <f t="shared" si="43"/>
        <v>104.94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44"/>
        <v>43535.208333333328</v>
      </c>
      <c r="O474" s="4">
        <f t="shared" si="47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2"/>
        <v>178</v>
      </c>
      <c r="G475" t="s">
        <v>20</v>
      </c>
      <c r="H475">
        <v>106</v>
      </c>
      <c r="I475">
        <f t="shared" si="43"/>
        <v>84.03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44"/>
        <v>43277.208333333328</v>
      </c>
      <c r="O475" s="4">
        <f t="shared" si="47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2"/>
        <v>365</v>
      </c>
      <c r="G476" t="s">
        <v>20</v>
      </c>
      <c r="H476">
        <v>142</v>
      </c>
      <c r="I476">
        <f t="shared" si="43"/>
        <v>102.86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44"/>
        <v>41989.25</v>
      </c>
      <c r="O476" s="4">
        <f t="shared" si="47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2"/>
        <v>114</v>
      </c>
      <c r="G477" t="s">
        <v>20</v>
      </c>
      <c r="H477">
        <v>211</v>
      </c>
      <c r="I477">
        <f t="shared" si="43"/>
        <v>39.96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44"/>
        <v>41450.208333333336</v>
      </c>
      <c r="O477" s="4">
        <f t="shared" si="47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2"/>
        <v>30</v>
      </c>
      <c r="G478" t="s">
        <v>14</v>
      </c>
      <c r="H478">
        <v>1120</v>
      </c>
      <c r="I478">
        <f t="shared" si="43"/>
        <v>51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44"/>
        <v>43322.208333333328</v>
      </c>
      <c r="O478" s="4">
        <f t="shared" si="47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2"/>
        <v>54</v>
      </c>
      <c r="G479" t="s">
        <v>14</v>
      </c>
      <c r="H479">
        <v>113</v>
      </c>
      <c r="I479">
        <f t="shared" si="43"/>
        <v>40.82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44"/>
        <v>40720.208333333336</v>
      </c>
      <c r="O479" s="4">
        <f t="shared" si="47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2"/>
        <v>236</v>
      </c>
      <c r="G480" t="s">
        <v>20</v>
      </c>
      <c r="H480">
        <v>2756</v>
      </c>
      <c r="I480">
        <f t="shared" si="43"/>
        <v>59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44"/>
        <v>42072.208333333328</v>
      </c>
      <c r="O480" s="4">
        <f t="shared" si="47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2"/>
        <v>513</v>
      </c>
      <c r="G481" t="s">
        <v>20</v>
      </c>
      <c r="H481">
        <v>173</v>
      </c>
      <c r="I481">
        <f t="shared" si="43"/>
        <v>71.16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44"/>
        <v>42945.208333333328</v>
      </c>
      <c r="O481" s="4">
        <f t="shared" si="47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2"/>
        <v>101</v>
      </c>
      <c r="G482" t="s">
        <v>20</v>
      </c>
      <c r="H482">
        <v>87</v>
      </c>
      <c r="I482">
        <f t="shared" si="43"/>
        <v>99.49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44"/>
        <v>40248.25</v>
      </c>
      <c r="O482" s="4">
        <f t="shared" si="47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2"/>
        <v>81</v>
      </c>
      <c r="G483" t="s">
        <v>14</v>
      </c>
      <c r="H483">
        <v>1538</v>
      </c>
      <c r="I483">
        <f t="shared" si="43"/>
        <v>103.99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44"/>
        <v>41913.208333333336</v>
      </c>
      <c r="O483" s="4">
        <f t="shared" si="47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2"/>
        <v>16</v>
      </c>
      <c r="G484" t="s">
        <v>14</v>
      </c>
      <c r="H484">
        <v>9</v>
      </c>
      <c r="I484">
        <f t="shared" si="43"/>
        <v>76.56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44"/>
        <v>40963.25</v>
      </c>
      <c r="O484" s="4">
        <f t="shared" si="47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2"/>
        <v>53</v>
      </c>
      <c r="G485" t="s">
        <v>14</v>
      </c>
      <c r="H485">
        <v>554</v>
      </c>
      <c r="I485">
        <f t="shared" si="43"/>
        <v>87.07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44"/>
        <v>43811.25</v>
      </c>
      <c r="O485" s="4">
        <f t="shared" si="47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2"/>
        <v>260</v>
      </c>
      <c r="G486" t="s">
        <v>20</v>
      </c>
      <c r="H486">
        <v>1572</v>
      </c>
      <c r="I486">
        <f t="shared" si="43"/>
        <v>49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44"/>
        <v>41855.208333333336</v>
      </c>
      <c r="O486" s="4">
        <f t="shared" si="47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2"/>
        <v>31</v>
      </c>
      <c r="G487" t="s">
        <v>14</v>
      </c>
      <c r="H487">
        <v>648</v>
      </c>
      <c r="I487">
        <f t="shared" si="43"/>
        <v>42.97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44"/>
        <v>43626.208333333328</v>
      </c>
      <c r="O487" s="4">
        <f t="shared" si="47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2"/>
        <v>14</v>
      </c>
      <c r="G488" t="s">
        <v>14</v>
      </c>
      <c r="H488">
        <v>21</v>
      </c>
      <c r="I488">
        <f t="shared" si="43"/>
        <v>33.43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44"/>
        <v>43168.25</v>
      </c>
      <c r="O488" s="4">
        <f t="shared" si="47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2"/>
        <v>179</v>
      </c>
      <c r="G489" t="s">
        <v>20</v>
      </c>
      <c r="H489">
        <v>2346</v>
      </c>
      <c r="I489">
        <f t="shared" si="43"/>
        <v>83.98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44"/>
        <v>42845.208333333328</v>
      </c>
      <c r="O489" s="4">
        <f t="shared" si="47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2"/>
        <v>220</v>
      </c>
      <c r="G490" t="s">
        <v>20</v>
      </c>
      <c r="H490">
        <v>115</v>
      </c>
      <c r="I490">
        <f t="shared" si="43"/>
        <v>101.42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44"/>
        <v>42403.25</v>
      </c>
      <c r="O490" s="4">
        <f t="shared" si="47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2"/>
        <v>102</v>
      </c>
      <c r="G491" t="s">
        <v>20</v>
      </c>
      <c r="H491">
        <v>85</v>
      </c>
      <c r="I491">
        <f t="shared" si="43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44"/>
        <v>40406.208333333336</v>
      </c>
      <c r="O491" s="4">
        <f t="shared" si="47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2"/>
        <v>192</v>
      </c>
      <c r="G492" t="s">
        <v>20</v>
      </c>
      <c r="H492">
        <v>144</v>
      </c>
      <c r="I492">
        <f t="shared" si="43"/>
        <v>31.92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44"/>
        <v>43786.25</v>
      </c>
      <c r="O492" s="4">
        <f t="shared" si="47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2"/>
        <v>305</v>
      </c>
      <c r="G493" t="s">
        <v>20</v>
      </c>
      <c r="H493">
        <v>2443</v>
      </c>
      <c r="I493">
        <f t="shared" si="43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44"/>
        <v>41456.208333333336</v>
      </c>
      <c r="O493" s="4">
        <f t="shared" si="47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2"/>
        <v>24</v>
      </c>
      <c r="G494" t="s">
        <v>74</v>
      </c>
      <c r="H494">
        <v>595</v>
      </c>
      <c r="I494">
        <f t="shared" si="43"/>
        <v>77.03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44"/>
        <v>40336.208333333336</v>
      </c>
      <c r="O494" s="4">
        <f t="shared" si="47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2"/>
        <v>724</v>
      </c>
      <c r="G495" t="s">
        <v>20</v>
      </c>
      <c r="H495">
        <v>64</v>
      </c>
      <c r="I495">
        <f t="shared" si="43"/>
        <v>101.78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44"/>
        <v>43645.208333333328</v>
      </c>
      <c r="O495" s="4">
        <f t="shared" si="47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2"/>
        <v>547</v>
      </c>
      <c r="G496" t="s">
        <v>20</v>
      </c>
      <c r="H496">
        <v>268</v>
      </c>
      <c r="I496">
        <f t="shared" si="43"/>
        <v>51.06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44"/>
        <v>40990.208333333336</v>
      </c>
      <c r="O496" s="4">
        <f t="shared" si="47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2"/>
        <v>415</v>
      </c>
      <c r="G497" t="s">
        <v>20</v>
      </c>
      <c r="H497">
        <v>195</v>
      </c>
      <c r="I497">
        <f t="shared" si="43"/>
        <v>68.02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44"/>
        <v>41800.208333333336</v>
      </c>
      <c r="O497" s="4">
        <f t="shared" si="47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2"/>
        <v>1</v>
      </c>
      <c r="G498" t="s">
        <v>14</v>
      </c>
      <c r="H498">
        <v>54</v>
      </c>
      <c r="I498">
        <f t="shared" si="43"/>
        <v>30.87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44"/>
        <v>42876.208333333328</v>
      </c>
      <c r="O498" s="4">
        <f t="shared" si="47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2"/>
        <v>34</v>
      </c>
      <c r="G499" t="s">
        <v>14</v>
      </c>
      <c r="H499">
        <v>120</v>
      </c>
      <c r="I499">
        <f t="shared" si="43"/>
        <v>27.91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44"/>
        <v>42724.25</v>
      </c>
      <c r="O499" s="4">
        <f t="shared" si="47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2"/>
        <v>24</v>
      </c>
      <c r="G500" t="s">
        <v>14</v>
      </c>
      <c r="H500">
        <v>579</v>
      </c>
      <c r="I500">
        <f t="shared" si="43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44"/>
        <v>42005.25</v>
      </c>
      <c r="O500" s="4">
        <f t="shared" si="47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2"/>
        <v>48</v>
      </c>
      <c r="G501" t="s">
        <v>14</v>
      </c>
      <c r="H501">
        <v>2072</v>
      </c>
      <c r="I501">
        <f t="shared" si="43"/>
        <v>38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44"/>
        <v>42444.208333333328</v>
      </c>
      <c r="O501" s="4">
        <f t="shared" si="47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2"/>
        <v>0</v>
      </c>
      <c r="G502" t="s">
        <v>14</v>
      </c>
      <c r="H502">
        <v>0</v>
      </c>
      <c r="I502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44"/>
        <v>41395.208333333336</v>
      </c>
      <c r="O502" s="4">
        <f t="shared" si="47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2"/>
        <v>70</v>
      </c>
      <c r="G503" t="s">
        <v>14</v>
      </c>
      <c r="H503">
        <v>1796</v>
      </c>
      <c r="I503">
        <f t="shared" si="43"/>
        <v>59.99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44"/>
        <v>41345.208333333336</v>
      </c>
      <c r="O503" s="4">
        <f t="shared" si="47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2"/>
        <v>530</v>
      </c>
      <c r="G504" t="s">
        <v>20</v>
      </c>
      <c r="H504">
        <v>186</v>
      </c>
      <c r="I504">
        <f t="shared" si="43"/>
        <v>37.04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44"/>
        <v>41117.208333333336</v>
      </c>
      <c r="O504" s="4">
        <f t="shared" si="47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2"/>
        <v>180</v>
      </c>
      <c r="G505" t="s">
        <v>20</v>
      </c>
      <c r="H505">
        <v>460</v>
      </c>
      <c r="I505">
        <f t="shared" si="43"/>
        <v>99.96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44"/>
        <v>42186.208333333328</v>
      </c>
      <c r="O505" s="4">
        <f t="shared" si="47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2"/>
        <v>92</v>
      </c>
      <c r="G506" t="s">
        <v>14</v>
      </c>
      <c r="H506">
        <v>62</v>
      </c>
      <c r="I506">
        <f t="shared" si="43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44"/>
        <v>42142.208333333328</v>
      </c>
      <c r="O506" s="4">
        <f t="shared" si="47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2"/>
        <v>14</v>
      </c>
      <c r="G507" t="s">
        <v>14</v>
      </c>
      <c r="H507">
        <v>347</v>
      </c>
      <c r="I507">
        <f t="shared" si="43"/>
        <v>36.01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44"/>
        <v>41341.25</v>
      </c>
      <c r="O507" s="4">
        <f t="shared" si="47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2"/>
        <v>927</v>
      </c>
      <c r="G508" t="s">
        <v>20</v>
      </c>
      <c r="H508">
        <v>2528</v>
      </c>
      <c r="I508">
        <f t="shared" si="43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44"/>
        <v>43062.25</v>
      </c>
      <c r="O508" s="4">
        <f t="shared" si="47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2"/>
        <v>40</v>
      </c>
      <c r="G509" t="s">
        <v>14</v>
      </c>
      <c r="H509">
        <v>19</v>
      </c>
      <c r="I509">
        <f t="shared" si="43"/>
        <v>44.05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44"/>
        <v>41373.208333333336</v>
      </c>
      <c r="O509" s="4">
        <f t="shared" si="47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2"/>
        <v>112</v>
      </c>
      <c r="G510" t="s">
        <v>20</v>
      </c>
      <c r="H510">
        <v>3657</v>
      </c>
      <c r="I510">
        <f t="shared" si="43"/>
        <v>53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44"/>
        <v>43310.208333333328</v>
      </c>
      <c r="O510" s="4">
        <f t="shared" si="47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2"/>
        <v>71</v>
      </c>
      <c r="G511" t="s">
        <v>14</v>
      </c>
      <c r="H511">
        <v>1258</v>
      </c>
      <c r="I511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44"/>
        <v>41034.208333333336</v>
      </c>
      <c r="O511" s="4">
        <f t="shared" si="47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2"/>
        <v>119</v>
      </c>
      <c r="G512" t="s">
        <v>20</v>
      </c>
      <c r="H512">
        <v>131</v>
      </c>
      <c r="I512">
        <f t="shared" si="43"/>
        <v>70.91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44"/>
        <v>43251.208333333328</v>
      </c>
      <c r="O512" s="4">
        <f t="shared" si="47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2"/>
        <v>24</v>
      </c>
      <c r="G513" t="s">
        <v>14</v>
      </c>
      <c r="H513">
        <v>362</v>
      </c>
      <c r="I513">
        <f t="shared" si="43"/>
        <v>98.06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44"/>
        <v>43671.208333333328</v>
      </c>
      <c r="O513" s="4">
        <f t="shared" si="47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2"/>
        <v>139</v>
      </c>
      <c r="G514" t="s">
        <v>20</v>
      </c>
      <c r="H514">
        <v>239</v>
      </c>
      <c r="I514">
        <f t="shared" si="43"/>
        <v>53.05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si="44"/>
        <v>41825.208333333336</v>
      </c>
      <c r="O514" s="4">
        <f t="shared" si="47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8">ROUND((E515/D515)*100,0)</f>
        <v>39</v>
      </c>
      <c r="G515" t="s">
        <v>74</v>
      </c>
      <c r="H515">
        <v>35</v>
      </c>
      <c r="I515">
        <f t="shared" ref="I515:I578" si="49">IF( H515=0, 0, 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ref="N515:N578" si="50">(((L515/60/60)/24)+DATE(1970,1,1))</f>
        <v>40430.208333333336</v>
      </c>
      <c r="O515" s="4">
        <f t="shared" si="47"/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8"/>
        <v>22</v>
      </c>
      <c r="G516" t="s">
        <v>74</v>
      </c>
      <c r="H516">
        <v>528</v>
      </c>
      <c r="I516">
        <f t="shared" si="49"/>
        <v>58.95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50"/>
        <v>41614.25</v>
      </c>
      <c r="O516" s="4">
        <f t="shared" ref="O516:O579" si="53">(((M516/60)/60)/24)+DATE(1970,1,1)</f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8"/>
        <v>56</v>
      </c>
      <c r="G517" t="s">
        <v>14</v>
      </c>
      <c r="H517">
        <v>133</v>
      </c>
      <c r="I517">
        <f t="shared" si="49"/>
        <v>36.07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50"/>
        <v>40900.25</v>
      </c>
      <c r="O517" s="4">
        <f t="shared" si="53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8"/>
        <v>43</v>
      </c>
      <c r="G518" t="s">
        <v>14</v>
      </c>
      <c r="H518">
        <v>846</v>
      </c>
      <c r="I518">
        <f t="shared" si="49"/>
        <v>63.03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50"/>
        <v>40396.208333333336</v>
      </c>
      <c r="O518" s="4">
        <f t="shared" si="53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8"/>
        <v>112</v>
      </c>
      <c r="G519" t="s">
        <v>20</v>
      </c>
      <c r="H519">
        <v>78</v>
      </c>
      <c r="I519">
        <f t="shared" si="49"/>
        <v>84.72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50"/>
        <v>42860.208333333328</v>
      </c>
      <c r="O519" s="4">
        <f t="shared" si="53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8"/>
        <v>7</v>
      </c>
      <c r="G520" t="s">
        <v>14</v>
      </c>
      <c r="H520">
        <v>10</v>
      </c>
      <c r="I520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50"/>
        <v>43154.25</v>
      </c>
      <c r="O520" s="4">
        <f t="shared" si="53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8"/>
        <v>102</v>
      </c>
      <c r="G521" t="s">
        <v>20</v>
      </c>
      <c r="H521">
        <v>1773</v>
      </c>
      <c r="I521">
        <f t="shared" si="49"/>
        <v>101.98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50"/>
        <v>42012.25</v>
      </c>
      <c r="O521" s="4">
        <f t="shared" si="53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8"/>
        <v>426</v>
      </c>
      <c r="G522" t="s">
        <v>20</v>
      </c>
      <c r="H522">
        <v>32</v>
      </c>
      <c r="I522">
        <f t="shared" si="49"/>
        <v>106.44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50"/>
        <v>43574.208333333328</v>
      </c>
      <c r="O522" s="4">
        <f t="shared" si="53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8"/>
        <v>146</v>
      </c>
      <c r="G523" t="s">
        <v>20</v>
      </c>
      <c r="H523">
        <v>369</v>
      </c>
      <c r="I523">
        <f t="shared" si="49"/>
        <v>29.98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50"/>
        <v>42605.208333333328</v>
      </c>
      <c r="O523" s="4">
        <f t="shared" si="53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8"/>
        <v>32</v>
      </c>
      <c r="G524" t="s">
        <v>14</v>
      </c>
      <c r="H524">
        <v>191</v>
      </c>
      <c r="I524">
        <f t="shared" si="49"/>
        <v>85.81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50"/>
        <v>41093.208333333336</v>
      </c>
      <c r="O524" s="4">
        <f t="shared" si="53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8"/>
        <v>700</v>
      </c>
      <c r="G525" t="s">
        <v>20</v>
      </c>
      <c r="H525">
        <v>89</v>
      </c>
      <c r="I525">
        <f t="shared" si="49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50"/>
        <v>40241.25</v>
      </c>
      <c r="O525" s="4">
        <f t="shared" si="53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8"/>
        <v>84</v>
      </c>
      <c r="G526" t="s">
        <v>14</v>
      </c>
      <c r="H526">
        <v>1979</v>
      </c>
      <c r="I526">
        <f t="shared" si="49"/>
        <v>41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50"/>
        <v>40294.208333333336</v>
      </c>
      <c r="O526" s="4">
        <f t="shared" si="53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8"/>
        <v>84</v>
      </c>
      <c r="G527" t="s">
        <v>14</v>
      </c>
      <c r="H527">
        <v>63</v>
      </c>
      <c r="I527">
        <f t="shared" si="49"/>
        <v>28.06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50"/>
        <v>40505.25</v>
      </c>
      <c r="O527" s="4">
        <f t="shared" si="53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8"/>
        <v>156</v>
      </c>
      <c r="G528" t="s">
        <v>20</v>
      </c>
      <c r="H528">
        <v>147</v>
      </c>
      <c r="I528">
        <f t="shared" si="49"/>
        <v>88.05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50"/>
        <v>42364.25</v>
      </c>
      <c r="O528" s="4">
        <f t="shared" si="53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8"/>
        <v>100</v>
      </c>
      <c r="G529" t="s">
        <v>14</v>
      </c>
      <c r="H529">
        <v>6080</v>
      </c>
      <c r="I529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50"/>
        <v>42405.25</v>
      </c>
      <c r="O529" s="4">
        <f t="shared" si="53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8"/>
        <v>80</v>
      </c>
      <c r="G530" t="s">
        <v>14</v>
      </c>
      <c r="H530">
        <v>80</v>
      </c>
      <c r="I530">
        <f t="shared" si="49"/>
        <v>90.34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50"/>
        <v>41601.25</v>
      </c>
      <c r="O530" s="4">
        <f t="shared" si="53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8"/>
        <v>11</v>
      </c>
      <c r="G531" t="s">
        <v>14</v>
      </c>
      <c r="H531">
        <v>9</v>
      </c>
      <c r="I531">
        <f t="shared" si="49"/>
        <v>63.78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50"/>
        <v>41769.208333333336</v>
      </c>
      <c r="O531" s="4">
        <f t="shared" si="53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8"/>
        <v>92</v>
      </c>
      <c r="G532" t="s">
        <v>14</v>
      </c>
      <c r="H532">
        <v>1784</v>
      </c>
      <c r="I532">
        <f t="shared" si="49"/>
        <v>54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50"/>
        <v>40421.208333333336</v>
      </c>
      <c r="O532" s="4">
        <f t="shared" si="53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8"/>
        <v>96</v>
      </c>
      <c r="G533" t="s">
        <v>47</v>
      </c>
      <c r="H533">
        <v>3640</v>
      </c>
      <c r="I533">
        <f t="shared" si="49"/>
        <v>48.99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50"/>
        <v>41589.25</v>
      </c>
      <c r="O533" s="4">
        <f t="shared" si="53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8"/>
        <v>503</v>
      </c>
      <c r="G534" t="s">
        <v>20</v>
      </c>
      <c r="H534">
        <v>126</v>
      </c>
      <c r="I534">
        <f t="shared" si="49"/>
        <v>63.86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50"/>
        <v>43125.25</v>
      </c>
      <c r="O534" s="4">
        <f t="shared" si="53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8"/>
        <v>159</v>
      </c>
      <c r="G535" t="s">
        <v>20</v>
      </c>
      <c r="H535">
        <v>2218</v>
      </c>
      <c r="I535">
        <f t="shared" si="49"/>
        <v>83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50"/>
        <v>41479.208333333336</v>
      </c>
      <c r="O535" s="4">
        <f t="shared" si="53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8"/>
        <v>15</v>
      </c>
      <c r="G536" t="s">
        <v>14</v>
      </c>
      <c r="H536">
        <v>243</v>
      </c>
      <c r="I536">
        <f t="shared" si="49"/>
        <v>55.08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50"/>
        <v>43329.208333333328</v>
      </c>
      <c r="O536" s="4">
        <f t="shared" si="53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8"/>
        <v>482</v>
      </c>
      <c r="G537" t="s">
        <v>20</v>
      </c>
      <c r="H537">
        <v>202</v>
      </c>
      <c r="I537">
        <f t="shared" si="49"/>
        <v>62.04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50"/>
        <v>43259.208333333328</v>
      </c>
      <c r="O537" s="4">
        <f t="shared" si="53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8"/>
        <v>150</v>
      </c>
      <c r="G538" t="s">
        <v>20</v>
      </c>
      <c r="H538">
        <v>140</v>
      </c>
      <c r="I538">
        <f t="shared" si="49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50"/>
        <v>40414.208333333336</v>
      </c>
      <c r="O538" s="4">
        <f t="shared" si="53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8"/>
        <v>117</v>
      </c>
      <c r="G539" t="s">
        <v>20</v>
      </c>
      <c r="H539">
        <v>1052</v>
      </c>
      <c r="I539">
        <f t="shared" si="49"/>
        <v>94.04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50"/>
        <v>43342.208333333328</v>
      </c>
      <c r="O539" s="4">
        <f t="shared" si="53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8"/>
        <v>38</v>
      </c>
      <c r="G540" t="s">
        <v>14</v>
      </c>
      <c r="H540">
        <v>1296</v>
      </c>
      <c r="I540">
        <f t="shared" si="49"/>
        <v>44.01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50"/>
        <v>41539.208333333336</v>
      </c>
      <c r="O540" s="4">
        <f t="shared" si="53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8"/>
        <v>73</v>
      </c>
      <c r="G541" t="s">
        <v>14</v>
      </c>
      <c r="H541">
        <v>77</v>
      </c>
      <c r="I541">
        <f t="shared" si="49"/>
        <v>92.47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50"/>
        <v>43647.208333333328</v>
      </c>
      <c r="O541" s="4">
        <f t="shared" si="53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8"/>
        <v>266</v>
      </c>
      <c r="G542" t="s">
        <v>20</v>
      </c>
      <c r="H542">
        <v>247</v>
      </c>
      <c r="I542">
        <f t="shared" si="49"/>
        <v>57.07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50"/>
        <v>43225.208333333328</v>
      </c>
      <c r="O542" s="4">
        <f t="shared" si="53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8"/>
        <v>24</v>
      </c>
      <c r="G543" t="s">
        <v>14</v>
      </c>
      <c r="H543">
        <v>395</v>
      </c>
      <c r="I543">
        <f t="shared" si="49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50"/>
        <v>42165.208333333328</v>
      </c>
      <c r="O543" s="4">
        <f t="shared" si="53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8"/>
        <v>3</v>
      </c>
      <c r="G544" t="s">
        <v>14</v>
      </c>
      <c r="H544">
        <v>49</v>
      </c>
      <c r="I544">
        <f t="shared" si="49"/>
        <v>39.39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50"/>
        <v>42391.25</v>
      </c>
      <c r="O544" s="4">
        <f t="shared" si="53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8"/>
        <v>16</v>
      </c>
      <c r="G545" t="s">
        <v>14</v>
      </c>
      <c r="H545">
        <v>180</v>
      </c>
      <c r="I545">
        <f t="shared" si="49"/>
        <v>77.02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50"/>
        <v>41528.208333333336</v>
      </c>
      <c r="O545" s="4">
        <f t="shared" si="53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8"/>
        <v>277</v>
      </c>
      <c r="G546" t="s">
        <v>20</v>
      </c>
      <c r="H546">
        <v>84</v>
      </c>
      <c r="I546">
        <f t="shared" si="49"/>
        <v>92.17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50"/>
        <v>42377.25</v>
      </c>
      <c r="O546" s="4">
        <f t="shared" si="53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8"/>
        <v>89</v>
      </c>
      <c r="G547" t="s">
        <v>14</v>
      </c>
      <c r="H547">
        <v>2690</v>
      </c>
      <c r="I547">
        <f t="shared" si="49"/>
        <v>61.01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50"/>
        <v>43824.25</v>
      </c>
      <c r="O547" s="4">
        <f t="shared" si="53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8"/>
        <v>164</v>
      </c>
      <c r="G548" t="s">
        <v>20</v>
      </c>
      <c r="H548">
        <v>88</v>
      </c>
      <c r="I548">
        <f t="shared" si="49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50"/>
        <v>43360.208333333328</v>
      </c>
      <c r="O548" s="4">
        <f t="shared" si="53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8"/>
        <v>969</v>
      </c>
      <c r="G549" t="s">
        <v>20</v>
      </c>
      <c r="H549">
        <v>156</v>
      </c>
      <c r="I549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50"/>
        <v>42029.25</v>
      </c>
      <c r="O549" s="4">
        <f t="shared" si="53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8"/>
        <v>271</v>
      </c>
      <c r="G550" t="s">
        <v>20</v>
      </c>
      <c r="H550">
        <v>2985</v>
      </c>
      <c r="I550">
        <f t="shared" si="49"/>
        <v>59.99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50"/>
        <v>42461.208333333328</v>
      </c>
      <c r="O550" s="4">
        <f t="shared" si="53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8"/>
        <v>284</v>
      </c>
      <c r="G551" t="s">
        <v>20</v>
      </c>
      <c r="H551">
        <v>762</v>
      </c>
      <c r="I551">
        <f t="shared" si="49"/>
        <v>110.03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50"/>
        <v>41422.208333333336</v>
      </c>
      <c r="O551" s="4">
        <f t="shared" si="53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8"/>
        <v>4</v>
      </c>
      <c r="G552" t="s">
        <v>74</v>
      </c>
      <c r="H552">
        <v>1</v>
      </c>
      <c r="I552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50"/>
        <v>40968.25</v>
      </c>
      <c r="O552" s="4">
        <f t="shared" si="53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8"/>
        <v>59</v>
      </c>
      <c r="G553" t="s">
        <v>14</v>
      </c>
      <c r="H553">
        <v>2779</v>
      </c>
      <c r="I553">
        <f t="shared" si="49"/>
        <v>38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50"/>
        <v>41993.25</v>
      </c>
      <c r="O553" s="4">
        <f t="shared" si="53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8"/>
        <v>99</v>
      </c>
      <c r="G554" t="s">
        <v>14</v>
      </c>
      <c r="H554">
        <v>92</v>
      </c>
      <c r="I554">
        <f t="shared" si="49"/>
        <v>96.37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50"/>
        <v>42700.25</v>
      </c>
      <c r="O554" s="4">
        <f t="shared" si="53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8"/>
        <v>44</v>
      </c>
      <c r="G555" t="s">
        <v>14</v>
      </c>
      <c r="H555">
        <v>1028</v>
      </c>
      <c r="I555">
        <f t="shared" si="49"/>
        <v>72.98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50"/>
        <v>40545.25</v>
      </c>
      <c r="O555" s="4">
        <f t="shared" si="53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8"/>
        <v>152</v>
      </c>
      <c r="G556" t="s">
        <v>20</v>
      </c>
      <c r="H556">
        <v>554</v>
      </c>
      <c r="I556">
        <f t="shared" si="49"/>
        <v>26.01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50"/>
        <v>42723.25</v>
      </c>
      <c r="O556" s="4">
        <f t="shared" si="53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8"/>
        <v>224</v>
      </c>
      <c r="G557" t="s">
        <v>20</v>
      </c>
      <c r="H557">
        <v>135</v>
      </c>
      <c r="I557">
        <f t="shared" si="49"/>
        <v>104.36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50"/>
        <v>41731.208333333336</v>
      </c>
      <c r="O557" s="4">
        <f t="shared" si="53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8"/>
        <v>240</v>
      </c>
      <c r="G558" t="s">
        <v>20</v>
      </c>
      <c r="H558">
        <v>122</v>
      </c>
      <c r="I558">
        <f t="shared" si="49"/>
        <v>102.19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50"/>
        <v>40792.208333333336</v>
      </c>
      <c r="O558" s="4">
        <f t="shared" si="53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8"/>
        <v>199</v>
      </c>
      <c r="G559" t="s">
        <v>20</v>
      </c>
      <c r="H559">
        <v>221</v>
      </c>
      <c r="I559">
        <f t="shared" si="49"/>
        <v>54.12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50"/>
        <v>42279.208333333328</v>
      </c>
      <c r="O559" s="4">
        <f t="shared" si="53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8"/>
        <v>137</v>
      </c>
      <c r="G560" t="s">
        <v>20</v>
      </c>
      <c r="H560">
        <v>126</v>
      </c>
      <c r="I560">
        <f t="shared" si="49"/>
        <v>63.22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50"/>
        <v>42424.25</v>
      </c>
      <c r="O560" s="4">
        <f t="shared" si="53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8"/>
        <v>101</v>
      </c>
      <c r="G561" t="s">
        <v>20</v>
      </c>
      <c r="H561">
        <v>1022</v>
      </c>
      <c r="I561">
        <f t="shared" si="49"/>
        <v>104.03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50"/>
        <v>42584.208333333328</v>
      </c>
      <c r="O561" s="4">
        <f t="shared" si="53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8"/>
        <v>794</v>
      </c>
      <c r="G562" t="s">
        <v>20</v>
      </c>
      <c r="H562">
        <v>3177</v>
      </c>
      <c r="I562">
        <f t="shared" si="49"/>
        <v>49.99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50"/>
        <v>40865.25</v>
      </c>
      <c r="O562" s="4">
        <f t="shared" si="53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8"/>
        <v>370</v>
      </c>
      <c r="G563" t="s">
        <v>20</v>
      </c>
      <c r="H563">
        <v>198</v>
      </c>
      <c r="I563">
        <f t="shared" si="49"/>
        <v>56.02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50"/>
        <v>40833.208333333336</v>
      </c>
      <c r="O563" s="4">
        <f t="shared" si="53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8"/>
        <v>13</v>
      </c>
      <c r="G564" t="s">
        <v>14</v>
      </c>
      <c r="H564">
        <v>26</v>
      </c>
      <c r="I564">
        <f t="shared" si="49"/>
        <v>48.81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50"/>
        <v>43536.208333333328</v>
      </c>
      <c r="O564" s="4">
        <f t="shared" si="53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8"/>
        <v>138</v>
      </c>
      <c r="G565" t="s">
        <v>20</v>
      </c>
      <c r="H565">
        <v>85</v>
      </c>
      <c r="I565">
        <f t="shared" si="49"/>
        <v>60.08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50"/>
        <v>43417.25</v>
      </c>
      <c r="O565" s="4">
        <f t="shared" si="53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8"/>
        <v>84</v>
      </c>
      <c r="G566" t="s">
        <v>14</v>
      </c>
      <c r="H566">
        <v>1790</v>
      </c>
      <c r="I566">
        <f t="shared" si="49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50"/>
        <v>42078.208333333328</v>
      </c>
      <c r="O566" s="4">
        <f t="shared" si="53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8"/>
        <v>205</v>
      </c>
      <c r="G567" t="s">
        <v>20</v>
      </c>
      <c r="H567">
        <v>3596</v>
      </c>
      <c r="I567">
        <f t="shared" si="49"/>
        <v>53.99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50"/>
        <v>40862.25</v>
      </c>
      <c r="O567" s="4">
        <f t="shared" si="53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8"/>
        <v>44</v>
      </c>
      <c r="G568" t="s">
        <v>14</v>
      </c>
      <c r="H568">
        <v>37</v>
      </c>
      <c r="I568">
        <f t="shared" si="49"/>
        <v>111.46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50"/>
        <v>42424.25</v>
      </c>
      <c r="O568" s="4">
        <f t="shared" si="53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8"/>
        <v>219</v>
      </c>
      <c r="G569" t="s">
        <v>20</v>
      </c>
      <c r="H569">
        <v>244</v>
      </c>
      <c r="I569">
        <f t="shared" si="49"/>
        <v>60.92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50"/>
        <v>41830.208333333336</v>
      </c>
      <c r="O569" s="4">
        <f t="shared" si="53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8"/>
        <v>186</v>
      </c>
      <c r="G570" t="s">
        <v>20</v>
      </c>
      <c r="H570">
        <v>5180</v>
      </c>
      <c r="I570">
        <f t="shared" si="49"/>
        <v>26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50"/>
        <v>40374.208333333336</v>
      </c>
      <c r="O570" s="4">
        <f t="shared" si="53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8"/>
        <v>237</v>
      </c>
      <c r="G571" t="s">
        <v>20</v>
      </c>
      <c r="H571">
        <v>589</v>
      </c>
      <c r="I571">
        <f t="shared" si="49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50"/>
        <v>40554.25</v>
      </c>
      <c r="O571" s="4">
        <f t="shared" si="53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8"/>
        <v>306</v>
      </c>
      <c r="G572" t="s">
        <v>20</v>
      </c>
      <c r="H572">
        <v>2725</v>
      </c>
      <c r="I572">
        <f t="shared" si="49"/>
        <v>35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50"/>
        <v>41993.25</v>
      </c>
      <c r="O572" s="4">
        <f t="shared" si="53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8"/>
        <v>94</v>
      </c>
      <c r="G573" t="s">
        <v>14</v>
      </c>
      <c r="H573">
        <v>35</v>
      </c>
      <c r="I573">
        <f t="shared" si="49"/>
        <v>94.14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50"/>
        <v>42174.208333333328</v>
      </c>
      <c r="O573" s="4">
        <f t="shared" si="53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8"/>
        <v>54</v>
      </c>
      <c r="G574" t="s">
        <v>74</v>
      </c>
      <c r="H574">
        <v>94</v>
      </c>
      <c r="I574">
        <f t="shared" si="49"/>
        <v>52.09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50"/>
        <v>42275.208333333328</v>
      </c>
      <c r="O574" s="4">
        <f t="shared" si="53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8"/>
        <v>112</v>
      </c>
      <c r="G575" t="s">
        <v>20</v>
      </c>
      <c r="H575">
        <v>300</v>
      </c>
      <c r="I575">
        <f t="shared" si="49"/>
        <v>24.99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50"/>
        <v>41761.208333333336</v>
      </c>
      <c r="O575" s="4">
        <f t="shared" si="53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8"/>
        <v>369</v>
      </c>
      <c r="G576" t="s">
        <v>20</v>
      </c>
      <c r="H576">
        <v>144</v>
      </c>
      <c r="I576">
        <f t="shared" si="49"/>
        <v>69.22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50"/>
        <v>43806.25</v>
      </c>
      <c r="O576" s="4">
        <f t="shared" si="53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8"/>
        <v>63</v>
      </c>
      <c r="G577" t="s">
        <v>14</v>
      </c>
      <c r="H577">
        <v>558</v>
      </c>
      <c r="I577">
        <f t="shared" si="49"/>
        <v>93.94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50"/>
        <v>41779.208333333336</v>
      </c>
      <c r="O577" s="4">
        <f t="shared" si="53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8"/>
        <v>65</v>
      </c>
      <c r="G578" t="s">
        <v>14</v>
      </c>
      <c r="H578">
        <v>64</v>
      </c>
      <c r="I578">
        <f t="shared" si="49"/>
        <v>98.41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si="50"/>
        <v>43040.208333333328</v>
      </c>
      <c r="O578" s="4">
        <f t="shared" si="53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54">ROUND((E579/D579)*100,0)</f>
        <v>19</v>
      </c>
      <c r="G579" t="s">
        <v>74</v>
      </c>
      <c r="H579">
        <v>37</v>
      </c>
      <c r="I579">
        <f t="shared" ref="I579:I642" si="55">IF( H579=0, 0, 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ref="N579:N642" si="56">(((L579/60/60)/24)+DATE(1970,1,1))</f>
        <v>40613.25</v>
      </c>
      <c r="O579" s="4">
        <f t="shared" si="53"/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54"/>
        <v>17</v>
      </c>
      <c r="G580" t="s">
        <v>14</v>
      </c>
      <c r="H580">
        <v>245</v>
      </c>
      <c r="I580">
        <f t="shared" si="55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56"/>
        <v>40878.25</v>
      </c>
      <c r="O580" s="4">
        <f t="shared" ref="O580:O643" si="59">(((M580/60)/60)/24)+DATE(1970,1,1)</f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4"/>
        <v>101</v>
      </c>
      <c r="G581" t="s">
        <v>20</v>
      </c>
      <c r="H581">
        <v>87</v>
      </c>
      <c r="I581">
        <f t="shared" si="55"/>
        <v>72.06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56"/>
        <v>40762.208333333336</v>
      </c>
      <c r="O581" s="4">
        <f t="shared" si="59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4"/>
        <v>342</v>
      </c>
      <c r="G582" t="s">
        <v>20</v>
      </c>
      <c r="H582">
        <v>3116</v>
      </c>
      <c r="I582">
        <f t="shared" si="55"/>
        <v>48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56"/>
        <v>41696.25</v>
      </c>
      <c r="O582" s="4">
        <f t="shared" si="59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4"/>
        <v>64</v>
      </c>
      <c r="G583" t="s">
        <v>14</v>
      </c>
      <c r="H583">
        <v>71</v>
      </c>
      <c r="I583">
        <f t="shared" si="55"/>
        <v>54.1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56"/>
        <v>40662.208333333336</v>
      </c>
      <c r="O583" s="4">
        <f t="shared" si="59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4"/>
        <v>52</v>
      </c>
      <c r="G584" t="s">
        <v>14</v>
      </c>
      <c r="H584">
        <v>42</v>
      </c>
      <c r="I584">
        <f t="shared" si="55"/>
        <v>107.88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56"/>
        <v>42165.208333333328</v>
      </c>
      <c r="O584" s="4">
        <f t="shared" si="59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4"/>
        <v>322</v>
      </c>
      <c r="G585" t="s">
        <v>20</v>
      </c>
      <c r="H585">
        <v>909</v>
      </c>
      <c r="I585">
        <f t="shared" si="55"/>
        <v>67.03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56"/>
        <v>40959.25</v>
      </c>
      <c r="O585" s="4">
        <f t="shared" si="59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4"/>
        <v>120</v>
      </c>
      <c r="G586" t="s">
        <v>20</v>
      </c>
      <c r="H586">
        <v>1613</v>
      </c>
      <c r="I586">
        <f t="shared" si="55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56"/>
        <v>41024.208333333336</v>
      </c>
      <c r="O586" s="4">
        <f t="shared" si="59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4"/>
        <v>147</v>
      </c>
      <c r="G587" t="s">
        <v>20</v>
      </c>
      <c r="H587">
        <v>136</v>
      </c>
      <c r="I587">
        <f t="shared" si="55"/>
        <v>96.07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56"/>
        <v>40255.208333333336</v>
      </c>
      <c r="O587" s="4">
        <f t="shared" si="59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4"/>
        <v>951</v>
      </c>
      <c r="G588" t="s">
        <v>20</v>
      </c>
      <c r="H588">
        <v>130</v>
      </c>
      <c r="I588">
        <f t="shared" si="55"/>
        <v>51.18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56"/>
        <v>40499.25</v>
      </c>
      <c r="O588" s="4">
        <f t="shared" si="59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4"/>
        <v>73</v>
      </c>
      <c r="G589" t="s">
        <v>14</v>
      </c>
      <c r="H589">
        <v>156</v>
      </c>
      <c r="I589">
        <f t="shared" si="55"/>
        <v>43.92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56"/>
        <v>43484.25</v>
      </c>
      <c r="O589" s="4">
        <f t="shared" si="59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4"/>
        <v>79</v>
      </c>
      <c r="G590" t="s">
        <v>14</v>
      </c>
      <c r="H590">
        <v>1368</v>
      </c>
      <c r="I590">
        <f t="shared" si="55"/>
        <v>91.02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56"/>
        <v>40262.208333333336</v>
      </c>
      <c r="O590" s="4">
        <f t="shared" si="59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4"/>
        <v>65</v>
      </c>
      <c r="G591" t="s">
        <v>14</v>
      </c>
      <c r="H591">
        <v>102</v>
      </c>
      <c r="I591">
        <f t="shared" si="55"/>
        <v>50.13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56"/>
        <v>42190.208333333328</v>
      </c>
      <c r="O591" s="4">
        <f t="shared" si="59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4"/>
        <v>82</v>
      </c>
      <c r="G592" t="s">
        <v>14</v>
      </c>
      <c r="H592">
        <v>86</v>
      </c>
      <c r="I592">
        <f t="shared" si="55"/>
        <v>67.72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56"/>
        <v>41994.25</v>
      </c>
      <c r="O592" s="4">
        <f t="shared" si="59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4"/>
        <v>1038</v>
      </c>
      <c r="G593" t="s">
        <v>20</v>
      </c>
      <c r="H593">
        <v>102</v>
      </c>
      <c r="I593">
        <f t="shared" si="55"/>
        <v>61.04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56"/>
        <v>40373.208333333336</v>
      </c>
      <c r="O593" s="4">
        <f t="shared" si="59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4"/>
        <v>13</v>
      </c>
      <c r="G594" t="s">
        <v>14</v>
      </c>
      <c r="H594">
        <v>253</v>
      </c>
      <c r="I594">
        <f t="shared" si="55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56"/>
        <v>41789.208333333336</v>
      </c>
      <c r="O594" s="4">
        <f t="shared" si="59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4"/>
        <v>155</v>
      </c>
      <c r="G595" t="s">
        <v>20</v>
      </c>
      <c r="H595">
        <v>4006</v>
      </c>
      <c r="I595">
        <f t="shared" si="55"/>
        <v>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56"/>
        <v>41724.208333333336</v>
      </c>
      <c r="O595" s="4">
        <f t="shared" si="59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4"/>
        <v>7</v>
      </c>
      <c r="G596" t="s">
        <v>14</v>
      </c>
      <c r="H596">
        <v>157</v>
      </c>
      <c r="I596">
        <f t="shared" si="55"/>
        <v>71.13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56"/>
        <v>42548.208333333328</v>
      </c>
      <c r="O596" s="4">
        <f t="shared" si="59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4"/>
        <v>209</v>
      </c>
      <c r="G597" t="s">
        <v>20</v>
      </c>
      <c r="H597">
        <v>1629</v>
      </c>
      <c r="I597">
        <f t="shared" si="55"/>
        <v>89.99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56"/>
        <v>40253.208333333336</v>
      </c>
      <c r="O597" s="4">
        <f t="shared" si="59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4"/>
        <v>100</v>
      </c>
      <c r="G598" t="s">
        <v>14</v>
      </c>
      <c r="H598">
        <v>183</v>
      </c>
      <c r="I598">
        <f t="shared" si="55"/>
        <v>43.03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56"/>
        <v>42434.25</v>
      </c>
      <c r="O598" s="4">
        <f t="shared" si="59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4"/>
        <v>202</v>
      </c>
      <c r="G599" t="s">
        <v>20</v>
      </c>
      <c r="H599">
        <v>2188</v>
      </c>
      <c r="I599">
        <f t="shared" si="55"/>
        <v>68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56"/>
        <v>43786.25</v>
      </c>
      <c r="O599" s="4">
        <f t="shared" si="59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4"/>
        <v>162</v>
      </c>
      <c r="G600" t="s">
        <v>20</v>
      </c>
      <c r="H600">
        <v>2409</v>
      </c>
      <c r="I600">
        <f t="shared" si="55"/>
        <v>73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56"/>
        <v>40344.208333333336</v>
      </c>
      <c r="O600" s="4">
        <f t="shared" si="59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4"/>
        <v>4</v>
      </c>
      <c r="G601" t="s">
        <v>14</v>
      </c>
      <c r="H601">
        <v>82</v>
      </c>
      <c r="I601">
        <f t="shared" si="55"/>
        <v>62.34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56"/>
        <v>42047.25</v>
      </c>
      <c r="O601" s="4">
        <f t="shared" si="59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4"/>
        <v>5</v>
      </c>
      <c r="G602" t="s">
        <v>14</v>
      </c>
      <c r="H602">
        <v>1</v>
      </c>
      <c r="I602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56"/>
        <v>41485.208333333336</v>
      </c>
      <c r="O602" s="4">
        <f t="shared" si="59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4"/>
        <v>207</v>
      </c>
      <c r="G603" t="s">
        <v>20</v>
      </c>
      <c r="H603">
        <v>194</v>
      </c>
      <c r="I603">
        <f t="shared" si="55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56"/>
        <v>41789.208333333336</v>
      </c>
      <c r="O603" s="4">
        <f t="shared" si="59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4"/>
        <v>128</v>
      </c>
      <c r="G604" t="s">
        <v>20</v>
      </c>
      <c r="H604">
        <v>1140</v>
      </c>
      <c r="I604">
        <f t="shared" si="55"/>
        <v>79.98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56"/>
        <v>42160.208333333328</v>
      </c>
      <c r="O604" s="4">
        <f t="shared" si="59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4"/>
        <v>120</v>
      </c>
      <c r="G605" t="s">
        <v>20</v>
      </c>
      <c r="H605">
        <v>102</v>
      </c>
      <c r="I605">
        <f t="shared" si="55"/>
        <v>62.18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56"/>
        <v>43573.208333333328</v>
      </c>
      <c r="O605" s="4">
        <f t="shared" si="59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4"/>
        <v>171</v>
      </c>
      <c r="G606" t="s">
        <v>20</v>
      </c>
      <c r="H606">
        <v>2857</v>
      </c>
      <c r="I606">
        <f t="shared" si="55"/>
        <v>53.01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56"/>
        <v>40565.25</v>
      </c>
      <c r="O606" s="4">
        <f t="shared" si="59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4"/>
        <v>187</v>
      </c>
      <c r="G607" t="s">
        <v>20</v>
      </c>
      <c r="H607">
        <v>107</v>
      </c>
      <c r="I607">
        <f t="shared" si="55"/>
        <v>57.74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56"/>
        <v>42280.208333333328</v>
      </c>
      <c r="O607" s="4">
        <f t="shared" si="59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4"/>
        <v>188</v>
      </c>
      <c r="G608" t="s">
        <v>20</v>
      </c>
      <c r="H608">
        <v>160</v>
      </c>
      <c r="I608">
        <f t="shared" si="55"/>
        <v>40.03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56"/>
        <v>42436.25</v>
      </c>
      <c r="O608" s="4">
        <f t="shared" si="59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4"/>
        <v>131</v>
      </c>
      <c r="G609" t="s">
        <v>20</v>
      </c>
      <c r="H609">
        <v>2230</v>
      </c>
      <c r="I609">
        <f t="shared" si="55"/>
        <v>81.02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56"/>
        <v>41721.208333333336</v>
      </c>
      <c r="O609" s="4">
        <f t="shared" si="59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4"/>
        <v>284</v>
      </c>
      <c r="G610" t="s">
        <v>20</v>
      </c>
      <c r="H610">
        <v>316</v>
      </c>
      <c r="I610">
        <f t="shared" si="55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56"/>
        <v>43530.25</v>
      </c>
      <c r="O610" s="4">
        <f t="shared" si="59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4"/>
        <v>120</v>
      </c>
      <c r="G611" t="s">
        <v>20</v>
      </c>
      <c r="H611">
        <v>117</v>
      </c>
      <c r="I611">
        <f t="shared" si="55"/>
        <v>102.92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56"/>
        <v>43481.25</v>
      </c>
      <c r="O611" s="4">
        <f t="shared" si="59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4"/>
        <v>419</v>
      </c>
      <c r="G612" t="s">
        <v>20</v>
      </c>
      <c r="H612">
        <v>6406</v>
      </c>
      <c r="I612">
        <f t="shared" si="55"/>
        <v>28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56"/>
        <v>41259.25</v>
      </c>
      <c r="O612" s="4">
        <f t="shared" si="59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4"/>
        <v>14</v>
      </c>
      <c r="G613" t="s">
        <v>74</v>
      </c>
      <c r="H613">
        <v>15</v>
      </c>
      <c r="I613">
        <f t="shared" si="55"/>
        <v>75.73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56"/>
        <v>41480.208333333336</v>
      </c>
      <c r="O613" s="4">
        <f t="shared" si="59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4"/>
        <v>139</v>
      </c>
      <c r="G614" t="s">
        <v>20</v>
      </c>
      <c r="H614">
        <v>192</v>
      </c>
      <c r="I614">
        <f t="shared" si="55"/>
        <v>45.03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56"/>
        <v>40474.208333333336</v>
      </c>
      <c r="O614" s="4">
        <f t="shared" si="59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4"/>
        <v>174</v>
      </c>
      <c r="G615" t="s">
        <v>20</v>
      </c>
      <c r="H615">
        <v>26</v>
      </c>
      <c r="I615">
        <f t="shared" si="55"/>
        <v>73.62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56"/>
        <v>42973.208333333328</v>
      </c>
      <c r="O615" s="4">
        <f t="shared" si="59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4"/>
        <v>155</v>
      </c>
      <c r="G616" t="s">
        <v>20</v>
      </c>
      <c r="H616">
        <v>723</v>
      </c>
      <c r="I616">
        <f t="shared" si="55"/>
        <v>56.99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56"/>
        <v>42746.25</v>
      </c>
      <c r="O616" s="4">
        <f t="shared" si="59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4"/>
        <v>170</v>
      </c>
      <c r="G617" t="s">
        <v>20</v>
      </c>
      <c r="H617">
        <v>170</v>
      </c>
      <c r="I617">
        <f t="shared" si="55"/>
        <v>85.22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56"/>
        <v>42489.208333333328</v>
      </c>
      <c r="O617" s="4">
        <f t="shared" si="59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4"/>
        <v>190</v>
      </c>
      <c r="G618" t="s">
        <v>20</v>
      </c>
      <c r="H618">
        <v>238</v>
      </c>
      <c r="I618">
        <f t="shared" si="55"/>
        <v>50.96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56"/>
        <v>41537.208333333336</v>
      </c>
      <c r="O618" s="4">
        <f t="shared" si="59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4"/>
        <v>250</v>
      </c>
      <c r="G619" t="s">
        <v>20</v>
      </c>
      <c r="H619">
        <v>55</v>
      </c>
      <c r="I619">
        <f t="shared" si="55"/>
        <v>63.56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56"/>
        <v>41794.208333333336</v>
      </c>
      <c r="O619" s="4">
        <f t="shared" si="59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4"/>
        <v>49</v>
      </c>
      <c r="G620" t="s">
        <v>14</v>
      </c>
      <c r="H620">
        <v>1198</v>
      </c>
      <c r="I620">
        <f t="shared" si="55"/>
        <v>81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56"/>
        <v>41396.208333333336</v>
      </c>
      <c r="O620" s="4">
        <f t="shared" si="59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4"/>
        <v>28</v>
      </c>
      <c r="G621" t="s">
        <v>14</v>
      </c>
      <c r="H621">
        <v>648</v>
      </c>
      <c r="I621">
        <f t="shared" si="55"/>
        <v>86.04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56"/>
        <v>40669.208333333336</v>
      </c>
      <c r="O621" s="4">
        <f t="shared" si="59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4"/>
        <v>268</v>
      </c>
      <c r="G622" t="s">
        <v>20</v>
      </c>
      <c r="H622">
        <v>128</v>
      </c>
      <c r="I622">
        <f t="shared" si="55"/>
        <v>90.04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56"/>
        <v>42559.208333333328</v>
      </c>
      <c r="O622" s="4">
        <f t="shared" si="59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4"/>
        <v>620</v>
      </c>
      <c r="G623" t="s">
        <v>20</v>
      </c>
      <c r="H623">
        <v>2144</v>
      </c>
      <c r="I623">
        <f t="shared" si="55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56"/>
        <v>42626.208333333328</v>
      </c>
      <c r="O623" s="4">
        <f t="shared" si="59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4"/>
        <v>3</v>
      </c>
      <c r="G624" t="s">
        <v>14</v>
      </c>
      <c r="H624">
        <v>64</v>
      </c>
      <c r="I624">
        <f t="shared" si="55"/>
        <v>92.44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56"/>
        <v>43205.208333333328</v>
      </c>
      <c r="O624" s="4">
        <f t="shared" si="59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4"/>
        <v>160</v>
      </c>
      <c r="G625" t="s">
        <v>20</v>
      </c>
      <c r="H625">
        <v>2693</v>
      </c>
      <c r="I625">
        <f t="shared" si="55"/>
        <v>56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56"/>
        <v>42201.208333333328</v>
      </c>
      <c r="O625" s="4">
        <f t="shared" si="59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4"/>
        <v>279</v>
      </c>
      <c r="G626" t="s">
        <v>20</v>
      </c>
      <c r="H626">
        <v>432</v>
      </c>
      <c r="I626">
        <f t="shared" si="55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56"/>
        <v>42029.25</v>
      </c>
      <c r="O626" s="4">
        <f t="shared" si="59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4"/>
        <v>77</v>
      </c>
      <c r="G627" t="s">
        <v>14</v>
      </c>
      <c r="H627">
        <v>62</v>
      </c>
      <c r="I627">
        <f t="shared" si="55"/>
        <v>93.6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56"/>
        <v>43857.25</v>
      </c>
      <c r="O627" s="4">
        <f t="shared" si="59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4"/>
        <v>206</v>
      </c>
      <c r="G628" t="s">
        <v>20</v>
      </c>
      <c r="H628">
        <v>189</v>
      </c>
      <c r="I628">
        <f t="shared" si="55"/>
        <v>69.87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56"/>
        <v>40449.208333333336</v>
      </c>
      <c r="O628" s="4">
        <f t="shared" si="59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4"/>
        <v>694</v>
      </c>
      <c r="G629" t="s">
        <v>20</v>
      </c>
      <c r="H629">
        <v>154</v>
      </c>
      <c r="I629">
        <f t="shared" si="55"/>
        <v>72.13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56"/>
        <v>40345.208333333336</v>
      </c>
      <c r="O629" s="4">
        <f t="shared" si="59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4"/>
        <v>152</v>
      </c>
      <c r="G630" t="s">
        <v>20</v>
      </c>
      <c r="H630">
        <v>96</v>
      </c>
      <c r="I630">
        <f t="shared" si="55"/>
        <v>30.04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56"/>
        <v>40455.208333333336</v>
      </c>
      <c r="O630" s="4">
        <f t="shared" si="59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4"/>
        <v>65</v>
      </c>
      <c r="G631" t="s">
        <v>14</v>
      </c>
      <c r="H631">
        <v>750</v>
      </c>
      <c r="I631">
        <f t="shared" si="55"/>
        <v>73.97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56"/>
        <v>42557.208333333328</v>
      </c>
      <c r="O631" s="4">
        <f t="shared" si="59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4"/>
        <v>63</v>
      </c>
      <c r="G632" t="s">
        <v>74</v>
      </c>
      <c r="H632">
        <v>87</v>
      </c>
      <c r="I632">
        <f t="shared" si="55"/>
        <v>68.66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56"/>
        <v>43586.208333333328</v>
      </c>
      <c r="O632" s="4">
        <f t="shared" si="59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4"/>
        <v>310</v>
      </c>
      <c r="G633" t="s">
        <v>20</v>
      </c>
      <c r="H633">
        <v>3063</v>
      </c>
      <c r="I633">
        <f t="shared" si="55"/>
        <v>59.99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56"/>
        <v>43550.208333333328</v>
      </c>
      <c r="O633" s="4">
        <f t="shared" si="59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4"/>
        <v>43</v>
      </c>
      <c r="G634" t="s">
        <v>47</v>
      </c>
      <c r="H634">
        <v>278</v>
      </c>
      <c r="I634">
        <f t="shared" si="55"/>
        <v>111.16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56"/>
        <v>41945.208333333336</v>
      </c>
      <c r="O634" s="4">
        <f t="shared" si="59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4"/>
        <v>83</v>
      </c>
      <c r="G635" t="s">
        <v>14</v>
      </c>
      <c r="H635">
        <v>105</v>
      </c>
      <c r="I635">
        <f t="shared" si="55"/>
        <v>53.04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56"/>
        <v>42315.25</v>
      </c>
      <c r="O635" s="4">
        <f t="shared" si="59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4"/>
        <v>79</v>
      </c>
      <c r="G636" t="s">
        <v>74</v>
      </c>
      <c r="H636">
        <v>1658</v>
      </c>
      <c r="I636">
        <f t="shared" si="55"/>
        <v>55.99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56"/>
        <v>42819.208333333328</v>
      </c>
      <c r="O636" s="4">
        <f t="shared" si="59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4"/>
        <v>114</v>
      </c>
      <c r="G637" t="s">
        <v>20</v>
      </c>
      <c r="H637">
        <v>2266</v>
      </c>
      <c r="I637">
        <f t="shared" si="55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56"/>
        <v>41314.25</v>
      </c>
      <c r="O637" s="4">
        <f t="shared" si="59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4"/>
        <v>65</v>
      </c>
      <c r="G638" t="s">
        <v>14</v>
      </c>
      <c r="H638">
        <v>2604</v>
      </c>
      <c r="I638">
        <f t="shared" si="55"/>
        <v>49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56"/>
        <v>40926.25</v>
      </c>
      <c r="O638" s="4">
        <f t="shared" si="59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4"/>
        <v>79</v>
      </c>
      <c r="G639" t="s">
        <v>14</v>
      </c>
      <c r="H639">
        <v>65</v>
      </c>
      <c r="I639">
        <f t="shared" si="55"/>
        <v>103.85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56"/>
        <v>42688.25</v>
      </c>
      <c r="O639" s="4">
        <f t="shared" si="59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4"/>
        <v>11</v>
      </c>
      <c r="G640" t="s">
        <v>14</v>
      </c>
      <c r="H640">
        <v>94</v>
      </c>
      <c r="I640">
        <f t="shared" si="55"/>
        <v>99.13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56"/>
        <v>40386.208333333336</v>
      </c>
      <c r="O640" s="4">
        <f t="shared" si="59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4"/>
        <v>56</v>
      </c>
      <c r="G641" t="s">
        <v>47</v>
      </c>
      <c r="H641">
        <v>45</v>
      </c>
      <c r="I641">
        <f t="shared" si="55"/>
        <v>107.38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56"/>
        <v>43309.208333333328</v>
      </c>
      <c r="O641" s="4">
        <f t="shared" si="59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4"/>
        <v>17</v>
      </c>
      <c r="G642" t="s">
        <v>14</v>
      </c>
      <c r="H642">
        <v>257</v>
      </c>
      <c r="I642">
        <f t="shared" si="55"/>
        <v>76.92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si="56"/>
        <v>42387.25</v>
      </c>
      <c r="O642" s="4">
        <f t="shared" si="59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60">ROUND((E643/D643)*100,0)</f>
        <v>120</v>
      </c>
      <c r="G643" t="s">
        <v>20</v>
      </c>
      <c r="H643">
        <v>194</v>
      </c>
      <c r="I643">
        <f t="shared" ref="I643:I706" si="61">IF( H643=0, 0, 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ref="N643:N706" si="62">(((L643/60/60)/24)+DATE(1970,1,1))</f>
        <v>42786.25</v>
      </c>
      <c r="O643" s="4">
        <f t="shared" si="59"/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60"/>
        <v>145</v>
      </c>
      <c r="G644" t="s">
        <v>20</v>
      </c>
      <c r="H644">
        <v>129</v>
      </c>
      <c r="I644">
        <f t="shared" si="61"/>
        <v>103.74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62"/>
        <v>43451.25</v>
      </c>
      <c r="O644" s="4">
        <f t="shared" ref="O644:O707" si="65">(((M644/60)/60)/24)+DATE(1970,1,1)</f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0"/>
        <v>221</v>
      </c>
      <c r="G645" t="s">
        <v>20</v>
      </c>
      <c r="H645">
        <v>375</v>
      </c>
      <c r="I645">
        <f t="shared" si="61"/>
        <v>87.96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62"/>
        <v>42795.25</v>
      </c>
      <c r="O645" s="4">
        <f t="shared" si="65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0"/>
        <v>48</v>
      </c>
      <c r="G646" t="s">
        <v>14</v>
      </c>
      <c r="H646">
        <v>2928</v>
      </c>
      <c r="I64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62"/>
        <v>43452.25</v>
      </c>
      <c r="O646" s="4">
        <f t="shared" si="65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0"/>
        <v>93</v>
      </c>
      <c r="G647" t="s">
        <v>14</v>
      </c>
      <c r="H647">
        <v>4697</v>
      </c>
      <c r="I647">
        <f t="shared" si="61"/>
        <v>38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62"/>
        <v>43369.208333333328</v>
      </c>
      <c r="O647" s="4">
        <f t="shared" si="65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0"/>
        <v>89</v>
      </c>
      <c r="G648" t="s">
        <v>14</v>
      </c>
      <c r="H648">
        <v>2915</v>
      </c>
      <c r="I648">
        <f t="shared" si="61"/>
        <v>30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62"/>
        <v>41346.208333333336</v>
      </c>
      <c r="O648" s="4">
        <f t="shared" si="65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0"/>
        <v>41</v>
      </c>
      <c r="G649" t="s">
        <v>14</v>
      </c>
      <c r="H649">
        <v>18</v>
      </c>
      <c r="I649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62"/>
        <v>43199.208333333328</v>
      </c>
      <c r="O649" s="4">
        <f t="shared" si="65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0"/>
        <v>63</v>
      </c>
      <c r="G650" t="s">
        <v>74</v>
      </c>
      <c r="H650">
        <v>723</v>
      </c>
      <c r="I650">
        <f t="shared" si="61"/>
        <v>85.99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62"/>
        <v>42922.208333333328</v>
      </c>
      <c r="O650" s="4">
        <f t="shared" si="65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0"/>
        <v>48</v>
      </c>
      <c r="G651" t="s">
        <v>14</v>
      </c>
      <c r="H651">
        <v>602</v>
      </c>
      <c r="I651">
        <f t="shared" si="61"/>
        <v>98.01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62"/>
        <v>40471.208333333336</v>
      </c>
      <c r="O651" s="4">
        <f t="shared" si="65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0"/>
        <v>2</v>
      </c>
      <c r="G652" t="s">
        <v>14</v>
      </c>
      <c r="H652">
        <v>1</v>
      </c>
      <c r="I652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62"/>
        <v>41828.208333333336</v>
      </c>
      <c r="O652" s="4">
        <f t="shared" si="65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0"/>
        <v>88</v>
      </c>
      <c r="G653" t="s">
        <v>14</v>
      </c>
      <c r="H653">
        <v>3868</v>
      </c>
      <c r="I653">
        <f t="shared" si="6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62"/>
        <v>41692.25</v>
      </c>
      <c r="O653" s="4">
        <f t="shared" si="65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0"/>
        <v>127</v>
      </c>
      <c r="G654" t="s">
        <v>20</v>
      </c>
      <c r="H654">
        <v>409</v>
      </c>
      <c r="I654">
        <f t="shared" si="61"/>
        <v>31.01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62"/>
        <v>42587.208333333328</v>
      </c>
      <c r="O654" s="4">
        <f t="shared" si="65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0"/>
        <v>2339</v>
      </c>
      <c r="G655" t="s">
        <v>20</v>
      </c>
      <c r="H655">
        <v>234</v>
      </c>
      <c r="I655">
        <f t="shared" si="61"/>
        <v>59.97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62"/>
        <v>42468.208333333328</v>
      </c>
      <c r="O655" s="4">
        <f t="shared" si="65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0"/>
        <v>508</v>
      </c>
      <c r="G656" t="s">
        <v>20</v>
      </c>
      <c r="H656">
        <v>3016</v>
      </c>
      <c r="I656">
        <f t="shared" si="61"/>
        <v>59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62"/>
        <v>42240.208333333328</v>
      </c>
      <c r="O656" s="4">
        <f t="shared" si="65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0"/>
        <v>191</v>
      </c>
      <c r="G657" t="s">
        <v>20</v>
      </c>
      <c r="H657">
        <v>264</v>
      </c>
      <c r="I657">
        <f t="shared" si="61"/>
        <v>50.05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62"/>
        <v>42796.25</v>
      </c>
      <c r="O657" s="4">
        <f t="shared" si="65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0"/>
        <v>42</v>
      </c>
      <c r="G658" t="s">
        <v>14</v>
      </c>
      <c r="H658">
        <v>504</v>
      </c>
      <c r="I658">
        <f t="shared" si="61"/>
        <v>98.97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62"/>
        <v>43097.25</v>
      </c>
      <c r="O658" s="4">
        <f t="shared" si="65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0"/>
        <v>8</v>
      </c>
      <c r="G659" t="s">
        <v>14</v>
      </c>
      <c r="H659">
        <v>14</v>
      </c>
      <c r="I659">
        <f t="shared" si="61"/>
        <v>58.86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62"/>
        <v>43096.25</v>
      </c>
      <c r="O659" s="4">
        <f t="shared" si="65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0"/>
        <v>60</v>
      </c>
      <c r="G660" t="s">
        <v>74</v>
      </c>
      <c r="H660">
        <v>390</v>
      </c>
      <c r="I660">
        <f t="shared" si="6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62"/>
        <v>42246.208333333328</v>
      </c>
      <c r="O660" s="4">
        <f t="shared" si="65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0"/>
        <v>47</v>
      </c>
      <c r="G661" t="s">
        <v>14</v>
      </c>
      <c r="H661">
        <v>750</v>
      </c>
      <c r="I661">
        <f t="shared" si="6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62"/>
        <v>40570.25</v>
      </c>
      <c r="O661" s="4">
        <f t="shared" si="65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0"/>
        <v>82</v>
      </c>
      <c r="G662" t="s">
        <v>14</v>
      </c>
      <c r="H662">
        <v>77</v>
      </c>
      <c r="I662">
        <f t="shared" si="61"/>
        <v>96.6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62"/>
        <v>42237.208333333328</v>
      </c>
      <c r="O662" s="4">
        <f t="shared" si="65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0"/>
        <v>54</v>
      </c>
      <c r="G663" t="s">
        <v>14</v>
      </c>
      <c r="H663">
        <v>752</v>
      </c>
      <c r="I663">
        <f t="shared" si="6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62"/>
        <v>40996.208333333336</v>
      </c>
      <c r="O663" s="4">
        <f t="shared" si="65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0"/>
        <v>98</v>
      </c>
      <c r="G664" t="s">
        <v>14</v>
      </c>
      <c r="H664">
        <v>131</v>
      </c>
      <c r="I664">
        <f t="shared" si="61"/>
        <v>67.98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62"/>
        <v>43443.25</v>
      </c>
      <c r="O664" s="4">
        <f t="shared" si="65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0"/>
        <v>77</v>
      </c>
      <c r="G665" t="s">
        <v>14</v>
      </c>
      <c r="H665">
        <v>87</v>
      </c>
      <c r="I665">
        <f t="shared" si="61"/>
        <v>88.78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62"/>
        <v>40458.208333333336</v>
      </c>
      <c r="O665" s="4">
        <f t="shared" si="65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0"/>
        <v>33</v>
      </c>
      <c r="G666" t="s">
        <v>14</v>
      </c>
      <c r="H666">
        <v>1063</v>
      </c>
      <c r="I666">
        <f t="shared" si="61"/>
        <v>25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62"/>
        <v>40959.25</v>
      </c>
      <c r="O666" s="4">
        <f t="shared" si="65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0"/>
        <v>240</v>
      </c>
      <c r="G667" t="s">
        <v>20</v>
      </c>
      <c r="H667">
        <v>272</v>
      </c>
      <c r="I667">
        <f t="shared" si="61"/>
        <v>44.92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62"/>
        <v>40733.208333333336</v>
      </c>
      <c r="O667" s="4">
        <f t="shared" si="65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0"/>
        <v>64</v>
      </c>
      <c r="G668" t="s">
        <v>74</v>
      </c>
      <c r="H668">
        <v>25</v>
      </c>
      <c r="I668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62"/>
        <v>41516.208333333336</v>
      </c>
      <c r="O668" s="4">
        <f t="shared" si="65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0"/>
        <v>176</v>
      </c>
      <c r="G669" t="s">
        <v>20</v>
      </c>
      <c r="H669">
        <v>419</v>
      </c>
      <c r="I669">
        <f t="shared" si="61"/>
        <v>29.01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62"/>
        <v>41892.208333333336</v>
      </c>
      <c r="O669" s="4">
        <f t="shared" si="65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0"/>
        <v>20</v>
      </c>
      <c r="G670" t="s">
        <v>14</v>
      </c>
      <c r="H670">
        <v>76</v>
      </c>
      <c r="I670">
        <f t="shared" si="61"/>
        <v>73.59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62"/>
        <v>41122.208333333336</v>
      </c>
      <c r="O670" s="4">
        <f t="shared" si="65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0"/>
        <v>359</v>
      </c>
      <c r="G671" t="s">
        <v>20</v>
      </c>
      <c r="H671">
        <v>1621</v>
      </c>
      <c r="I671">
        <f t="shared" si="6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62"/>
        <v>42912.208333333328</v>
      </c>
      <c r="O671" s="4">
        <f t="shared" si="65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0"/>
        <v>469</v>
      </c>
      <c r="G672" t="s">
        <v>20</v>
      </c>
      <c r="H672">
        <v>1101</v>
      </c>
      <c r="I672">
        <f t="shared" si="6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62"/>
        <v>42425.25</v>
      </c>
      <c r="O672" s="4">
        <f t="shared" si="65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0"/>
        <v>122</v>
      </c>
      <c r="G673" t="s">
        <v>20</v>
      </c>
      <c r="H673">
        <v>1073</v>
      </c>
      <c r="I673">
        <f t="shared" si="61"/>
        <v>111.02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62"/>
        <v>40390.208333333336</v>
      </c>
      <c r="O673" s="4">
        <f t="shared" si="65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0"/>
        <v>56</v>
      </c>
      <c r="G674" t="s">
        <v>14</v>
      </c>
      <c r="H674">
        <v>4428</v>
      </c>
      <c r="I674">
        <f t="shared" si="61"/>
        <v>25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62"/>
        <v>43180.208333333328</v>
      </c>
      <c r="O674" s="4">
        <f t="shared" si="65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0"/>
        <v>44</v>
      </c>
      <c r="G675" t="s">
        <v>14</v>
      </c>
      <c r="H675">
        <v>58</v>
      </c>
      <c r="I675">
        <f t="shared" si="6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62"/>
        <v>42475.208333333328</v>
      </c>
      <c r="O675" s="4">
        <f t="shared" si="65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0"/>
        <v>34</v>
      </c>
      <c r="G676" t="s">
        <v>74</v>
      </c>
      <c r="H676">
        <v>1218</v>
      </c>
      <c r="I676">
        <f t="shared" si="61"/>
        <v>47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62"/>
        <v>40774.208333333336</v>
      </c>
      <c r="O676" s="4">
        <f t="shared" si="65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0"/>
        <v>123</v>
      </c>
      <c r="G677" t="s">
        <v>20</v>
      </c>
      <c r="H677">
        <v>331</v>
      </c>
      <c r="I677">
        <f t="shared" si="61"/>
        <v>36.04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62"/>
        <v>43719.208333333328</v>
      </c>
      <c r="O677" s="4">
        <f t="shared" si="65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0"/>
        <v>190</v>
      </c>
      <c r="G678" t="s">
        <v>20</v>
      </c>
      <c r="H678">
        <v>1170</v>
      </c>
      <c r="I678">
        <f t="shared" si="61"/>
        <v>101.04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62"/>
        <v>41178.208333333336</v>
      </c>
      <c r="O678" s="4">
        <f t="shared" si="65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0"/>
        <v>84</v>
      </c>
      <c r="G679" t="s">
        <v>14</v>
      </c>
      <c r="H679">
        <v>111</v>
      </c>
      <c r="I679">
        <f t="shared" si="61"/>
        <v>39.93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62"/>
        <v>42561.208333333328</v>
      </c>
      <c r="O679" s="4">
        <f t="shared" si="65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0"/>
        <v>18</v>
      </c>
      <c r="G680" t="s">
        <v>74</v>
      </c>
      <c r="H680">
        <v>215</v>
      </c>
      <c r="I680">
        <f t="shared" si="61"/>
        <v>83.16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62"/>
        <v>43484.25</v>
      </c>
      <c r="O680" s="4">
        <f t="shared" si="65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0"/>
        <v>1037</v>
      </c>
      <c r="G681" t="s">
        <v>20</v>
      </c>
      <c r="H681">
        <v>363</v>
      </c>
      <c r="I681">
        <f t="shared" si="6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62"/>
        <v>43756.208333333328</v>
      </c>
      <c r="O681" s="4">
        <f t="shared" si="65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0"/>
        <v>97</v>
      </c>
      <c r="G682" t="s">
        <v>14</v>
      </c>
      <c r="H682">
        <v>2955</v>
      </c>
      <c r="I682">
        <f t="shared" si="61"/>
        <v>47.99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62"/>
        <v>43813.25</v>
      </c>
      <c r="O682" s="4">
        <f t="shared" si="65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0"/>
        <v>86</v>
      </c>
      <c r="G683" t="s">
        <v>14</v>
      </c>
      <c r="H683">
        <v>1657</v>
      </c>
      <c r="I683">
        <f t="shared" si="61"/>
        <v>95.98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62"/>
        <v>40898.25</v>
      </c>
      <c r="O683" s="4">
        <f t="shared" si="65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0"/>
        <v>150</v>
      </c>
      <c r="G684" t="s">
        <v>20</v>
      </c>
      <c r="H684">
        <v>103</v>
      </c>
      <c r="I684">
        <f t="shared" si="61"/>
        <v>78.73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62"/>
        <v>41619.25</v>
      </c>
      <c r="O684" s="4">
        <f t="shared" si="65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0"/>
        <v>358</v>
      </c>
      <c r="G685" t="s">
        <v>20</v>
      </c>
      <c r="H685">
        <v>147</v>
      </c>
      <c r="I685">
        <f t="shared" si="61"/>
        <v>56.08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62"/>
        <v>43359.208333333328</v>
      </c>
      <c r="O685" s="4">
        <f t="shared" si="65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0"/>
        <v>543</v>
      </c>
      <c r="G686" t="s">
        <v>20</v>
      </c>
      <c r="H686">
        <v>110</v>
      </c>
      <c r="I686">
        <f t="shared" si="61"/>
        <v>69.09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62"/>
        <v>40358.208333333336</v>
      </c>
      <c r="O686" s="4">
        <f t="shared" si="65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0"/>
        <v>68</v>
      </c>
      <c r="G687" t="s">
        <v>14</v>
      </c>
      <c r="H687">
        <v>926</v>
      </c>
      <c r="I687">
        <f t="shared" si="61"/>
        <v>102.05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62"/>
        <v>42239.208333333328</v>
      </c>
      <c r="O687" s="4">
        <f t="shared" si="65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0"/>
        <v>192</v>
      </c>
      <c r="G688" t="s">
        <v>20</v>
      </c>
      <c r="H688">
        <v>134</v>
      </c>
      <c r="I688">
        <f t="shared" si="61"/>
        <v>107.32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62"/>
        <v>43186.208333333328</v>
      </c>
      <c r="O688" s="4">
        <f t="shared" si="65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0"/>
        <v>932</v>
      </c>
      <c r="G689" t="s">
        <v>20</v>
      </c>
      <c r="H689">
        <v>269</v>
      </c>
      <c r="I689">
        <f t="shared" si="61"/>
        <v>51.97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62"/>
        <v>42806.25</v>
      </c>
      <c r="O689" s="4">
        <f t="shared" si="65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0"/>
        <v>429</v>
      </c>
      <c r="G690" t="s">
        <v>20</v>
      </c>
      <c r="H690">
        <v>175</v>
      </c>
      <c r="I690">
        <f t="shared" si="61"/>
        <v>71.14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62"/>
        <v>43475.25</v>
      </c>
      <c r="O690" s="4">
        <f t="shared" si="65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0"/>
        <v>101</v>
      </c>
      <c r="G691" t="s">
        <v>20</v>
      </c>
      <c r="H691">
        <v>69</v>
      </c>
      <c r="I691">
        <f t="shared" si="61"/>
        <v>106.49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62"/>
        <v>41576.208333333336</v>
      </c>
      <c r="O691" s="4">
        <f t="shared" si="65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0"/>
        <v>227</v>
      </c>
      <c r="G692" t="s">
        <v>20</v>
      </c>
      <c r="H692">
        <v>190</v>
      </c>
      <c r="I692">
        <f t="shared" si="61"/>
        <v>42.94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62"/>
        <v>40874.25</v>
      </c>
      <c r="O692" s="4">
        <f t="shared" si="65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0"/>
        <v>142</v>
      </c>
      <c r="G693" t="s">
        <v>20</v>
      </c>
      <c r="H693">
        <v>237</v>
      </c>
      <c r="I693">
        <f t="shared" si="61"/>
        <v>30.04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62"/>
        <v>41185.208333333336</v>
      </c>
      <c r="O693" s="4">
        <f t="shared" si="65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0"/>
        <v>91</v>
      </c>
      <c r="G694" t="s">
        <v>14</v>
      </c>
      <c r="H694">
        <v>77</v>
      </c>
      <c r="I694">
        <f t="shared" si="61"/>
        <v>70.62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62"/>
        <v>43655.208333333328</v>
      </c>
      <c r="O694" s="4">
        <f t="shared" si="65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0"/>
        <v>64</v>
      </c>
      <c r="G695" t="s">
        <v>14</v>
      </c>
      <c r="H695">
        <v>1748</v>
      </c>
      <c r="I695">
        <f t="shared" si="61"/>
        <v>66.02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62"/>
        <v>43025.208333333328</v>
      </c>
      <c r="O695" s="4">
        <f t="shared" si="65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0"/>
        <v>84</v>
      </c>
      <c r="G696" t="s">
        <v>14</v>
      </c>
      <c r="H696">
        <v>79</v>
      </c>
      <c r="I696">
        <f t="shared" si="61"/>
        <v>96.91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62"/>
        <v>43066.25</v>
      </c>
      <c r="O696" s="4">
        <f t="shared" si="65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0"/>
        <v>134</v>
      </c>
      <c r="G697" t="s">
        <v>20</v>
      </c>
      <c r="H697">
        <v>196</v>
      </c>
      <c r="I697">
        <f t="shared" si="6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62"/>
        <v>42322.25</v>
      </c>
      <c r="O697" s="4">
        <f t="shared" si="65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0"/>
        <v>59</v>
      </c>
      <c r="G698" t="s">
        <v>14</v>
      </c>
      <c r="H698">
        <v>889</v>
      </c>
      <c r="I698">
        <f t="shared" si="61"/>
        <v>108.99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62"/>
        <v>42114.208333333328</v>
      </c>
      <c r="O698" s="4">
        <f t="shared" si="65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0"/>
        <v>153</v>
      </c>
      <c r="G699" t="s">
        <v>20</v>
      </c>
      <c r="H699">
        <v>7295</v>
      </c>
      <c r="I699">
        <f t="shared" si="61"/>
        <v>27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62"/>
        <v>43190.208333333328</v>
      </c>
      <c r="O699" s="4">
        <f t="shared" si="65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0"/>
        <v>447</v>
      </c>
      <c r="G700" t="s">
        <v>20</v>
      </c>
      <c r="H700">
        <v>2893</v>
      </c>
      <c r="I700">
        <f t="shared" si="61"/>
        <v>65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62"/>
        <v>40871.25</v>
      </c>
      <c r="O700" s="4">
        <f t="shared" si="65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0"/>
        <v>84</v>
      </c>
      <c r="G701" t="s">
        <v>14</v>
      </c>
      <c r="H701">
        <v>56</v>
      </c>
      <c r="I701">
        <f t="shared" si="61"/>
        <v>111.52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62"/>
        <v>43641.208333333328</v>
      </c>
      <c r="O701" s="4">
        <f t="shared" si="65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0"/>
        <v>3</v>
      </c>
      <c r="G702" t="s">
        <v>14</v>
      </c>
      <c r="H702">
        <v>1</v>
      </c>
      <c r="I702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62"/>
        <v>40203.25</v>
      </c>
      <c r="O702" s="4">
        <f t="shared" si="65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0"/>
        <v>175</v>
      </c>
      <c r="G703" t="s">
        <v>20</v>
      </c>
      <c r="H703">
        <v>820</v>
      </c>
      <c r="I703">
        <f t="shared" si="61"/>
        <v>110.99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62"/>
        <v>40629.208333333336</v>
      </c>
      <c r="O703" s="4">
        <f t="shared" si="65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0"/>
        <v>54</v>
      </c>
      <c r="G704" t="s">
        <v>14</v>
      </c>
      <c r="H704">
        <v>83</v>
      </c>
      <c r="I704">
        <f t="shared" si="61"/>
        <v>56.75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62"/>
        <v>41477.208333333336</v>
      </c>
      <c r="O704" s="4">
        <f t="shared" si="65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0"/>
        <v>312</v>
      </c>
      <c r="G705" t="s">
        <v>20</v>
      </c>
      <c r="H705">
        <v>2038</v>
      </c>
      <c r="I705">
        <f t="shared" si="61"/>
        <v>97.02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62"/>
        <v>41020.208333333336</v>
      </c>
      <c r="O705" s="4">
        <f t="shared" si="65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0"/>
        <v>123</v>
      </c>
      <c r="G706" t="s">
        <v>20</v>
      </c>
      <c r="H706">
        <v>116</v>
      </c>
      <c r="I706">
        <f t="shared" si="61"/>
        <v>92.09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si="62"/>
        <v>42555.208333333328</v>
      </c>
      <c r="O706" s="4">
        <f t="shared" si="65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66">ROUND((E707/D707)*100,0)</f>
        <v>99</v>
      </c>
      <c r="G707" t="s">
        <v>14</v>
      </c>
      <c r="H707">
        <v>2025</v>
      </c>
      <c r="I707">
        <f t="shared" ref="I707:I770" si="67">IF( H707=0, 0, 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ref="N707:N770" si="68">(((L707/60/60)/24)+DATE(1970,1,1))</f>
        <v>41619.25</v>
      </c>
      <c r="O707" s="4">
        <f t="shared" si="65"/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66"/>
        <v>128</v>
      </c>
      <c r="G708" t="s">
        <v>20</v>
      </c>
      <c r="H708">
        <v>1345</v>
      </c>
      <c r="I708">
        <f t="shared" si="67"/>
        <v>103.04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68"/>
        <v>43471.25</v>
      </c>
      <c r="O708" s="4">
        <f t="shared" ref="O708:O771" si="71">(((M708/60)/60)/24)+DATE(1970,1,1)</f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66"/>
        <v>159</v>
      </c>
      <c r="G709" t="s">
        <v>20</v>
      </c>
      <c r="H709">
        <v>168</v>
      </c>
      <c r="I709">
        <f t="shared" si="67"/>
        <v>68.92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68"/>
        <v>43442.25</v>
      </c>
      <c r="O709" s="4">
        <f t="shared" si="71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66"/>
        <v>707</v>
      </c>
      <c r="G710" t="s">
        <v>20</v>
      </c>
      <c r="H710">
        <v>137</v>
      </c>
      <c r="I710">
        <f t="shared" si="67"/>
        <v>87.74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68"/>
        <v>42877.208333333328</v>
      </c>
      <c r="O710" s="4">
        <f t="shared" si="71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66"/>
        <v>142</v>
      </c>
      <c r="G711" t="s">
        <v>20</v>
      </c>
      <c r="H711">
        <v>186</v>
      </c>
      <c r="I711">
        <f t="shared" si="6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68"/>
        <v>41018.208333333336</v>
      </c>
      <c r="O711" s="4">
        <f t="shared" si="71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66"/>
        <v>148</v>
      </c>
      <c r="G712" t="s">
        <v>20</v>
      </c>
      <c r="H712">
        <v>125</v>
      </c>
      <c r="I712">
        <f t="shared" si="67"/>
        <v>50.86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68"/>
        <v>43295.208333333328</v>
      </c>
      <c r="O712" s="4">
        <f t="shared" si="71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66"/>
        <v>20</v>
      </c>
      <c r="G713" t="s">
        <v>14</v>
      </c>
      <c r="H713">
        <v>14</v>
      </c>
      <c r="I713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68"/>
        <v>42393.25</v>
      </c>
      <c r="O713" s="4">
        <f t="shared" si="71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66"/>
        <v>1841</v>
      </c>
      <c r="G714" t="s">
        <v>20</v>
      </c>
      <c r="H714">
        <v>202</v>
      </c>
      <c r="I714">
        <f t="shared" si="6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68"/>
        <v>42559.208333333328</v>
      </c>
      <c r="O714" s="4">
        <f t="shared" si="71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66"/>
        <v>162</v>
      </c>
      <c r="G715" t="s">
        <v>20</v>
      </c>
      <c r="H715">
        <v>103</v>
      </c>
      <c r="I715">
        <f t="shared" si="67"/>
        <v>108.49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68"/>
        <v>42604.208333333328</v>
      </c>
      <c r="O715" s="4">
        <f t="shared" si="71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66"/>
        <v>473</v>
      </c>
      <c r="G716" t="s">
        <v>20</v>
      </c>
      <c r="H716">
        <v>1785</v>
      </c>
      <c r="I716">
        <f t="shared" si="67"/>
        <v>101.98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68"/>
        <v>41870.208333333336</v>
      </c>
      <c r="O716" s="4">
        <f t="shared" si="71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66"/>
        <v>24</v>
      </c>
      <c r="G717" t="s">
        <v>14</v>
      </c>
      <c r="H717">
        <v>656</v>
      </c>
      <c r="I717">
        <f t="shared" si="67"/>
        <v>44.01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68"/>
        <v>40397.208333333336</v>
      </c>
      <c r="O717" s="4">
        <f t="shared" si="71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66"/>
        <v>518</v>
      </c>
      <c r="G718" t="s">
        <v>20</v>
      </c>
      <c r="H718">
        <v>157</v>
      </c>
      <c r="I718">
        <f t="shared" si="67"/>
        <v>65.94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68"/>
        <v>41465.208333333336</v>
      </c>
      <c r="O718" s="4">
        <f t="shared" si="71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66"/>
        <v>248</v>
      </c>
      <c r="G719" t="s">
        <v>20</v>
      </c>
      <c r="H719">
        <v>555</v>
      </c>
      <c r="I719">
        <f t="shared" si="67"/>
        <v>24.99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68"/>
        <v>40777.208333333336</v>
      </c>
      <c r="O719" s="4">
        <f t="shared" si="71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66"/>
        <v>100</v>
      </c>
      <c r="G720" t="s">
        <v>20</v>
      </c>
      <c r="H720">
        <v>297</v>
      </c>
      <c r="I720">
        <f t="shared" si="67"/>
        <v>28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68"/>
        <v>41442.208333333336</v>
      </c>
      <c r="O720" s="4">
        <f t="shared" si="71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66"/>
        <v>153</v>
      </c>
      <c r="G721" t="s">
        <v>20</v>
      </c>
      <c r="H721">
        <v>123</v>
      </c>
      <c r="I721">
        <f t="shared" si="67"/>
        <v>85.83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68"/>
        <v>41058.208333333336</v>
      </c>
      <c r="O721" s="4">
        <f t="shared" si="71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66"/>
        <v>37</v>
      </c>
      <c r="G722" t="s">
        <v>74</v>
      </c>
      <c r="H722">
        <v>38</v>
      </c>
      <c r="I722">
        <f t="shared" si="67"/>
        <v>84.92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68"/>
        <v>43152.25</v>
      </c>
      <c r="O722" s="4">
        <f t="shared" si="71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66"/>
        <v>4</v>
      </c>
      <c r="G723" t="s">
        <v>74</v>
      </c>
      <c r="H723">
        <v>60</v>
      </c>
      <c r="I723">
        <f t="shared" si="67"/>
        <v>90.48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68"/>
        <v>43194.208333333328</v>
      </c>
      <c r="O723" s="4">
        <f t="shared" si="71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66"/>
        <v>157</v>
      </c>
      <c r="G724" t="s">
        <v>20</v>
      </c>
      <c r="H724">
        <v>3036</v>
      </c>
      <c r="I724">
        <f t="shared" si="67"/>
        <v>25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68"/>
        <v>43045.25</v>
      </c>
      <c r="O724" s="4">
        <f t="shared" si="71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66"/>
        <v>270</v>
      </c>
      <c r="G725" t="s">
        <v>20</v>
      </c>
      <c r="H725">
        <v>144</v>
      </c>
      <c r="I725">
        <f t="shared" si="67"/>
        <v>92.01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68"/>
        <v>42431.25</v>
      </c>
      <c r="O725" s="4">
        <f t="shared" si="71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66"/>
        <v>134</v>
      </c>
      <c r="G726" t="s">
        <v>20</v>
      </c>
      <c r="H726">
        <v>121</v>
      </c>
      <c r="I726">
        <f t="shared" si="67"/>
        <v>93.07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68"/>
        <v>41934.208333333336</v>
      </c>
      <c r="O726" s="4">
        <f t="shared" si="71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66"/>
        <v>50</v>
      </c>
      <c r="G727" t="s">
        <v>14</v>
      </c>
      <c r="H727">
        <v>1596</v>
      </c>
      <c r="I727">
        <f t="shared" si="67"/>
        <v>61.01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68"/>
        <v>41958.25</v>
      </c>
      <c r="O727" s="4">
        <f t="shared" si="71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66"/>
        <v>89</v>
      </c>
      <c r="G728" t="s">
        <v>74</v>
      </c>
      <c r="H728">
        <v>524</v>
      </c>
      <c r="I728">
        <f t="shared" si="67"/>
        <v>92.04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68"/>
        <v>40476.208333333336</v>
      </c>
      <c r="O728" s="4">
        <f t="shared" si="71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66"/>
        <v>165</v>
      </c>
      <c r="G729" t="s">
        <v>20</v>
      </c>
      <c r="H729">
        <v>181</v>
      </c>
      <c r="I729">
        <f t="shared" si="67"/>
        <v>81.13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68"/>
        <v>43485.25</v>
      </c>
      <c r="O729" s="4">
        <f t="shared" si="71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66"/>
        <v>18</v>
      </c>
      <c r="G730" t="s">
        <v>14</v>
      </c>
      <c r="H730">
        <v>10</v>
      </c>
      <c r="I730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68"/>
        <v>42515.208333333328</v>
      </c>
      <c r="O730" s="4">
        <f t="shared" si="71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66"/>
        <v>186</v>
      </c>
      <c r="G731" t="s">
        <v>20</v>
      </c>
      <c r="H731">
        <v>122</v>
      </c>
      <c r="I731">
        <f t="shared" si="67"/>
        <v>85.22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68"/>
        <v>41309.25</v>
      </c>
      <c r="O731" s="4">
        <f t="shared" si="71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66"/>
        <v>413</v>
      </c>
      <c r="G732" t="s">
        <v>20</v>
      </c>
      <c r="H732">
        <v>1071</v>
      </c>
      <c r="I732">
        <f t="shared" si="67"/>
        <v>110.97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68"/>
        <v>42147.208333333328</v>
      </c>
      <c r="O732" s="4">
        <f t="shared" si="71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66"/>
        <v>90</v>
      </c>
      <c r="G733" t="s">
        <v>74</v>
      </c>
      <c r="H733">
        <v>219</v>
      </c>
      <c r="I733">
        <f t="shared" si="67"/>
        <v>32.97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68"/>
        <v>42939.208333333328</v>
      </c>
      <c r="O733" s="4">
        <f t="shared" si="71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66"/>
        <v>92</v>
      </c>
      <c r="G734" t="s">
        <v>14</v>
      </c>
      <c r="H734">
        <v>1121</v>
      </c>
      <c r="I734">
        <f t="shared" si="67"/>
        <v>96.01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68"/>
        <v>42816.208333333328</v>
      </c>
      <c r="O734" s="4">
        <f t="shared" si="71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66"/>
        <v>527</v>
      </c>
      <c r="G735" t="s">
        <v>20</v>
      </c>
      <c r="H735">
        <v>980</v>
      </c>
      <c r="I735">
        <f t="shared" si="67"/>
        <v>84.97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68"/>
        <v>41844.208333333336</v>
      </c>
      <c r="O735" s="4">
        <f t="shared" si="71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66"/>
        <v>319</v>
      </c>
      <c r="G736" t="s">
        <v>20</v>
      </c>
      <c r="H736">
        <v>536</v>
      </c>
      <c r="I736">
        <f t="shared" si="67"/>
        <v>25.01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68"/>
        <v>42763.25</v>
      </c>
      <c r="O736" s="4">
        <f t="shared" si="71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66"/>
        <v>354</v>
      </c>
      <c r="G737" t="s">
        <v>20</v>
      </c>
      <c r="H737">
        <v>1991</v>
      </c>
      <c r="I737">
        <f t="shared" si="67"/>
        <v>66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68"/>
        <v>42459.208333333328</v>
      </c>
      <c r="O737" s="4">
        <f t="shared" si="71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66"/>
        <v>33</v>
      </c>
      <c r="G738" t="s">
        <v>74</v>
      </c>
      <c r="H738">
        <v>29</v>
      </c>
      <c r="I738">
        <f t="shared" si="67"/>
        <v>87.34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68"/>
        <v>42055.25</v>
      </c>
      <c r="O738" s="4">
        <f t="shared" si="71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66"/>
        <v>136</v>
      </c>
      <c r="G739" t="s">
        <v>20</v>
      </c>
      <c r="H739">
        <v>180</v>
      </c>
      <c r="I739">
        <f t="shared" si="67"/>
        <v>27.93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68"/>
        <v>42685.25</v>
      </c>
      <c r="O739" s="4">
        <f t="shared" si="71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66"/>
        <v>2</v>
      </c>
      <c r="G740" t="s">
        <v>14</v>
      </c>
      <c r="H740">
        <v>15</v>
      </c>
      <c r="I740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68"/>
        <v>41959.25</v>
      </c>
      <c r="O740" s="4">
        <f t="shared" si="71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66"/>
        <v>61</v>
      </c>
      <c r="G741" t="s">
        <v>14</v>
      </c>
      <c r="H741">
        <v>191</v>
      </c>
      <c r="I741">
        <f t="shared" si="67"/>
        <v>31.94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68"/>
        <v>41089.208333333336</v>
      </c>
      <c r="O741" s="4">
        <f t="shared" si="71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66"/>
        <v>30</v>
      </c>
      <c r="G742" t="s">
        <v>14</v>
      </c>
      <c r="H742">
        <v>16</v>
      </c>
      <c r="I742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68"/>
        <v>42769.25</v>
      </c>
      <c r="O742" s="4">
        <f t="shared" si="71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66"/>
        <v>1179</v>
      </c>
      <c r="G743" t="s">
        <v>20</v>
      </c>
      <c r="H743">
        <v>130</v>
      </c>
      <c r="I743">
        <f t="shared" si="67"/>
        <v>108.85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68"/>
        <v>40321.208333333336</v>
      </c>
      <c r="O743" s="4">
        <f t="shared" si="71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66"/>
        <v>1126</v>
      </c>
      <c r="G744" t="s">
        <v>20</v>
      </c>
      <c r="H744">
        <v>122</v>
      </c>
      <c r="I744">
        <f t="shared" si="67"/>
        <v>110.76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68"/>
        <v>40197.25</v>
      </c>
      <c r="O744" s="4">
        <f t="shared" si="71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66"/>
        <v>13</v>
      </c>
      <c r="G745" t="s">
        <v>14</v>
      </c>
      <c r="H745">
        <v>17</v>
      </c>
      <c r="I745">
        <f t="shared" si="67"/>
        <v>29.65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68"/>
        <v>42298.208333333328</v>
      </c>
      <c r="O745" s="4">
        <f t="shared" si="71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66"/>
        <v>712</v>
      </c>
      <c r="G746" t="s">
        <v>20</v>
      </c>
      <c r="H746">
        <v>140</v>
      </c>
      <c r="I746">
        <f t="shared" si="67"/>
        <v>101.71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68"/>
        <v>43322.208333333328</v>
      </c>
      <c r="O746" s="4">
        <f t="shared" si="71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66"/>
        <v>30</v>
      </c>
      <c r="G747" t="s">
        <v>14</v>
      </c>
      <c r="H747">
        <v>34</v>
      </c>
      <c r="I747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68"/>
        <v>40328.208333333336</v>
      </c>
      <c r="O747" s="4">
        <f t="shared" si="71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66"/>
        <v>213</v>
      </c>
      <c r="G748" t="s">
        <v>20</v>
      </c>
      <c r="H748">
        <v>3388</v>
      </c>
      <c r="I748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68"/>
        <v>40825.208333333336</v>
      </c>
      <c r="O748" s="4">
        <f t="shared" si="71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66"/>
        <v>229</v>
      </c>
      <c r="G749" t="s">
        <v>20</v>
      </c>
      <c r="H749">
        <v>280</v>
      </c>
      <c r="I749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68"/>
        <v>40423.208333333336</v>
      </c>
      <c r="O749" s="4">
        <f t="shared" si="71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66"/>
        <v>35</v>
      </c>
      <c r="G750" t="s">
        <v>74</v>
      </c>
      <c r="H750">
        <v>614</v>
      </c>
      <c r="I750">
        <f t="shared" si="67"/>
        <v>110.97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68"/>
        <v>40238.25</v>
      </c>
      <c r="O750" s="4">
        <f t="shared" si="71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66"/>
        <v>157</v>
      </c>
      <c r="G751" t="s">
        <v>20</v>
      </c>
      <c r="H751">
        <v>366</v>
      </c>
      <c r="I751">
        <f t="shared" si="6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68"/>
        <v>41920.208333333336</v>
      </c>
      <c r="O751" s="4">
        <f t="shared" si="71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66"/>
        <v>1</v>
      </c>
      <c r="G752" t="s">
        <v>14</v>
      </c>
      <c r="H752">
        <v>1</v>
      </c>
      <c r="I752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68"/>
        <v>40360.208333333336</v>
      </c>
      <c r="O752" s="4">
        <f t="shared" si="71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66"/>
        <v>232</v>
      </c>
      <c r="G753" t="s">
        <v>20</v>
      </c>
      <c r="H753">
        <v>270</v>
      </c>
      <c r="I753">
        <f t="shared" si="67"/>
        <v>30.97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68"/>
        <v>42446.208333333328</v>
      </c>
      <c r="O753" s="4">
        <f t="shared" si="71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66"/>
        <v>92</v>
      </c>
      <c r="G754" t="s">
        <v>74</v>
      </c>
      <c r="H754">
        <v>114</v>
      </c>
      <c r="I754">
        <f t="shared" si="67"/>
        <v>47.04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68"/>
        <v>40395.208333333336</v>
      </c>
      <c r="O754" s="4">
        <f t="shared" si="71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66"/>
        <v>257</v>
      </c>
      <c r="G755" t="s">
        <v>20</v>
      </c>
      <c r="H755">
        <v>137</v>
      </c>
      <c r="I755">
        <f t="shared" si="67"/>
        <v>88.07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68"/>
        <v>40321.208333333336</v>
      </c>
      <c r="O755" s="4">
        <f t="shared" si="71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66"/>
        <v>168</v>
      </c>
      <c r="G756" t="s">
        <v>20</v>
      </c>
      <c r="H756">
        <v>3205</v>
      </c>
      <c r="I756">
        <f t="shared" si="67"/>
        <v>37.01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68"/>
        <v>41210.208333333336</v>
      </c>
      <c r="O756" s="4">
        <f t="shared" si="71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66"/>
        <v>167</v>
      </c>
      <c r="G757" t="s">
        <v>20</v>
      </c>
      <c r="H757">
        <v>288</v>
      </c>
      <c r="I757">
        <f t="shared" si="67"/>
        <v>26.03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68"/>
        <v>43096.25</v>
      </c>
      <c r="O757" s="4">
        <f t="shared" si="71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66"/>
        <v>772</v>
      </c>
      <c r="G758" t="s">
        <v>20</v>
      </c>
      <c r="H758">
        <v>148</v>
      </c>
      <c r="I758">
        <f t="shared" si="6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68"/>
        <v>42024.25</v>
      </c>
      <c r="O758" s="4">
        <f t="shared" si="71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66"/>
        <v>407</v>
      </c>
      <c r="G759" t="s">
        <v>20</v>
      </c>
      <c r="H759">
        <v>114</v>
      </c>
      <c r="I759">
        <f t="shared" si="67"/>
        <v>49.96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68"/>
        <v>40675.208333333336</v>
      </c>
      <c r="O759" s="4">
        <f t="shared" si="71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66"/>
        <v>564</v>
      </c>
      <c r="G760" t="s">
        <v>20</v>
      </c>
      <c r="H760">
        <v>1518</v>
      </c>
      <c r="I760">
        <f t="shared" si="67"/>
        <v>110.02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68"/>
        <v>41936.208333333336</v>
      </c>
      <c r="O760" s="4">
        <f t="shared" si="71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66"/>
        <v>68</v>
      </c>
      <c r="G761" t="s">
        <v>14</v>
      </c>
      <c r="H761">
        <v>1274</v>
      </c>
      <c r="I761">
        <f t="shared" si="67"/>
        <v>89.96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68"/>
        <v>43136.25</v>
      </c>
      <c r="O761" s="4">
        <f t="shared" si="71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66"/>
        <v>34</v>
      </c>
      <c r="G762" t="s">
        <v>14</v>
      </c>
      <c r="H762">
        <v>210</v>
      </c>
      <c r="I762">
        <f t="shared" si="6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68"/>
        <v>43678.208333333328</v>
      </c>
      <c r="O762" s="4">
        <f t="shared" si="71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66"/>
        <v>655</v>
      </c>
      <c r="G763" t="s">
        <v>20</v>
      </c>
      <c r="H763">
        <v>166</v>
      </c>
      <c r="I763">
        <f t="shared" si="67"/>
        <v>86.87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68"/>
        <v>42938.208333333328</v>
      </c>
      <c r="O763" s="4">
        <f t="shared" si="71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66"/>
        <v>177</v>
      </c>
      <c r="G764" t="s">
        <v>20</v>
      </c>
      <c r="H764">
        <v>100</v>
      </c>
      <c r="I76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68"/>
        <v>41241.25</v>
      </c>
      <c r="O764" s="4">
        <f t="shared" si="71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66"/>
        <v>113</v>
      </c>
      <c r="G765" t="s">
        <v>20</v>
      </c>
      <c r="H765">
        <v>235</v>
      </c>
      <c r="I765">
        <f t="shared" si="67"/>
        <v>26.97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68"/>
        <v>41037.208333333336</v>
      </c>
      <c r="O765" s="4">
        <f t="shared" si="71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66"/>
        <v>728</v>
      </c>
      <c r="G766" t="s">
        <v>20</v>
      </c>
      <c r="H766">
        <v>148</v>
      </c>
      <c r="I766">
        <f t="shared" si="67"/>
        <v>54.12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68"/>
        <v>40676.208333333336</v>
      </c>
      <c r="O766" s="4">
        <f t="shared" si="71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66"/>
        <v>208</v>
      </c>
      <c r="G767" t="s">
        <v>20</v>
      </c>
      <c r="H767">
        <v>198</v>
      </c>
      <c r="I767">
        <f t="shared" si="67"/>
        <v>41.04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68"/>
        <v>42840.208333333328</v>
      </c>
      <c r="O767" s="4">
        <f t="shared" si="71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66"/>
        <v>31</v>
      </c>
      <c r="G768" t="s">
        <v>14</v>
      </c>
      <c r="H768">
        <v>248</v>
      </c>
      <c r="I768">
        <f t="shared" si="67"/>
        <v>55.05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68"/>
        <v>43362.208333333328</v>
      </c>
      <c r="O768" s="4">
        <f t="shared" si="71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66"/>
        <v>57</v>
      </c>
      <c r="G769" t="s">
        <v>14</v>
      </c>
      <c r="H769">
        <v>513</v>
      </c>
      <c r="I769">
        <f t="shared" si="67"/>
        <v>107.94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68"/>
        <v>42283.208333333328</v>
      </c>
      <c r="O769" s="4">
        <f t="shared" si="71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66"/>
        <v>231</v>
      </c>
      <c r="G770" t="s">
        <v>20</v>
      </c>
      <c r="H770">
        <v>150</v>
      </c>
      <c r="I770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si="68"/>
        <v>41619.25</v>
      </c>
      <c r="O770" s="4">
        <f t="shared" si="71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72">ROUND((E771/D771)*100,0)</f>
        <v>87</v>
      </c>
      <c r="G771" t="s">
        <v>14</v>
      </c>
      <c r="H771">
        <v>3410</v>
      </c>
      <c r="I771">
        <f t="shared" ref="I771:I834" si="73">IF( H771=0, 0, 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ref="N771:N834" si="74">(((L771/60/60)/24)+DATE(1970,1,1))</f>
        <v>41501.208333333336</v>
      </c>
      <c r="O771" s="4">
        <f t="shared" si="71"/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72"/>
        <v>271</v>
      </c>
      <c r="G772" t="s">
        <v>20</v>
      </c>
      <c r="H772">
        <v>216</v>
      </c>
      <c r="I772">
        <f t="shared" si="73"/>
        <v>53.9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74"/>
        <v>41743.208333333336</v>
      </c>
      <c r="O772" s="4">
        <f t="shared" ref="O772:O835" si="77">(((M772/60)/60)/24)+DATE(1970,1,1)</f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2"/>
        <v>49</v>
      </c>
      <c r="G773" t="s">
        <v>74</v>
      </c>
      <c r="H773">
        <v>26</v>
      </c>
      <c r="I773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74"/>
        <v>43491.25</v>
      </c>
      <c r="O773" s="4">
        <f t="shared" si="77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2"/>
        <v>113</v>
      </c>
      <c r="G774" t="s">
        <v>20</v>
      </c>
      <c r="H774">
        <v>5139</v>
      </c>
      <c r="I774">
        <f t="shared" si="73"/>
        <v>33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74"/>
        <v>43505.25</v>
      </c>
      <c r="O774" s="4">
        <f t="shared" si="77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2"/>
        <v>191</v>
      </c>
      <c r="G775" t="s">
        <v>20</v>
      </c>
      <c r="H775">
        <v>2353</v>
      </c>
      <c r="I775">
        <f t="shared" si="73"/>
        <v>43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74"/>
        <v>42838.208333333328</v>
      </c>
      <c r="O775" s="4">
        <f t="shared" si="77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2"/>
        <v>136</v>
      </c>
      <c r="G776" t="s">
        <v>20</v>
      </c>
      <c r="H776">
        <v>78</v>
      </c>
      <c r="I776">
        <f t="shared" si="73"/>
        <v>86.86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74"/>
        <v>42513.208333333328</v>
      </c>
      <c r="O776" s="4">
        <f t="shared" si="77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2"/>
        <v>10</v>
      </c>
      <c r="G777" t="s">
        <v>14</v>
      </c>
      <c r="H777">
        <v>10</v>
      </c>
      <c r="I777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74"/>
        <v>41949.25</v>
      </c>
      <c r="O777" s="4">
        <f t="shared" si="77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2"/>
        <v>66</v>
      </c>
      <c r="G778" t="s">
        <v>14</v>
      </c>
      <c r="H778">
        <v>2201</v>
      </c>
      <c r="I778">
        <f t="shared" si="73"/>
        <v>33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74"/>
        <v>43650.208333333328</v>
      </c>
      <c r="O778" s="4">
        <f t="shared" si="77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2"/>
        <v>49</v>
      </c>
      <c r="G779" t="s">
        <v>14</v>
      </c>
      <c r="H779">
        <v>676</v>
      </c>
      <c r="I779">
        <f t="shared" si="73"/>
        <v>68.03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74"/>
        <v>40809.208333333336</v>
      </c>
      <c r="O779" s="4">
        <f t="shared" si="77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2"/>
        <v>788</v>
      </c>
      <c r="G780" t="s">
        <v>20</v>
      </c>
      <c r="H780">
        <v>174</v>
      </c>
      <c r="I780">
        <f t="shared" si="73"/>
        <v>58.87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74"/>
        <v>40768.208333333336</v>
      </c>
      <c r="O780" s="4">
        <f t="shared" si="77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2"/>
        <v>80</v>
      </c>
      <c r="G781" t="s">
        <v>14</v>
      </c>
      <c r="H781">
        <v>831</v>
      </c>
      <c r="I781">
        <f t="shared" si="73"/>
        <v>105.05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74"/>
        <v>42230.208333333328</v>
      </c>
      <c r="O781" s="4">
        <f t="shared" si="77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2"/>
        <v>106</v>
      </c>
      <c r="G782" t="s">
        <v>20</v>
      </c>
      <c r="H782">
        <v>164</v>
      </c>
      <c r="I782">
        <f t="shared" si="73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74"/>
        <v>42573.208333333328</v>
      </c>
      <c r="O782" s="4">
        <f t="shared" si="77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2"/>
        <v>51</v>
      </c>
      <c r="G783" t="s">
        <v>74</v>
      </c>
      <c r="H783">
        <v>56</v>
      </c>
      <c r="I783">
        <f t="shared" si="73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74"/>
        <v>40482.208333333336</v>
      </c>
      <c r="O783" s="4">
        <f t="shared" si="77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2"/>
        <v>215</v>
      </c>
      <c r="G784" t="s">
        <v>20</v>
      </c>
      <c r="H784">
        <v>161</v>
      </c>
      <c r="I784">
        <f t="shared" si="73"/>
        <v>68.2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74"/>
        <v>40603.25</v>
      </c>
      <c r="O784" s="4">
        <f t="shared" si="77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2"/>
        <v>141</v>
      </c>
      <c r="G785" t="s">
        <v>20</v>
      </c>
      <c r="H785">
        <v>138</v>
      </c>
      <c r="I785">
        <f t="shared" si="73"/>
        <v>75.73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74"/>
        <v>41625.25</v>
      </c>
      <c r="O785" s="4">
        <f t="shared" si="77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2"/>
        <v>115</v>
      </c>
      <c r="G786" t="s">
        <v>20</v>
      </c>
      <c r="H786">
        <v>3308</v>
      </c>
      <c r="I786">
        <f t="shared" si="73"/>
        <v>31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74"/>
        <v>42435.25</v>
      </c>
      <c r="O786" s="4">
        <f t="shared" si="77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2"/>
        <v>193</v>
      </c>
      <c r="G787" t="s">
        <v>20</v>
      </c>
      <c r="H787">
        <v>127</v>
      </c>
      <c r="I787">
        <f t="shared" si="73"/>
        <v>101.88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74"/>
        <v>43582.208333333328</v>
      </c>
      <c r="O787" s="4">
        <f t="shared" si="77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2"/>
        <v>730</v>
      </c>
      <c r="G788" t="s">
        <v>20</v>
      </c>
      <c r="H788">
        <v>207</v>
      </c>
      <c r="I788">
        <f t="shared" si="73"/>
        <v>52.88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74"/>
        <v>43186.208333333328</v>
      </c>
      <c r="O788" s="4">
        <f t="shared" si="77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2"/>
        <v>100</v>
      </c>
      <c r="G789" t="s">
        <v>14</v>
      </c>
      <c r="H789">
        <v>859</v>
      </c>
      <c r="I789">
        <f t="shared" si="73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74"/>
        <v>40684.208333333336</v>
      </c>
      <c r="O789" s="4">
        <f t="shared" si="77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2"/>
        <v>88</v>
      </c>
      <c r="G790" t="s">
        <v>47</v>
      </c>
      <c r="H790">
        <v>31</v>
      </c>
      <c r="I790">
        <f t="shared" si="73"/>
        <v>102.39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74"/>
        <v>41202.208333333336</v>
      </c>
      <c r="O790" s="4">
        <f t="shared" si="77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2"/>
        <v>37</v>
      </c>
      <c r="G791" t="s">
        <v>14</v>
      </c>
      <c r="H791">
        <v>45</v>
      </c>
      <c r="I791">
        <f t="shared" si="73"/>
        <v>74.47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74"/>
        <v>41786.208333333336</v>
      </c>
      <c r="O791" s="4">
        <f t="shared" si="77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2"/>
        <v>31</v>
      </c>
      <c r="G792" t="s">
        <v>74</v>
      </c>
      <c r="H792">
        <v>1113</v>
      </c>
      <c r="I792">
        <f t="shared" si="73"/>
        <v>51.01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74"/>
        <v>40223.25</v>
      </c>
      <c r="O792" s="4">
        <f t="shared" si="77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2"/>
        <v>26</v>
      </c>
      <c r="G793" t="s">
        <v>14</v>
      </c>
      <c r="H793">
        <v>6</v>
      </c>
      <c r="I793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74"/>
        <v>42715.25</v>
      </c>
      <c r="O793" s="4">
        <f t="shared" si="77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2"/>
        <v>34</v>
      </c>
      <c r="G794" t="s">
        <v>14</v>
      </c>
      <c r="H794">
        <v>7</v>
      </c>
      <c r="I794">
        <f t="shared" si="73"/>
        <v>97.14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74"/>
        <v>41451.208333333336</v>
      </c>
      <c r="O794" s="4">
        <f t="shared" si="77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2"/>
        <v>1186</v>
      </c>
      <c r="G795" t="s">
        <v>20</v>
      </c>
      <c r="H795">
        <v>181</v>
      </c>
      <c r="I795">
        <f t="shared" si="73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74"/>
        <v>41450.208333333336</v>
      </c>
      <c r="O795" s="4">
        <f t="shared" si="77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2"/>
        <v>125</v>
      </c>
      <c r="G796" t="s">
        <v>20</v>
      </c>
      <c r="H796">
        <v>110</v>
      </c>
      <c r="I796">
        <f t="shared" si="73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74"/>
        <v>43091.25</v>
      </c>
      <c r="O796" s="4">
        <f t="shared" si="77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2"/>
        <v>14</v>
      </c>
      <c r="G797" t="s">
        <v>14</v>
      </c>
      <c r="H797">
        <v>31</v>
      </c>
      <c r="I797">
        <f t="shared" si="73"/>
        <v>32.97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74"/>
        <v>42675.208333333328</v>
      </c>
      <c r="O797" s="4">
        <f t="shared" si="77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2"/>
        <v>55</v>
      </c>
      <c r="G798" t="s">
        <v>14</v>
      </c>
      <c r="H798">
        <v>78</v>
      </c>
      <c r="I798">
        <f t="shared" si="73"/>
        <v>54.81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74"/>
        <v>41859.208333333336</v>
      </c>
      <c r="O798" s="4">
        <f t="shared" si="77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2"/>
        <v>110</v>
      </c>
      <c r="G799" t="s">
        <v>20</v>
      </c>
      <c r="H799">
        <v>185</v>
      </c>
      <c r="I799">
        <f t="shared" si="73"/>
        <v>45.04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74"/>
        <v>43464.25</v>
      </c>
      <c r="O799" s="4">
        <f t="shared" si="77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2"/>
        <v>188</v>
      </c>
      <c r="G800" t="s">
        <v>20</v>
      </c>
      <c r="H800">
        <v>121</v>
      </c>
      <c r="I800">
        <f t="shared" si="73"/>
        <v>52.96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74"/>
        <v>41060.208333333336</v>
      </c>
      <c r="O800" s="4">
        <f t="shared" si="77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2"/>
        <v>87</v>
      </c>
      <c r="G801" t="s">
        <v>14</v>
      </c>
      <c r="H801">
        <v>1225</v>
      </c>
      <c r="I801">
        <f t="shared" si="73"/>
        <v>60.02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74"/>
        <v>42399.25</v>
      </c>
      <c r="O801" s="4">
        <f t="shared" si="77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2"/>
        <v>1</v>
      </c>
      <c r="G802" t="s">
        <v>14</v>
      </c>
      <c r="H802">
        <v>1</v>
      </c>
      <c r="I802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74"/>
        <v>42167.208333333328</v>
      </c>
      <c r="O802" s="4">
        <f t="shared" si="77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2"/>
        <v>203</v>
      </c>
      <c r="G803" t="s">
        <v>20</v>
      </c>
      <c r="H803">
        <v>106</v>
      </c>
      <c r="I803">
        <f t="shared" si="73"/>
        <v>44.03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74"/>
        <v>43830.25</v>
      </c>
      <c r="O803" s="4">
        <f t="shared" si="77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2"/>
        <v>197</v>
      </c>
      <c r="G804" t="s">
        <v>20</v>
      </c>
      <c r="H804">
        <v>142</v>
      </c>
      <c r="I804">
        <f t="shared" si="73"/>
        <v>86.03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74"/>
        <v>43650.208333333328</v>
      </c>
      <c r="O804" s="4">
        <f t="shared" si="77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2"/>
        <v>107</v>
      </c>
      <c r="G805" t="s">
        <v>20</v>
      </c>
      <c r="H805">
        <v>233</v>
      </c>
      <c r="I805">
        <f t="shared" si="73"/>
        <v>28.01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74"/>
        <v>43492.25</v>
      </c>
      <c r="O805" s="4">
        <f t="shared" si="77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2"/>
        <v>269</v>
      </c>
      <c r="G806" t="s">
        <v>20</v>
      </c>
      <c r="H806">
        <v>218</v>
      </c>
      <c r="I806">
        <f t="shared" si="73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74"/>
        <v>43102.25</v>
      </c>
      <c r="O806" s="4">
        <f t="shared" si="77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2"/>
        <v>51</v>
      </c>
      <c r="G807" t="s">
        <v>14</v>
      </c>
      <c r="H807">
        <v>67</v>
      </c>
      <c r="I807">
        <f t="shared" si="73"/>
        <v>73.61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74"/>
        <v>41958.25</v>
      </c>
      <c r="O807" s="4">
        <f t="shared" si="77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2"/>
        <v>1180</v>
      </c>
      <c r="G808" t="s">
        <v>20</v>
      </c>
      <c r="H808">
        <v>76</v>
      </c>
      <c r="I808">
        <f t="shared" si="73"/>
        <v>108.71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74"/>
        <v>40973.25</v>
      </c>
      <c r="O808" s="4">
        <f t="shared" si="77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2"/>
        <v>264</v>
      </c>
      <c r="G809" t="s">
        <v>20</v>
      </c>
      <c r="H809">
        <v>43</v>
      </c>
      <c r="I809">
        <f t="shared" si="73"/>
        <v>42.98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74"/>
        <v>43753.208333333328</v>
      </c>
      <c r="O809" s="4">
        <f t="shared" si="77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2"/>
        <v>30</v>
      </c>
      <c r="G810" t="s">
        <v>14</v>
      </c>
      <c r="H810">
        <v>19</v>
      </c>
      <c r="I810">
        <f t="shared" si="73"/>
        <v>83.32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74"/>
        <v>42507.208333333328</v>
      </c>
      <c r="O810" s="4">
        <f t="shared" si="77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2"/>
        <v>63</v>
      </c>
      <c r="G811" t="s">
        <v>14</v>
      </c>
      <c r="H811">
        <v>2108</v>
      </c>
      <c r="I811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74"/>
        <v>41135.208333333336</v>
      </c>
      <c r="O811" s="4">
        <f t="shared" si="77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2"/>
        <v>193</v>
      </c>
      <c r="G812" t="s">
        <v>20</v>
      </c>
      <c r="H812">
        <v>221</v>
      </c>
      <c r="I812">
        <f t="shared" si="73"/>
        <v>55.93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74"/>
        <v>43067.25</v>
      </c>
      <c r="O812" s="4">
        <f t="shared" si="77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2"/>
        <v>77</v>
      </c>
      <c r="G813" t="s">
        <v>14</v>
      </c>
      <c r="H813">
        <v>679</v>
      </c>
      <c r="I813">
        <f t="shared" si="73"/>
        <v>105.04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74"/>
        <v>42378.25</v>
      </c>
      <c r="O813" s="4">
        <f t="shared" si="77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2"/>
        <v>226</v>
      </c>
      <c r="G814" t="s">
        <v>20</v>
      </c>
      <c r="H814">
        <v>2805</v>
      </c>
      <c r="I81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74"/>
        <v>43206.208333333328</v>
      </c>
      <c r="O814" s="4">
        <f t="shared" si="77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2"/>
        <v>239</v>
      </c>
      <c r="G815" t="s">
        <v>20</v>
      </c>
      <c r="H815">
        <v>68</v>
      </c>
      <c r="I815">
        <f t="shared" si="73"/>
        <v>112.66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74"/>
        <v>41148.208333333336</v>
      </c>
      <c r="O815" s="4">
        <f t="shared" si="77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2"/>
        <v>92</v>
      </c>
      <c r="G816" t="s">
        <v>14</v>
      </c>
      <c r="H816">
        <v>36</v>
      </c>
      <c r="I816">
        <f t="shared" si="73"/>
        <v>81.94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74"/>
        <v>42517.208333333328</v>
      </c>
      <c r="O816" s="4">
        <f t="shared" si="77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2"/>
        <v>130</v>
      </c>
      <c r="G817" t="s">
        <v>20</v>
      </c>
      <c r="H817">
        <v>183</v>
      </c>
      <c r="I817">
        <f t="shared" si="73"/>
        <v>64.05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74"/>
        <v>43068.25</v>
      </c>
      <c r="O817" s="4">
        <f t="shared" si="77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2"/>
        <v>615</v>
      </c>
      <c r="G818" t="s">
        <v>20</v>
      </c>
      <c r="H818">
        <v>133</v>
      </c>
      <c r="I818">
        <f t="shared" si="73"/>
        <v>106.39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74"/>
        <v>41680.25</v>
      </c>
      <c r="O818" s="4">
        <f t="shared" si="77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2"/>
        <v>369</v>
      </c>
      <c r="G819" t="s">
        <v>20</v>
      </c>
      <c r="H819">
        <v>2489</v>
      </c>
      <c r="I819">
        <f t="shared" si="73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74"/>
        <v>43589.208333333328</v>
      </c>
      <c r="O819" s="4">
        <f t="shared" si="77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2"/>
        <v>1095</v>
      </c>
      <c r="G820" t="s">
        <v>20</v>
      </c>
      <c r="H820">
        <v>69</v>
      </c>
      <c r="I820">
        <f t="shared" si="73"/>
        <v>111.07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74"/>
        <v>43486.25</v>
      </c>
      <c r="O820" s="4">
        <f t="shared" si="77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2"/>
        <v>51</v>
      </c>
      <c r="G821" t="s">
        <v>14</v>
      </c>
      <c r="H821">
        <v>47</v>
      </c>
      <c r="I821">
        <f t="shared" si="73"/>
        <v>95.94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74"/>
        <v>41237.25</v>
      </c>
      <c r="O821" s="4">
        <f t="shared" si="77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2"/>
        <v>801</v>
      </c>
      <c r="G822" t="s">
        <v>20</v>
      </c>
      <c r="H822">
        <v>279</v>
      </c>
      <c r="I822">
        <f t="shared" si="73"/>
        <v>43.04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74"/>
        <v>43310.208333333328</v>
      </c>
      <c r="O822" s="4">
        <f t="shared" si="77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2"/>
        <v>291</v>
      </c>
      <c r="G823" t="s">
        <v>20</v>
      </c>
      <c r="H823">
        <v>210</v>
      </c>
      <c r="I823">
        <f t="shared" si="73"/>
        <v>67.97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74"/>
        <v>42794.25</v>
      </c>
      <c r="O823" s="4">
        <f t="shared" si="77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2"/>
        <v>350</v>
      </c>
      <c r="G824" t="s">
        <v>20</v>
      </c>
      <c r="H824">
        <v>2100</v>
      </c>
      <c r="I824">
        <f t="shared" si="73"/>
        <v>89.99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74"/>
        <v>41698.25</v>
      </c>
      <c r="O824" s="4">
        <f t="shared" si="77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2"/>
        <v>357</v>
      </c>
      <c r="G825" t="s">
        <v>20</v>
      </c>
      <c r="H825">
        <v>252</v>
      </c>
      <c r="I825">
        <f t="shared" si="73"/>
        <v>58.1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74"/>
        <v>41892.208333333336</v>
      </c>
      <c r="O825" s="4">
        <f t="shared" si="77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2"/>
        <v>126</v>
      </c>
      <c r="G826" t="s">
        <v>20</v>
      </c>
      <c r="H826">
        <v>1280</v>
      </c>
      <c r="I826">
        <f t="shared" si="73"/>
        <v>84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74"/>
        <v>40348.208333333336</v>
      </c>
      <c r="O826" s="4">
        <f t="shared" si="77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2"/>
        <v>388</v>
      </c>
      <c r="G827" t="s">
        <v>20</v>
      </c>
      <c r="H827">
        <v>157</v>
      </c>
      <c r="I827">
        <f t="shared" si="73"/>
        <v>88.85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74"/>
        <v>42941.208333333328</v>
      </c>
      <c r="O827" s="4">
        <f t="shared" si="77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2"/>
        <v>457</v>
      </c>
      <c r="G828" t="s">
        <v>20</v>
      </c>
      <c r="H828">
        <v>194</v>
      </c>
      <c r="I828">
        <f t="shared" si="73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74"/>
        <v>40525.25</v>
      </c>
      <c r="O828" s="4">
        <f t="shared" si="77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2"/>
        <v>267</v>
      </c>
      <c r="G829" t="s">
        <v>20</v>
      </c>
      <c r="H829">
        <v>82</v>
      </c>
      <c r="I829">
        <f t="shared" si="73"/>
        <v>74.8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74"/>
        <v>40666.208333333336</v>
      </c>
      <c r="O829" s="4">
        <f t="shared" si="77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2"/>
        <v>69</v>
      </c>
      <c r="G830" t="s">
        <v>14</v>
      </c>
      <c r="H830">
        <v>70</v>
      </c>
      <c r="I830">
        <f t="shared" si="73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74"/>
        <v>43340.208333333328</v>
      </c>
      <c r="O830" s="4">
        <f t="shared" si="77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2"/>
        <v>51</v>
      </c>
      <c r="G831" t="s">
        <v>14</v>
      </c>
      <c r="H831">
        <v>154</v>
      </c>
      <c r="I831">
        <f t="shared" si="73"/>
        <v>32.01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74"/>
        <v>42164.208333333328</v>
      </c>
      <c r="O831" s="4">
        <f t="shared" si="77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2"/>
        <v>1</v>
      </c>
      <c r="G832" t="s">
        <v>14</v>
      </c>
      <c r="H832">
        <v>22</v>
      </c>
      <c r="I832">
        <f t="shared" si="73"/>
        <v>64.73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74"/>
        <v>43103.25</v>
      </c>
      <c r="O832" s="4">
        <f t="shared" si="77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2"/>
        <v>109</v>
      </c>
      <c r="G833" t="s">
        <v>20</v>
      </c>
      <c r="H833">
        <v>4233</v>
      </c>
      <c r="I833">
        <f t="shared" si="73"/>
        <v>25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74"/>
        <v>40994.208333333336</v>
      </c>
      <c r="O833" s="4">
        <f t="shared" si="77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2"/>
        <v>315</v>
      </c>
      <c r="G834" t="s">
        <v>20</v>
      </c>
      <c r="H834">
        <v>1297</v>
      </c>
      <c r="I834">
        <f t="shared" si="73"/>
        <v>104.98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si="74"/>
        <v>42299.208333333328</v>
      </c>
      <c r="O834" s="4">
        <f t="shared" si="77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78">ROUND((E835/D835)*100,0)</f>
        <v>158</v>
      </c>
      <c r="G835" t="s">
        <v>20</v>
      </c>
      <c r="H835">
        <v>165</v>
      </c>
      <c r="I835">
        <f t="shared" ref="I835:I898" si="79">IF( H835=0, 0, 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ref="N835:N898" si="80">(((L835/60/60)/24)+DATE(1970,1,1))</f>
        <v>40588.25</v>
      </c>
      <c r="O835" s="4">
        <f t="shared" si="77"/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78"/>
        <v>154</v>
      </c>
      <c r="G836" t="s">
        <v>20</v>
      </c>
      <c r="H836">
        <v>119</v>
      </c>
      <c r="I836">
        <f t="shared" si="79"/>
        <v>94.35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80"/>
        <v>41448.208333333336</v>
      </c>
      <c r="O836" s="4">
        <f t="shared" ref="O836:O899" si="83">(((M836/60)/60)/24)+DATE(1970,1,1)</f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78"/>
        <v>90</v>
      </c>
      <c r="G837" t="s">
        <v>14</v>
      </c>
      <c r="H837">
        <v>1758</v>
      </c>
      <c r="I837">
        <f t="shared" si="79"/>
        <v>44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80"/>
        <v>42063.25</v>
      </c>
      <c r="O837" s="4">
        <f t="shared" si="83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78"/>
        <v>75</v>
      </c>
      <c r="G838" t="s">
        <v>14</v>
      </c>
      <c r="H838">
        <v>94</v>
      </c>
      <c r="I838">
        <f t="shared" si="79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80"/>
        <v>40214.25</v>
      </c>
      <c r="O838" s="4">
        <f t="shared" si="83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78"/>
        <v>853</v>
      </c>
      <c r="G839" t="s">
        <v>20</v>
      </c>
      <c r="H839">
        <v>1797</v>
      </c>
      <c r="I839">
        <f t="shared" si="79"/>
        <v>84.01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80"/>
        <v>40629.208333333336</v>
      </c>
      <c r="O839" s="4">
        <f t="shared" si="83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78"/>
        <v>139</v>
      </c>
      <c r="G840" t="s">
        <v>20</v>
      </c>
      <c r="H840">
        <v>261</v>
      </c>
      <c r="I840">
        <f t="shared" si="79"/>
        <v>34.06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80"/>
        <v>43370.208333333328</v>
      </c>
      <c r="O840" s="4">
        <f t="shared" si="83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78"/>
        <v>190</v>
      </c>
      <c r="G841" t="s">
        <v>20</v>
      </c>
      <c r="H841">
        <v>157</v>
      </c>
      <c r="I841">
        <f t="shared" si="79"/>
        <v>93.27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80"/>
        <v>41715.208333333336</v>
      </c>
      <c r="O841" s="4">
        <f t="shared" si="83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78"/>
        <v>100</v>
      </c>
      <c r="G842" t="s">
        <v>20</v>
      </c>
      <c r="H842">
        <v>3533</v>
      </c>
      <c r="I842">
        <f t="shared" si="79"/>
        <v>33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80"/>
        <v>41836.208333333336</v>
      </c>
      <c r="O842" s="4">
        <f t="shared" si="83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78"/>
        <v>143</v>
      </c>
      <c r="G843" t="s">
        <v>20</v>
      </c>
      <c r="H843">
        <v>155</v>
      </c>
      <c r="I843">
        <f t="shared" si="79"/>
        <v>83.81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80"/>
        <v>42419.25</v>
      </c>
      <c r="O843" s="4">
        <f t="shared" si="83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78"/>
        <v>563</v>
      </c>
      <c r="G844" t="s">
        <v>20</v>
      </c>
      <c r="H844">
        <v>132</v>
      </c>
      <c r="I844">
        <f t="shared" si="79"/>
        <v>63.99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80"/>
        <v>43266.208333333328</v>
      </c>
      <c r="O844" s="4">
        <f t="shared" si="83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78"/>
        <v>31</v>
      </c>
      <c r="G845" t="s">
        <v>14</v>
      </c>
      <c r="H845">
        <v>33</v>
      </c>
      <c r="I845">
        <f t="shared" si="79"/>
        <v>81.91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80"/>
        <v>43338.208333333328</v>
      </c>
      <c r="O845" s="4">
        <f t="shared" si="83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78"/>
        <v>99</v>
      </c>
      <c r="G846" t="s">
        <v>74</v>
      </c>
      <c r="H846">
        <v>94</v>
      </c>
      <c r="I846">
        <f t="shared" si="79"/>
        <v>93.05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80"/>
        <v>40930.25</v>
      </c>
      <c r="O846" s="4">
        <f t="shared" si="83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78"/>
        <v>198</v>
      </c>
      <c r="G847" t="s">
        <v>20</v>
      </c>
      <c r="H847">
        <v>1354</v>
      </c>
      <c r="I847">
        <f t="shared" si="79"/>
        <v>101.98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80"/>
        <v>43235.208333333328</v>
      </c>
      <c r="O847" s="4">
        <f t="shared" si="83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78"/>
        <v>509</v>
      </c>
      <c r="G848" t="s">
        <v>20</v>
      </c>
      <c r="H848">
        <v>48</v>
      </c>
      <c r="I848">
        <f t="shared" si="79"/>
        <v>105.94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80"/>
        <v>43302.208333333328</v>
      </c>
      <c r="O848" s="4">
        <f t="shared" si="83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78"/>
        <v>238</v>
      </c>
      <c r="G849" t="s">
        <v>20</v>
      </c>
      <c r="H849">
        <v>110</v>
      </c>
      <c r="I849">
        <f t="shared" si="79"/>
        <v>101.58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80"/>
        <v>43107.25</v>
      </c>
      <c r="O849" s="4">
        <f t="shared" si="83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78"/>
        <v>338</v>
      </c>
      <c r="G850" t="s">
        <v>20</v>
      </c>
      <c r="H850">
        <v>172</v>
      </c>
      <c r="I850">
        <f t="shared" si="79"/>
        <v>62.97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80"/>
        <v>40341.208333333336</v>
      </c>
      <c r="O850" s="4">
        <f t="shared" si="83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78"/>
        <v>133</v>
      </c>
      <c r="G851" t="s">
        <v>20</v>
      </c>
      <c r="H851">
        <v>307</v>
      </c>
      <c r="I851">
        <f t="shared" si="79"/>
        <v>29.05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80"/>
        <v>40948.25</v>
      </c>
      <c r="O851" s="4">
        <f t="shared" si="83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78"/>
        <v>1</v>
      </c>
      <c r="G852" t="s">
        <v>14</v>
      </c>
      <c r="H852">
        <v>1</v>
      </c>
      <c r="I852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80"/>
        <v>40866.25</v>
      </c>
      <c r="O852" s="4">
        <f t="shared" si="83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78"/>
        <v>208</v>
      </c>
      <c r="G853" t="s">
        <v>20</v>
      </c>
      <c r="H853">
        <v>160</v>
      </c>
      <c r="I853">
        <f t="shared" si="79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80"/>
        <v>41031.208333333336</v>
      </c>
      <c r="O853" s="4">
        <f t="shared" si="83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78"/>
        <v>51</v>
      </c>
      <c r="G854" t="s">
        <v>14</v>
      </c>
      <c r="H854">
        <v>31</v>
      </c>
      <c r="I854">
        <f t="shared" si="79"/>
        <v>80.81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80"/>
        <v>40740.208333333336</v>
      </c>
      <c r="O854" s="4">
        <f t="shared" si="83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78"/>
        <v>652</v>
      </c>
      <c r="G855" t="s">
        <v>20</v>
      </c>
      <c r="H855">
        <v>1467</v>
      </c>
      <c r="I855">
        <f t="shared" si="79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80"/>
        <v>40714.208333333336</v>
      </c>
      <c r="O855" s="4">
        <f t="shared" si="83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78"/>
        <v>114</v>
      </c>
      <c r="G856" t="s">
        <v>20</v>
      </c>
      <c r="H856">
        <v>2662</v>
      </c>
      <c r="I856">
        <f t="shared" si="79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80"/>
        <v>43787.25</v>
      </c>
      <c r="O856" s="4">
        <f t="shared" si="83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78"/>
        <v>102</v>
      </c>
      <c r="G857" t="s">
        <v>20</v>
      </c>
      <c r="H857">
        <v>452</v>
      </c>
      <c r="I857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80"/>
        <v>40712.208333333336</v>
      </c>
      <c r="O857" s="4">
        <f t="shared" si="83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78"/>
        <v>357</v>
      </c>
      <c r="G858" t="s">
        <v>20</v>
      </c>
      <c r="H858">
        <v>158</v>
      </c>
      <c r="I858">
        <f t="shared" si="79"/>
        <v>54.16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80"/>
        <v>41023.208333333336</v>
      </c>
      <c r="O858" s="4">
        <f t="shared" si="83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78"/>
        <v>140</v>
      </c>
      <c r="G859" t="s">
        <v>20</v>
      </c>
      <c r="H859">
        <v>225</v>
      </c>
      <c r="I859">
        <f t="shared" si="79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80"/>
        <v>40944.25</v>
      </c>
      <c r="O859" s="4">
        <f t="shared" si="83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78"/>
        <v>69</v>
      </c>
      <c r="G860" t="s">
        <v>14</v>
      </c>
      <c r="H860">
        <v>35</v>
      </c>
      <c r="I860">
        <f t="shared" si="79"/>
        <v>79.37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80"/>
        <v>43211.208333333328</v>
      </c>
      <c r="O860" s="4">
        <f t="shared" si="83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78"/>
        <v>36</v>
      </c>
      <c r="G861" t="s">
        <v>14</v>
      </c>
      <c r="H861">
        <v>63</v>
      </c>
      <c r="I861">
        <f t="shared" si="79"/>
        <v>41.17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80"/>
        <v>41334.25</v>
      </c>
      <c r="O861" s="4">
        <f t="shared" si="83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78"/>
        <v>252</v>
      </c>
      <c r="G862" t="s">
        <v>20</v>
      </c>
      <c r="H862">
        <v>65</v>
      </c>
      <c r="I862">
        <f t="shared" si="79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80"/>
        <v>43515.25</v>
      </c>
      <c r="O862" s="4">
        <f t="shared" si="83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78"/>
        <v>106</v>
      </c>
      <c r="G863" t="s">
        <v>20</v>
      </c>
      <c r="H863">
        <v>163</v>
      </c>
      <c r="I863">
        <f t="shared" si="79"/>
        <v>57.16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80"/>
        <v>40258.208333333336</v>
      </c>
      <c r="O863" s="4">
        <f t="shared" si="83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78"/>
        <v>187</v>
      </c>
      <c r="G864" t="s">
        <v>20</v>
      </c>
      <c r="H864">
        <v>85</v>
      </c>
      <c r="I864">
        <f t="shared" si="79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80"/>
        <v>40756.208333333336</v>
      </c>
      <c r="O864" s="4">
        <f t="shared" si="83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78"/>
        <v>387</v>
      </c>
      <c r="G865" t="s">
        <v>20</v>
      </c>
      <c r="H865">
        <v>217</v>
      </c>
      <c r="I865">
        <f t="shared" si="79"/>
        <v>24.95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80"/>
        <v>42172.208333333328</v>
      </c>
      <c r="O865" s="4">
        <f t="shared" si="83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78"/>
        <v>347</v>
      </c>
      <c r="G866" t="s">
        <v>20</v>
      </c>
      <c r="H866">
        <v>150</v>
      </c>
      <c r="I86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80"/>
        <v>42601.208333333328</v>
      </c>
      <c r="O866" s="4">
        <f t="shared" si="83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78"/>
        <v>186</v>
      </c>
      <c r="G867" t="s">
        <v>20</v>
      </c>
      <c r="H867">
        <v>3272</v>
      </c>
      <c r="I867">
        <f t="shared" si="79"/>
        <v>46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80"/>
        <v>41897.208333333336</v>
      </c>
      <c r="O867" s="4">
        <f t="shared" si="83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78"/>
        <v>43</v>
      </c>
      <c r="G868" t="s">
        <v>74</v>
      </c>
      <c r="H868">
        <v>898</v>
      </c>
      <c r="I868">
        <f t="shared" si="79"/>
        <v>88.02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80"/>
        <v>40671.208333333336</v>
      </c>
      <c r="O868" s="4">
        <f t="shared" si="83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78"/>
        <v>162</v>
      </c>
      <c r="G869" t="s">
        <v>20</v>
      </c>
      <c r="H869">
        <v>300</v>
      </c>
      <c r="I869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80"/>
        <v>43382.208333333328</v>
      </c>
      <c r="O869" s="4">
        <f t="shared" si="83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78"/>
        <v>185</v>
      </c>
      <c r="G870" t="s">
        <v>20</v>
      </c>
      <c r="H870">
        <v>126</v>
      </c>
      <c r="I870">
        <f t="shared" si="79"/>
        <v>102.69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80"/>
        <v>41559.208333333336</v>
      </c>
      <c r="O870" s="4">
        <f t="shared" si="83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78"/>
        <v>24</v>
      </c>
      <c r="G871" t="s">
        <v>14</v>
      </c>
      <c r="H871">
        <v>526</v>
      </c>
      <c r="I871">
        <f t="shared" si="79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80"/>
        <v>40350.208333333336</v>
      </c>
      <c r="O871" s="4">
        <f t="shared" si="83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78"/>
        <v>90</v>
      </c>
      <c r="G872" t="s">
        <v>14</v>
      </c>
      <c r="H872">
        <v>121</v>
      </c>
      <c r="I872">
        <f t="shared" si="79"/>
        <v>57.19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80"/>
        <v>42240.208333333328</v>
      </c>
      <c r="O872" s="4">
        <f t="shared" si="83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78"/>
        <v>273</v>
      </c>
      <c r="G873" t="s">
        <v>20</v>
      </c>
      <c r="H873">
        <v>2320</v>
      </c>
      <c r="I873">
        <f t="shared" si="79"/>
        <v>84.01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80"/>
        <v>43040.208333333328</v>
      </c>
      <c r="O873" s="4">
        <f t="shared" si="83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78"/>
        <v>170</v>
      </c>
      <c r="G874" t="s">
        <v>20</v>
      </c>
      <c r="H874">
        <v>81</v>
      </c>
      <c r="I874">
        <f t="shared" si="79"/>
        <v>98.67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80"/>
        <v>43346.208333333328</v>
      </c>
      <c r="O874" s="4">
        <f t="shared" si="83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78"/>
        <v>188</v>
      </c>
      <c r="G875" t="s">
        <v>20</v>
      </c>
      <c r="H875">
        <v>1887</v>
      </c>
      <c r="I875">
        <f t="shared" si="79"/>
        <v>42.01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80"/>
        <v>41647.25</v>
      </c>
      <c r="O875" s="4">
        <f t="shared" si="83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78"/>
        <v>347</v>
      </c>
      <c r="G876" t="s">
        <v>20</v>
      </c>
      <c r="H876">
        <v>4358</v>
      </c>
      <c r="I876">
        <f t="shared" si="79"/>
        <v>32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80"/>
        <v>40291.208333333336</v>
      </c>
      <c r="O876" s="4">
        <f t="shared" si="83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78"/>
        <v>69</v>
      </c>
      <c r="G877" t="s">
        <v>14</v>
      </c>
      <c r="H877">
        <v>67</v>
      </c>
      <c r="I877">
        <f t="shared" si="79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80"/>
        <v>40556.25</v>
      </c>
      <c r="O877" s="4">
        <f t="shared" si="83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78"/>
        <v>25</v>
      </c>
      <c r="G878" t="s">
        <v>14</v>
      </c>
      <c r="H878">
        <v>57</v>
      </c>
      <c r="I878">
        <f t="shared" si="79"/>
        <v>37.04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80"/>
        <v>43624.208333333328</v>
      </c>
      <c r="O878" s="4">
        <f t="shared" si="83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78"/>
        <v>77</v>
      </c>
      <c r="G879" t="s">
        <v>14</v>
      </c>
      <c r="H879">
        <v>1229</v>
      </c>
      <c r="I879">
        <f t="shared" si="79"/>
        <v>103.03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80"/>
        <v>42577.208333333328</v>
      </c>
      <c r="O879" s="4">
        <f t="shared" si="83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78"/>
        <v>37</v>
      </c>
      <c r="G880" t="s">
        <v>14</v>
      </c>
      <c r="H880">
        <v>12</v>
      </c>
      <c r="I880">
        <f t="shared" si="79"/>
        <v>84.33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80"/>
        <v>43845.25</v>
      </c>
      <c r="O880" s="4">
        <f t="shared" si="83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78"/>
        <v>544</v>
      </c>
      <c r="G881" t="s">
        <v>20</v>
      </c>
      <c r="H881">
        <v>53</v>
      </c>
      <c r="I881">
        <f t="shared" si="79"/>
        <v>102.6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80"/>
        <v>42788.25</v>
      </c>
      <c r="O881" s="4">
        <f t="shared" si="83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78"/>
        <v>229</v>
      </c>
      <c r="G882" t="s">
        <v>20</v>
      </c>
      <c r="H882">
        <v>2414</v>
      </c>
      <c r="I882">
        <f t="shared" si="79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80"/>
        <v>43667.208333333328</v>
      </c>
      <c r="O882" s="4">
        <f t="shared" si="83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78"/>
        <v>39</v>
      </c>
      <c r="G883" t="s">
        <v>14</v>
      </c>
      <c r="H883">
        <v>452</v>
      </c>
      <c r="I883">
        <f t="shared" si="79"/>
        <v>70.06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80"/>
        <v>42194.208333333328</v>
      </c>
      <c r="O883" s="4">
        <f t="shared" si="83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78"/>
        <v>370</v>
      </c>
      <c r="G884" t="s">
        <v>20</v>
      </c>
      <c r="H884">
        <v>80</v>
      </c>
      <c r="I88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80"/>
        <v>42025.25</v>
      </c>
      <c r="O884" s="4">
        <f t="shared" si="83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78"/>
        <v>238</v>
      </c>
      <c r="G885" t="s">
        <v>20</v>
      </c>
      <c r="H885">
        <v>193</v>
      </c>
      <c r="I885">
        <f t="shared" si="79"/>
        <v>41.91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80"/>
        <v>40323.208333333336</v>
      </c>
      <c r="O885" s="4">
        <f t="shared" si="83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78"/>
        <v>64</v>
      </c>
      <c r="G886" t="s">
        <v>14</v>
      </c>
      <c r="H886">
        <v>1886</v>
      </c>
      <c r="I886">
        <f t="shared" si="79"/>
        <v>57.99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80"/>
        <v>41763.208333333336</v>
      </c>
      <c r="O886" s="4">
        <f t="shared" si="83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78"/>
        <v>118</v>
      </c>
      <c r="G887" t="s">
        <v>20</v>
      </c>
      <c r="H887">
        <v>52</v>
      </c>
      <c r="I887">
        <f t="shared" si="79"/>
        <v>40.94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80"/>
        <v>40335.208333333336</v>
      </c>
      <c r="O887" s="4">
        <f t="shared" si="83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78"/>
        <v>85</v>
      </c>
      <c r="G888" t="s">
        <v>14</v>
      </c>
      <c r="H888">
        <v>1825</v>
      </c>
      <c r="I888">
        <f t="shared" si="79"/>
        <v>70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80"/>
        <v>40416.208333333336</v>
      </c>
      <c r="O888" s="4">
        <f t="shared" si="83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78"/>
        <v>29</v>
      </c>
      <c r="G889" t="s">
        <v>14</v>
      </c>
      <c r="H889">
        <v>31</v>
      </c>
      <c r="I889">
        <f t="shared" si="79"/>
        <v>73.84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80"/>
        <v>42202.208333333328</v>
      </c>
      <c r="O889" s="4">
        <f t="shared" si="83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78"/>
        <v>210</v>
      </c>
      <c r="G890" t="s">
        <v>20</v>
      </c>
      <c r="H890">
        <v>290</v>
      </c>
      <c r="I890">
        <f t="shared" si="79"/>
        <v>41.98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80"/>
        <v>42836.208333333328</v>
      </c>
      <c r="O890" s="4">
        <f t="shared" si="83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78"/>
        <v>170</v>
      </c>
      <c r="G891" t="s">
        <v>20</v>
      </c>
      <c r="H891">
        <v>122</v>
      </c>
      <c r="I891">
        <f t="shared" si="79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80"/>
        <v>41710.208333333336</v>
      </c>
      <c r="O891" s="4">
        <f t="shared" si="83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78"/>
        <v>116</v>
      </c>
      <c r="G892" t="s">
        <v>20</v>
      </c>
      <c r="H892">
        <v>1470</v>
      </c>
      <c r="I892">
        <f t="shared" si="79"/>
        <v>106.02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80"/>
        <v>43640.208333333328</v>
      </c>
      <c r="O892" s="4">
        <f t="shared" si="83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78"/>
        <v>259</v>
      </c>
      <c r="G893" t="s">
        <v>20</v>
      </c>
      <c r="H893">
        <v>165</v>
      </c>
      <c r="I893">
        <f t="shared" si="79"/>
        <v>47.02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80"/>
        <v>40880.25</v>
      </c>
      <c r="O893" s="4">
        <f t="shared" si="83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78"/>
        <v>231</v>
      </c>
      <c r="G894" t="s">
        <v>20</v>
      </c>
      <c r="H894">
        <v>182</v>
      </c>
      <c r="I894">
        <f t="shared" si="79"/>
        <v>76.02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80"/>
        <v>40319.208333333336</v>
      </c>
      <c r="O894" s="4">
        <f t="shared" si="83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78"/>
        <v>128</v>
      </c>
      <c r="G895" t="s">
        <v>20</v>
      </c>
      <c r="H895">
        <v>199</v>
      </c>
      <c r="I895">
        <f t="shared" si="79"/>
        <v>54.12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80"/>
        <v>42170.208333333328</v>
      </c>
      <c r="O895" s="4">
        <f t="shared" si="83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78"/>
        <v>189</v>
      </c>
      <c r="G896" t="s">
        <v>20</v>
      </c>
      <c r="H896">
        <v>56</v>
      </c>
      <c r="I896">
        <f t="shared" si="79"/>
        <v>57.29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80"/>
        <v>41466.208333333336</v>
      </c>
      <c r="O896" s="4">
        <f t="shared" si="83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78"/>
        <v>7</v>
      </c>
      <c r="G897" t="s">
        <v>14</v>
      </c>
      <c r="H897">
        <v>107</v>
      </c>
      <c r="I897">
        <f t="shared" si="79"/>
        <v>103.81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80"/>
        <v>43134.25</v>
      </c>
      <c r="O897" s="4">
        <f t="shared" si="83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78"/>
        <v>774</v>
      </c>
      <c r="G898" t="s">
        <v>20</v>
      </c>
      <c r="H898">
        <v>1460</v>
      </c>
      <c r="I898">
        <f t="shared" si="79"/>
        <v>105.03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si="80"/>
        <v>40738.208333333336</v>
      </c>
      <c r="O898" s="4">
        <f t="shared" si="83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84">ROUND((E899/D899)*100,0)</f>
        <v>28</v>
      </c>
      <c r="G899" t="s">
        <v>14</v>
      </c>
      <c r="H899">
        <v>27</v>
      </c>
      <c r="I899">
        <f t="shared" ref="I899:I962" si="85">IF( H899=0, 0, 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ref="N899:N962" si="86">(((L899/60/60)/24)+DATE(1970,1,1))</f>
        <v>43583.208333333328</v>
      </c>
      <c r="O899" s="4">
        <f t="shared" si="83"/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84"/>
        <v>52</v>
      </c>
      <c r="G900" t="s">
        <v>14</v>
      </c>
      <c r="H900">
        <v>1221</v>
      </c>
      <c r="I900">
        <f t="shared" si="85"/>
        <v>76.98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86"/>
        <v>43815.25</v>
      </c>
      <c r="O900" s="4">
        <f t="shared" ref="O900:O963" si="89">(((M900/60)/60)/24)+DATE(1970,1,1)</f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4"/>
        <v>407</v>
      </c>
      <c r="G901" t="s">
        <v>20</v>
      </c>
      <c r="H901">
        <v>123</v>
      </c>
      <c r="I901">
        <f t="shared" si="85"/>
        <v>102.6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86"/>
        <v>41554.208333333336</v>
      </c>
      <c r="O901" s="4">
        <f t="shared" si="89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4"/>
        <v>2</v>
      </c>
      <c r="G902" t="s">
        <v>14</v>
      </c>
      <c r="H902">
        <v>1</v>
      </c>
      <c r="I902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86"/>
        <v>41901.208333333336</v>
      </c>
      <c r="O902" s="4">
        <f t="shared" si="89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4"/>
        <v>156</v>
      </c>
      <c r="G903" t="s">
        <v>20</v>
      </c>
      <c r="H903">
        <v>159</v>
      </c>
      <c r="I903">
        <f t="shared" si="85"/>
        <v>55.01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86"/>
        <v>43298.208333333328</v>
      </c>
      <c r="O903" s="4">
        <f t="shared" si="89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4"/>
        <v>252</v>
      </c>
      <c r="G904" t="s">
        <v>20</v>
      </c>
      <c r="H904">
        <v>110</v>
      </c>
      <c r="I904">
        <f t="shared" si="85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86"/>
        <v>42399.25</v>
      </c>
      <c r="O904" s="4">
        <f t="shared" si="89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4"/>
        <v>2</v>
      </c>
      <c r="G905" t="s">
        <v>47</v>
      </c>
      <c r="H905">
        <v>14</v>
      </c>
      <c r="I905">
        <f t="shared" si="85"/>
        <v>50.64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86"/>
        <v>41034.208333333336</v>
      </c>
      <c r="O905" s="4">
        <f t="shared" si="89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4"/>
        <v>12</v>
      </c>
      <c r="G906" t="s">
        <v>14</v>
      </c>
      <c r="H906">
        <v>16</v>
      </c>
      <c r="I906">
        <f t="shared" si="85"/>
        <v>49.69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86"/>
        <v>41186.208333333336</v>
      </c>
      <c r="O906" s="4">
        <f t="shared" si="89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4"/>
        <v>164</v>
      </c>
      <c r="G907" t="s">
        <v>20</v>
      </c>
      <c r="H907">
        <v>236</v>
      </c>
      <c r="I907">
        <f t="shared" si="85"/>
        <v>54.89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86"/>
        <v>41536.208333333336</v>
      </c>
      <c r="O907" s="4">
        <f t="shared" si="89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4"/>
        <v>163</v>
      </c>
      <c r="G908" t="s">
        <v>20</v>
      </c>
      <c r="H908">
        <v>191</v>
      </c>
      <c r="I908">
        <f t="shared" si="85"/>
        <v>46.93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86"/>
        <v>42868.208333333328</v>
      </c>
      <c r="O908" s="4">
        <f t="shared" si="89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4"/>
        <v>20</v>
      </c>
      <c r="G909" t="s">
        <v>14</v>
      </c>
      <c r="H909">
        <v>41</v>
      </c>
      <c r="I909">
        <f t="shared" si="85"/>
        <v>44.95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86"/>
        <v>40660.208333333336</v>
      </c>
      <c r="O909" s="4">
        <f t="shared" si="89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4"/>
        <v>319</v>
      </c>
      <c r="G910" t="s">
        <v>20</v>
      </c>
      <c r="H910">
        <v>3934</v>
      </c>
      <c r="I910">
        <f t="shared" si="85"/>
        <v>31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86"/>
        <v>41031.208333333336</v>
      </c>
      <c r="O910" s="4">
        <f t="shared" si="89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4"/>
        <v>479</v>
      </c>
      <c r="G911" t="s">
        <v>20</v>
      </c>
      <c r="H911">
        <v>80</v>
      </c>
      <c r="I911">
        <f t="shared" si="85"/>
        <v>107.76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86"/>
        <v>43255.208333333328</v>
      </c>
      <c r="O911" s="4">
        <f t="shared" si="89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4"/>
        <v>20</v>
      </c>
      <c r="G912" t="s">
        <v>74</v>
      </c>
      <c r="H912">
        <v>296</v>
      </c>
      <c r="I912">
        <f t="shared" si="85"/>
        <v>102.08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86"/>
        <v>42026.25</v>
      </c>
      <c r="O912" s="4">
        <f t="shared" si="89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4"/>
        <v>199</v>
      </c>
      <c r="G913" t="s">
        <v>20</v>
      </c>
      <c r="H913">
        <v>462</v>
      </c>
      <c r="I913">
        <f t="shared" si="85"/>
        <v>24.98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86"/>
        <v>43717.208333333328</v>
      </c>
      <c r="O913" s="4">
        <f t="shared" si="89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4"/>
        <v>795</v>
      </c>
      <c r="G914" t="s">
        <v>20</v>
      </c>
      <c r="H914">
        <v>179</v>
      </c>
      <c r="I914">
        <f t="shared" si="85"/>
        <v>79.94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86"/>
        <v>41157.208333333336</v>
      </c>
      <c r="O914" s="4">
        <f t="shared" si="89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4"/>
        <v>51</v>
      </c>
      <c r="G915" t="s">
        <v>14</v>
      </c>
      <c r="H915">
        <v>523</v>
      </c>
      <c r="I915">
        <f t="shared" si="85"/>
        <v>67.95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86"/>
        <v>43597.208333333328</v>
      </c>
      <c r="O915" s="4">
        <f t="shared" si="89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4"/>
        <v>57</v>
      </c>
      <c r="G916" t="s">
        <v>14</v>
      </c>
      <c r="H916">
        <v>141</v>
      </c>
      <c r="I916">
        <f t="shared" si="85"/>
        <v>26.07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86"/>
        <v>41490.208333333336</v>
      </c>
      <c r="O916" s="4">
        <f t="shared" si="89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4"/>
        <v>156</v>
      </c>
      <c r="G917" t="s">
        <v>20</v>
      </c>
      <c r="H917">
        <v>1866</v>
      </c>
      <c r="I917">
        <f t="shared" si="85"/>
        <v>105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86"/>
        <v>42976.208333333328</v>
      </c>
      <c r="O917" s="4">
        <f t="shared" si="89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4"/>
        <v>36</v>
      </c>
      <c r="G918" t="s">
        <v>14</v>
      </c>
      <c r="H918">
        <v>52</v>
      </c>
      <c r="I918">
        <f t="shared" si="85"/>
        <v>25.83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86"/>
        <v>41991.25</v>
      </c>
      <c r="O918" s="4">
        <f t="shared" si="89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4"/>
        <v>58</v>
      </c>
      <c r="G919" t="s">
        <v>47</v>
      </c>
      <c r="H919">
        <v>27</v>
      </c>
      <c r="I919">
        <f t="shared" si="85"/>
        <v>77.67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86"/>
        <v>40722.208333333336</v>
      </c>
      <c r="O919" s="4">
        <f t="shared" si="89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4"/>
        <v>237</v>
      </c>
      <c r="G920" t="s">
        <v>20</v>
      </c>
      <c r="H920">
        <v>156</v>
      </c>
      <c r="I920">
        <f t="shared" si="85"/>
        <v>57.83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86"/>
        <v>41117.208333333336</v>
      </c>
      <c r="O920" s="4">
        <f t="shared" si="89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4"/>
        <v>59</v>
      </c>
      <c r="G921" t="s">
        <v>14</v>
      </c>
      <c r="H921">
        <v>225</v>
      </c>
      <c r="I921">
        <f t="shared" si="85"/>
        <v>92.96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86"/>
        <v>43022.208333333328</v>
      </c>
      <c r="O921" s="4">
        <f t="shared" si="89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4"/>
        <v>183</v>
      </c>
      <c r="G922" t="s">
        <v>20</v>
      </c>
      <c r="H922">
        <v>255</v>
      </c>
      <c r="I922">
        <f t="shared" si="85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86"/>
        <v>43503.25</v>
      </c>
      <c r="O922" s="4">
        <f t="shared" si="89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4"/>
        <v>1</v>
      </c>
      <c r="G923" t="s">
        <v>14</v>
      </c>
      <c r="H923">
        <v>38</v>
      </c>
      <c r="I923">
        <f t="shared" si="85"/>
        <v>31.84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86"/>
        <v>40951.25</v>
      </c>
      <c r="O923" s="4">
        <f t="shared" si="89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4"/>
        <v>176</v>
      </c>
      <c r="G924" t="s">
        <v>20</v>
      </c>
      <c r="H924">
        <v>2261</v>
      </c>
      <c r="I92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86"/>
        <v>43443.25</v>
      </c>
      <c r="O924" s="4">
        <f t="shared" si="89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4"/>
        <v>238</v>
      </c>
      <c r="G925" t="s">
        <v>20</v>
      </c>
      <c r="H925">
        <v>40</v>
      </c>
      <c r="I92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86"/>
        <v>40373.208333333336</v>
      </c>
      <c r="O925" s="4">
        <f t="shared" si="89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4"/>
        <v>488</v>
      </c>
      <c r="G926" t="s">
        <v>20</v>
      </c>
      <c r="H926">
        <v>2289</v>
      </c>
      <c r="I926">
        <f t="shared" si="85"/>
        <v>84.01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86"/>
        <v>43769.208333333328</v>
      </c>
      <c r="O926" s="4">
        <f t="shared" si="89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4"/>
        <v>224</v>
      </c>
      <c r="G927" t="s">
        <v>20</v>
      </c>
      <c r="H927">
        <v>65</v>
      </c>
      <c r="I927">
        <f t="shared" si="85"/>
        <v>103.42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86"/>
        <v>43000.208333333328</v>
      </c>
      <c r="O927" s="4">
        <f t="shared" si="89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4"/>
        <v>18</v>
      </c>
      <c r="G928" t="s">
        <v>14</v>
      </c>
      <c r="H928">
        <v>15</v>
      </c>
      <c r="I928">
        <f t="shared" si="85"/>
        <v>105.13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86"/>
        <v>42502.208333333328</v>
      </c>
      <c r="O928" s="4">
        <f t="shared" si="89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4"/>
        <v>46</v>
      </c>
      <c r="G929" t="s">
        <v>14</v>
      </c>
      <c r="H929">
        <v>37</v>
      </c>
      <c r="I929">
        <f t="shared" si="85"/>
        <v>89.22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86"/>
        <v>41102.208333333336</v>
      </c>
      <c r="O929" s="4">
        <f t="shared" si="89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4"/>
        <v>117</v>
      </c>
      <c r="G930" t="s">
        <v>20</v>
      </c>
      <c r="H930">
        <v>3777</v>
      </c>
      <c r="I930">
        <f t="shared" si="85"/>
        <v>52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86"/>
        <v>41637.25</v>
      </c>
      <c r="O930" s="4">
        <f t="shared" si="89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4"/>
        <v>217</v>
      </c>
      <c r="G931" t="s">
        <v>20</v>
      </c>
      <c r="H931">
        <v>184</v>
      </c>
      <c r="I931">
        <f t="shared" si="85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86"/>
        <v>42858.208333333328</v>
      </c>
      <c r="O931" s="4">
        <f t="shared" si="89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4"/>
        <v>112</v>
      </c>
      <c r="G932" t="s">
        <v>20</v>
      </c>
      <c r="H932">
        <v>85</v>
      </c>
      <c r="I932">
        <f t="shared" si="85"/>
        <v>46.24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86"/>
        <v>42060.25</v>
      </c>
      <c r="O932" s="4">
        <f t="shared" si="89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4"/>
        <v>73</v>
      </c>
      <c r="G933" t="s">
        <v>14</v>
      </c>
      <c r="H933">
        <v>112</v>
      </c>
      <c r="I933">
        <f t="shared" si="85"/>
        <v>51.15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86"/>
        <v>41818.208333333336</v>
      </c>
      <c r="O933" s="4">
        <f t="shared" si="89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4"/>
        <v>212</v>
      </c>
      <c r="G934" t="s">
        <v>20</v>
      </c>
      <c r="H934">
        <v>144</v>
      </c>
      <c r="I934">
        <f t="shared" si="85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86"/>
        <v>41709.208333333336</v>
      </c>
      <c r="O934" s="4">
        <f t="shared" si="89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4"/>
        <v>240</v>
      </c>
      <c r="G935" t="s">
        <v>20</v>
      </c>
      <c r="H935">
        <v>1902</v>
      </c>
      <c r="I935">
        <f t="shared" si="85"/>
        <v>92.02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86"/>
        <v>41372.208333333336</v>
      </c>
      <c r="O935" s="4">
        <f t="shared" si="89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4"/>
        <v>182</v>
      </c>
      <c r="G936" t="s">
        <v>20</v>
      </c>
      <c r="H936">
        <v>105</v>
      </c>
      <c r="I936">
        <f t="shared" si="85"/>
        <v>107.43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86"/>
        <v>42422.25</v>
      </c>
      <c r="O936" s="4">
        <f t="shared" si="89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4"/>
        <v>164</v>
      </c>
      <c r="G937" t="s">
        <v>20</v>
      </c>
      <c r="H937">
        <v>132</v>
      </c>
      <c r="I937">
        <f t="shared" si="85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86"/>
        <v>42209.208333333328</v>
      </c>
      <c r="O937" s="4">
        <f t="shared" si="89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4"/>
        <v>2</v>
      </c>
      <c r="G938" t="s">
        <v>14</v>
      </c>
      <c r="H938">
        <v>21</v>
      </c>
      <c r="I938">
        <f t="shared" si="85"/>
        <v>80.48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86"/>
        <v>43668.208333333328</v>
      </c>
      <c r="O938" s="4">
        <f t="shared" si="89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4"/>
        <v>50</v>
      </c>
      <c r="G939" t="s">
        <v>74</v>
      </c>
      <c r="H939">
        <v>976</v>
      </c>
      <c r="I939">
        <f t="shared" si="85"/>
        <v>86.98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86"/>
        <v>42334.25</v>
      </c>
      <c r="O939" s="4">
        <f t="shared" si="89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4"/>
        <v>110</v>
      </c>
      <c r="G940" t="s">
        <v>20</v>
      </c>
      <c r="H940">
        <v>96</v>
      </c>
      <c r="I940">
        <f t="shared" si="85"/>
        <v>105.14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86"/>
        <v>43263.208333333328</v>
      </c>
      <c r="O940" s="4">
        <f t="shared" si="89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4"/>
        <v>49</v>
      </c>
      <c r="G941" t="s">
        <v>14</v>
      </c>
      <c r="H941">
        <v>67</v>
      </c>
      <c r="I941">
        <f t="shared" si="85"/>
        <v>57.3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86"/>
        <v>40670.208333333336</v>
      </c>
      <c r="O941" s="4">
        <f t="shared" si="89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4"/>
        <v>62</v>
      </c>
      <c r="G942" t="s">
        <v>47</v>
      </c>
      <c r="H942">
        <v>66</v>
      </c>
      <c r="I942">
        <f t="shared" si="85"/>
        <v>93.35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86"/>
        <v>41244.25</v>
      </c>
      <c r="O942" s="4">
        <f t="shared" si="89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4"/>
        <v>13</v>
      </c>
      <c r="G943" t="s">
        <v>14</v>
      </c>
      <c r="H943">
        <v>78</v>
      </c>
      <c r="I943">
        <f t="shared" si="85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86"/>
        <v>40552.25</v>
      </c>
      <c r="O943" s="4">
        <f t="shared" si="89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4"/>
        <v>65</v>
      </c>
      <c r="G944" t="s">
        <v>14</v>
      </c>
      <c r="H944">
        <v>67</v>
      </c>
      <c r="I944">
        <f t="shared" si="85"/>
        <v>92.61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86"/>
        <v>40568.25</v>
      </c>
      <c r="O944" s="4">
        <f t="shared" si="89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4"/>
        <v>160</v>
      </c>
      <c r="G945" t="s">
        <v>20</v>
      </c>
      <c r="H945">
        <v>114</v>
      </c>
      <c r="I945">
        <f t="shared" si="85"/>
        <v>104.99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86"/>
        <v>41906.208333333336</v>
      </c>
      <c r="O945" s="4">
        <f t="shared" si="89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4"/>
        <v>81</v>
      </c>
      <c r="G946" t="s">
        <v>14</v>
      </c>
      <c r="H946">
        <v>263</v>
      </c>
      <c r="I946">
        <f t="shared" si="85"/>
        <v>30.96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86"/>
        <v>42776.25</v>
      </c>
      <c r="O946" s="4">
        <f t="shared" si="89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4"/>
        <v>32</v>
      </c>
      <c r="G947" t="s">
        <v>14</v>
      </c>
      <c r="H947">
        <v>1691</v>
      </c>
      <c r="I947">
        <f t="shared" si="85"/>
        <v>33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86"/>
        <v>41004.208333333336</v>
      </c>
      <c r="O947" s="4">
        <f t="shared" si="89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4"/>
        <v>10</v>
      </c>
      <c r="G948" t="s">
        <v>14</v>
      </c>
      <c r="H948">
        <v>181</v>
      </c>
      <c r="I948">
        <f t="shared" si="85"/>
        <v>84.19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86"/>
        <v>40710.208333333336</v>
      </c>
      <c r="O948" s="4">
        <f t="shared" si="89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4"/>
        <v>27</v>
      </c>
      <c r="G949" t="s">
        <v>14</v>
      </c>
      <c r="H949">
        <v>13</v>
      </c>
      <c r="I949">
        <f t="shared" si="85"/>
        <v>73.92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86"/>
        <v>41908.208333333336</v>
      </c>
      <c r="O949" s="4">
        <f t="shared" si="89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4"/>
        <v>63</v>
      </c>
      <c r="G950" t="s">
        <v>74</v>
      </c>
      <c r="H950">
        <v>160</v>
      </c>
      <c r="I950">
        <f t="shared" si="85"/>
        <v>36.99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86"/>
        <v>41985.25</v>
      </c>
      <c r="O950" s="4">
        <f t="shared" si="89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4"/>
        <v>161</v>
      </c>
      <c r="G951" t="s">
        <v>20</v>
      </c>
      <c r="H951">
        <v>203</v>
      </c>
      <c r="I951">
        <f t="shared" si="85"/>
        <v>46.9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86"/>
        <v>42112.208333333328</v>
      </c>
      <c r="O951" s="4">
        <f t="shared" si="89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4"/>
        <v>5</v>
      </c>
      <c r="G952" t="s">
        <v>14</v>
      </c>
      <c r="H952">
        <v>1</v>
      </c>
      <c r="I952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86"/>
        <v>43571.208333333328</v>
      </c>
      <c r="O952" s="4">
        <f t="shared" si="89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4"/>
        <v>1097</v>
      </c>
      <c r="G953" t="s">
        <v>20</v>
      </c>
      <c r="H953">
        <v>1559</v>
      </c>
      <c r="I953">
        <f t="shared" si="85"/>
        <v>102.02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86"/>
        <v>42730.25</v>
      </c>
      <c r="O953" s="4">
        <f t="shared" si="89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4"/>
        <v>70</v>
      </c>
      <c r="G954" t="s">
        <v>74</v>
      </c>
      <c r="H954">
        <v>2266</v>
      </c>
      <c r="I954">
        <f t="shared" si="85"/>
        <v>45.01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86"/>
        <v>42591.208333333328</v>
      </c>
      <c r="O954" s="4">
        <f t="shared" si="89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4"/>
        <v>60</v>
      </c>
      <c r="G955" t="s">
        <v>14</v>
      </c>
      <c r="H955">
        <v>21</v>
      </c>
      <c r="I955">
        <f t="shared" si="85"/>
        <v>94.29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86"/>
        <v>42358.25</v>
      </c>
      <c r="O955" s="4">
        <f t="shared" si="89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4"/>
        <v>367</v>
      </c>
      <c r="G956" t="s">
        <v>20</v>
      </c>
      <c r="H956">
        <v>1548</v>
      </c>
      <c r="I956">
        <f t="shared" si="85"/>
        <v>101.02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86"/>
        <v>41174.208333333336</v>
      </c>
      <c r="O956" s="4">
        <f t="shared" si="89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4"/>
        <v>1109</v>
      </c>
      <c r="G957" t="s">
        <v>20</v>
      </c>
      <c r="H957">
        <v>80</v>
      </c>
      <c r="I957">
        <f t="shared" si="85"/>
        <v>97.04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86"/>
        <v>41238.25</v>
      </c>
      <c r="O957" s="4">
        <f t="shared" si="89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4"/>
        <v>19</v>
      </c>
      <c r="G958" t="s">
        <v>14</v>
      </c>
      <c r="H958">
        <v>830</v>
      </c>
      <c r="I958">
        <f t="shared" si="85"/>
        <v>43.01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86"/>
        <v>42360.25</v>
      </c>
      <c r="O958" s="4">
        <f t="shared" si="89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4"/>
        <v>127</v>
      </c>
      <c r="G959" t="s">
        <v>20</v>
      </c>
      <c r="H959">
        <v>131</v>
      </c>
      <c r="I959">
        <f t="shared" si="85"/>
        <v>94.92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86"/>
        <v>40955.25</v>
      </c>
      <c r="O959" s="4">
        <f t="shared" si="89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4"/>
        <v>735</v>
      </c>
      <c r="G960" t="s">
        <v>20</v>
      </c>
      <c r="H960">
        <v>112</v>
      </c>
      <c r="I960">
        <f t="shared" si="85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86"/>
        <v>40350.208333333336</v>
      </c>
      <c r="O960" s="4">
        <f t="shared" si="89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4"/>
        <v>5</v>
      </c>
      <c r="G961" t="s">
        <v>14</v>
      </c>
      <c r="H961">
        <v>130</v>
      </c>
      <c r="I961">
        <f t="shared" si="85"/>
        <v>51.01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86"/>
        <v>40357.208333333336</v>
      </c>
      <c r="O961" s="4">
        <f t="shared" si="89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4"/>
        <v>85</v>
      </c>
      <c r="G962" t="s">
        <v>14</v>
      </c>
      <c r="H962">
        <v>55</v>
      </c>
      <c r="I962">
        <f t="shared" si="85"/>
        <v>85.05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si="86"/>
        <v>42408.25</v>
      </c>
      <c r="O962" s="4">
        <f t="shared" si="89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90">ROUND((E963/D963)*100,0)</f>
        <v>119</v>
      </c>
      <c r="G963" t="s">
        <v>20</v>
      </c>
      <c r="H963">
        <v>155</v>
      </c>
      <c r="I963">
        <f t="shared" ref="I963:I1001" si="91">IF( H963=0, 0, 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ref="N963:N1001" si="92">(((L963/60/60)/24)+DATE(1970,1,1))</f>
        <v>40591.25</v>
      </c>
      <c r="O963" s="4">
        <f t="shared" si="89"/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90"/>
        <v>296</v>
      </c>
      <c r="G964" t="s">
        <v>20</v>
      </c>
      <c r="H964">
        <v>266</v>
      </c>
      <c r="I964">
        <f t="shared" si="91"/>
        <v>40.06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92"/>
        <v>41592.25</v>
      </c>
      <c r="O964" s="4">
        <f t="shared" ref="O964:O1001" si="95">(((M964/60)/60)/24)+DATE(1970,1,1)</f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0"/>
        <v>85</v>
      </c>
      <c r="G965" t="s">
        <v>14</v>
      </c>
      <c r="H965">
        <v>114</v>
      </c>
      <c r="I965">
        <f t="shared" si="9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92"/>
        <v>40607.25</v>
      </c>
      <c r="O965" s="4">
        <f t="shared" si="95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0"/>
        <v>356</v>
      </c>
      <c r="G966" t="s">
        <v>20</v>
      </c>
      <c r="H966">
        <v>155</v>
      </c>
      <c r="I966">
        <f t="shared" si="91"/>
        <v>84.93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92"/>
        <v>42135.208333333328</v>
      </c>
      <c r="O966" s="4">
        <f t="shared" si="95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0"/>
        <v>386</v>
      </c>
      <c r="G967" t="s">
        <v>20</v>
      </c>
      <c r="H967">
        <v>207</v>
      </c>
      <c r="I967">
        <f t="shared" si="91"/>
        <v>41.07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92"/>
        <v>40203.25</v>
      </c>
      <c r="O967" s="4">
        <f t="shared" si="95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0"/>
        <v>792</v>
      </c>
      <c r="G968" t="s">
        <v>20</v>
      </c>
      <c r="H968">
        <v>245</v>
      </c>
      <c r="I968">
        <f t="shared" si="91"/>
        <v>54.97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92"/>
        <v>42901.208333333328</v>
      </c>
      <c r="O968" s="4">
        <f t="shared" si="95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0"/>
        <v>137</v>
      </c>
      <c r="G969" t="s">
        <v>20</v>
      </c>
      <c r="H969">
        <v>1573</v>
      </c>
      <c r="I969">
        <f t="shared" si="9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92"/>
        <v>41005.208333333336</v>
      </c>
      <c r="O969" s="4">
        <f t="shared" si="95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0"/>
        <v>338</v>
      </c>
      <c r="G970" t="s">
        <v>20</v>
      </c>
      <c r="H970">
        <v>114</v>
      </c>
      <c r="I970">
        <f t="shared" si="91"/>
        <v>71.2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92"/>
        <v>40544.25</v>
      </c>
      <c r="O970" s="4">
        <f t="shared" si="95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0"/>
        <v>108</v>
      </c>
      <c r="G971" t="s">
        <v>20</v>
      </c>
      <c r="H971">
        <v>93</v>
      </c>
      <c r="I971">
        <f t="shared" si="91"/>
        <v>91.94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92"/>
        <v>43821.25</v>
      </c>
      <c r="O971" s="4">
        <f t="shared" si="95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0"/>
        <v>61</v>
      </c>
      <c r="G972" t="s">
        <v>14</v>
      </c>
      <c r="H972">
        <v>594</v>
      </c>
      <c r="I972">
        <f t="shared" si="91"/>
        <v>97.07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92"/>
        <v>40672.208333333336</v>
      </c>
      <c r="O972" s="4">
        <f t="shared" si="95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0"/>
        <v>28</v>
      </c>
      <c r="G973" t="s">
        <v>14</v>
      </c>
      <c r="H973">
        <v>24</v>
      </c>
      <c r="I973">
        <f t="shared" si="91"/>
        <v>58.92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92"/>
        <v>41555.208333333336</v>
      </c>
      <c r="O973" s="4">
        <f t="shared" si="95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0"/>
        <v>228</v>
      </c>
      <c r="G974" t="s">
        <v>20</v>
      </c>
      <c r="H974">
        <v>1681</v>
      </c>
      <c r="I974">
        <f t="shared" si="91"/>
        <v>58.02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92"/>
        <v>41792.208333333336</v>
      </c>
      <c r="O974" s="4">
        <f t="shared" si="95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0"/>
        <v>22</v>
      </c>
      <c r="G975" t="s">
        <v>14</v>
      </c>
      <c r="H975">
        <v>252</v>
      </c>
      <c r="I975">
        <f t="shared" si="91"/>
        <v>103.87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92"/>
        <v>40522.25</v>
      </c>
      <c r="O975" s="4">
        <f t="shared" si="95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0"/>
        <v>374</v>
      </c>
      <c r="G976" t="s">
        <v>20</v>
      </c>
      <c r="H976">
        <v>32</v>
      </c>
      <c r="I976">
        <f t="shared" si="91"/>
        <v>93.47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92"/>
        <v>41412.208333333336</v>
      </c>
      <c r="O976" s="4">
        <f t="shared" si="95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0"/>
        <v>155</v>
      </c>
      <c r="G977" t="s">
        <v>20</v>
      </c>
      <c r="H977">
        <v>135</v>
      </c>
      <c r="I977">
        <f t="shared" si="91"/>
        <v>61.97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92"/>
        <v>42337.25</v>
      </c>
      <c r="O977" s="4">
        <f t="shared" si="95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0"/>
        <v>322</v>
      </c>
      <c r="G978" t="s">
        <v>20</v>
      </c>
      <c r="H978">
        <v>140</v>
      </c>
      <c r="I978">
        <f t="shared" si="91"/>
        <v>92.04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92"/>
        <v>40571.25</v>
      </c>
      <c r="O978" s="4">
        <f t="shared" si="95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0"/>
        <v>74</v>
      </c>
      <c r="G979" t="s">
        <v>14</v>
      </c>
      <c r="H979">
        <v>67</v>
      </c>
      <c r="I979">
        <f t="shared" si="91"/>
        <v>77.27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92"/>
        <v>43138.25</v>
      </c>
      <c r="O979" s="4">
        <f t="shared" si="95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0"/>
        <v>864</v>
      </c>
      <c r="G980" t="s">
        <v>20</v>
      </c>
      <c r="H980">
        <v>92</v>
      </c>
      <c r="I980">
        <f t="shared" si="91"/>
        <v>93.92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92"/>
        <v>42686.25</v>
      </c>
      <c r="O980" s="4">
        <f t="shared" si="95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0"/>
        <v>143</v>
      </c>
      <c r="G981" t="s">
        <v>20</v>
      </c>
      <c r="H981">
        <v>1015</v>
      </c>
      <c r="I981">
        <f t="shared" si="91"/>
        <v>84.97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92"/>
        <v>42078.208333333328</v>
      </c>
      <c r="O981" s="4">
        <f t="shared" si="95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0"/>
        <v>40</v>
      </c>
      <c r="G982" t="s">
        <v>14</v>
      </c>
      <c r="H982">
        <v>742</v>
      </c>
      <c r="I982">
        <f t="shared" si="91"/>
        <v>105.97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92"/>
        <v>42307.208333333328</v>
      </c>
      <c r="O982" s="4">
        <f t="shared" si="95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0"/>
        <v>178</v>
      </c>
      <c r="G983" t="s">
        <v>20</v>
      </c>
      <c r="H983">
        <v>323</v>
      </c>
      <c r="I983">
        <f t="shared" si="91"/>
        <v>36.97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92"/>
        <v>43094.25</v>
      </c>
      <c r="O983" s="4">
        <f t="shared" si="95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0"/>
        <v>85</v>
      </c>
      <c r="G984" t="s">
        <v>14</v>
      </c>
      <c r="H984">
        <v>75</v>
      </c>
      <c r="I984">
        <f t="shared" si="91"/>
        <v>81.53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92"/>
        <v>40743.208333333336</v>
      </c>
      <c r="O984" s="4">
        <f t="shared" si="95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0"/>
        <v>146</v>
      </c>
      <c r="G985" t="s">
        <v>20</v>
      </c>
      <c r="H985">
        <v>2326</v>
      </c>
      <c r="I985">
        <f t="shared" si="91"/>
        <v>81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92"/>
        <v>43681.208333333328</v>
      </c>
      <c r="O985" s="4">
        <f t="shared" si="95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0"/>
        <v>152</v>
      </c>
      <c r="G986" t="s">
        <v>20</v>
      </c>
      <c r="H986">
        <v>381</v>
      </c>
      <c r="I986">
        <f t="shared" si="91"/>
        <v>26.01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92"/>
        <v>43716.208333333328</v>
      </c>
      <c r="O986" s="4">
        <f t="shared" si="95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0"/>
        <v>67</v>
      </c>
      <c r="G987" t="s">
        <v>14</v>
      </c>
      <c r="H987">
        <v>4405</v>
      </c>
      <c r="I987">
        <f t="shared" si="91"/>
        <v>26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92"/>
        <v>41614.25</v>
      </c>
      <c r="O987" s="4">
        <f t="shared" si="95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0"/>
        <v>40</v>
      </c>
      <c r="G988" t="s">
        <v>14</v>
      </c>
      <c r="H988">
        <v>92</v>
      </c>
      <c r="I988">
        <f t="shared" si="91"/>
        <v>34.17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92"/>
        <v>40638.208333333336</v>
      </c>
      <c r="O988" s="4">
        <f t="shared" si="95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0"/>
        <v>217</v>
      </c>
      <c r="G989" t="s">
        <v>20</v>
      </c>
      <c r="H989">
        <v>480</v>
      </c>
      <c r="I989">
        <f t="shared" si="91"/>
        <v>28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92"/>
        <v>42852.208333333328</v>
      </c>
      <c r="O989" s="4">
        <f t="shared" si="95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0"/>
        <v>52</v>
      </c>
      <c r="G990" t="s">
        <v>14</v>
      </c>
      <c r="H990">
        <v>64</v>
      </c>
      <c r="I990">
        <f t="shared" si="91"/>
        <v>76.55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92"/>
        <v>42686.25</v>
      </c>
      <c r="O990" s="4">
        <f t="shared" si="95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0"/>
        <v>500</v>
      </c>
      <c r="G991" t="s">
        <v>20</v>
      </c>
      <c r="H991">
        <v>226</v>
      </c>
      <c r="I991">
        <f t="shared" si="91"/>
        <v>53.05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92"/>
        <v>43571.208333333328</v>
      </c>
      <c r="O991" s="4">
        <f t="shared" si="95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0"/>
        <v>88</v>
      </c>
      <c r="G992" t="s">
        <v>14</v>
      </c>
      <c r="H992">
        <v>64</v>
      </c>
      <c r="I992">
        <f t="shared" si="91"/>
        <v>106.86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92"/>
        <v>42432.25</v>
      </c>
      <c r="O992" s="4">
        <f t="shared" si="95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0"/>
        <v>113</v>
      </c>
      <c r="G993" t="s">
        <v>20</v>
      </c>
      <c r="H993">
        <v>241</v>
      </c>
      <c r="I993">
        <f t="shared" si="91"/>
        <v>46.02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92"/>
        <v>41907.208333333336</v>
      </c>
      <c r="O993" s="4">
        <f t="shared" si="95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0"/>
        <v>427</v>
      </c>
      <c r="G994" t="s">
        <v>20</v>
      </c>
      <c r="H994">
        <v>132</v>
      </c>
      <c r="I994">
        <f t="shared" si="91"/>
        <v>100.17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92"/>
        <v>43227.208333333328</v>
      </c>
      <c r="O994" s="4">
        <f t="shared" si="95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0"/>
        <v>78</v>
      </c>
      <c r="G995" t="s">
        <v>74</v>
      </c>
      <c r="H995">
        <v>75</v>
      </c>
      <c r="I99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92"/>
        <v>42362.25</v>
      </c>
      <c r="O995" s="4">
        <f t="shared" si="95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0"/>
        <v>52</v>
      </c>
      <c r="G996" t="s">
        <v>14</v>
      </c>
      <c r="H996">
        <v>842</v>
      </c>
      <c r="I996">
        <f t="shared" si="91"/>
        <v>87.97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92"/>
        <v>41929.208333333336</v>
      </c>
      <c r="O996" s="4">
        <f t="shared" si="95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0"/>
        <v>157</v>
      </c>
      <c r="G997" t="s">
        <v>20</v>
      </c>
      <c r="H997">
        <v>2043</v>
      </c>
      <c r="I997">
        <f t="shared" si="91"/>
        <v>75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92"/>
        <v>43408.208333333328</v>
      </c>
      <c r="O997" s="4">
        <f t="shared" si="95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0"/>
        <v>73</v>
      </c>
      <c r="G998" t="s">
        <v>14</v>
      </c>
      <c r="H998">
        <v>112</v>
      </c>
      <c r="I998">
        <f t="shared" si="91"/>
        <v>42.98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92"/>
        <v>41276.25</v>
      </c>
      <c r="O998" s="4">
        <f t="shared" si="95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0"/>
        <v>61</v>
      </c>
      <c r="G999" t="s">
        <v>74</v>
      </c>
      <c r="H999">
        <v>139</v>
      </c>
      <c r="I999">
        <f t="shared" si="9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92"/>
        <v>41659.25</v>
      </c>
      <c r="O999" s="4">
        <f t="shared" si="95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0"/>
        <v>57</v>
      </c>
      <c r="G1000" t="s">
        <v>14</v>
      </c>
      <c r="H1000">
        <v>374</v>
      </c>
      <c r="I1000">
        <f t="shared" si="9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92"/>
        <v>40220.25</v>
      </c>
      <c r="O1000" s="4">
        <f t="shared" si="95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0"/>
        <v>57</v>
      </c>
      <c r="G1001" t="s">
        <v>74</v>
      </c>
      <c r="H1001">
        <v>1122</v>
      </c>
      <c r="I1001">
        <f t="shared" si="9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92"/>
        <v>42550.208333333328</v>
      </c>
      <c r="O1001" s="4">
        <f t="shared" si="95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autoFilter ref="A1:T1001" xr:uid="{00000000-0001-0000-0000-000000000000}"/>
  <conditionalFormatting sqref="F1:F1048576">
    <cfRule type="colorScale" priority="5">
      <colorScale>
        <cfvo type="num" val="100"/>
        <cfvo type="num" val="100"/>
        <cfvo type="num" val="200"/>
        <color rgb="FFC00000"/>
        <color rgb="FF00B050"/>
        <color theme="8"/>
      </colorScale>
    </cfRule>
  </conditionalFormatting>
  <conditionalFormatting sqref="G1:G1048576">
    <cfRule type="cellIs" dxfId="19" priority="1" operator="equal">
      <formula>"canceled"</formula>
    </cfRule>
    <cfRule type="cellIs" dxfId="18" priority="2" operator="equal">
      <formula>"live"</formula>
    </cfRule>
    <cfRule type="cellIs" dxfId="17" priority="3" operator="equal">
      <formula>"successful"</formula>
    </cfRule>
    <cfRule type="cellIs" dxfId="16" priority="4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7BE7-0A70-4A1B-9B72-A246A4F1CC72}">
  <dimension ref="A1:F14"/>
  <sheetViews>
    <sheetView zoomScaleNormal="100"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2036</v>
      </c>
    </row>
    <row r="3" spans="1:6" x14ac:dyDescent="0.25">
      <c r="A3" s="5" t="s">
        <v>2048</v>
      </c>
      <c r="B3" s="5" t="s">
        <v>2049</v>
      </c>
    </row>
    <row r="4" spans="1:6" x14ac:dyDescent="0.25">
      <c r="A4" s="5" t="s">
        <v>2037</v>
      </c>
      <c r="B4" t="s">
        <v>74</v>
      </c>
      <c r="C4" t="s">
        <v>14</v>
      </c>
      <c r="D4" t="s">
        <v>47</v>
      </c>
      <c r="E4" t="s">
        <v>20</v>
      </c>
      <c r="F4" t="s">
        <v>2047</v>
      </c>
    </row>
    <row r="5" spans="1:6" x14ac:dyDescent="0.25">
      <c r="A5" s="6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2041</v>
      </c>
      <c r="E8">
        <v>4</v>
      </c>
      <c r="F8">
        <v>4</v>
      </c>
    </row>
    <row r="9" spans="1:6" x14ac:dyDescent="0.25">
      <c r="A9" s="6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2047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D96C-DD11-4E16-AD6C-79B8B39E7B59}">
  <dimension ref="A1:F30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2031</v>
      </c>
      <c r="B1" t="s">
        <v>2036</v>
      </c>
    </row>
    <row r="2" spans="1:6" x14ac:dyDescent="0.25">
      <c r="A2" s="5" t="s">
        <v>6</v>
      </c>
      <c r="B2" t="s">
        <v>2036</v>
      </c>
    </row>
    <row r="4" spans="1:6" x14ac:dyDescent="0.25">
      <c r="A4" s="5" t="s">
        <v>2048</v>
      </c>
      <c r="B4" s="5" t="s">
        <v>2049</v>
      </c>
    </row>
    <row r="5" spans="1:6" x14ac:dyDescent="0.25">
      <c r="A5" s="5" t="s">
        <v>2037</v>
      </c>
      <c r="B5" t="s">
        <v>74</v>
      </c>
      <c r="C5" t="s">
        <v>14</v>
      </c>
      <c r="D5" t="s">
        <v>47</v>
      </c>
      <c r="E5" t="s">
        <v>20</v>
      </c>
      <c r="F5" t="s">
        <v>2047</v>
      </c>
    </row>
    <row r="6" spans="1:6" x14ac:dyDescent="0.25">
      <c r="A6" s="6" t="s">
        <v>2050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2051</v>
      </c>
      <c r="E7">
        <v>4</v>
      </c>
      <c r="F7">
        <v>4</v>
      </c>
    </row>
    <row r="8" spans="1:6" x14ac:dyDescent="0.25">
      <c r="A8" s="6" t="s">
        <v>2052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2053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2054</v>
      </c>
      <c r="C10">
        <v>8</v>
      </c>
      <c r="E10">
        <v>10</v>
      </c>
      <c r="F10">
        <v>18</v>
      </c>
    </row>
    <row r="11" spans="1:6" x14ac:dyDescent="0.25">
      <c r="A11" s="6" t="s">
        <v>2055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2056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2057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2059</v>
      </c>
      <c r="C15">
        <v>3</v>
      </c>
      <c r="E15">
        <v>4</v>
      </c>
      <c r="F15">
        <v>7</v>
      </c>
    </row>
    <row r="16" spans="1:6" x14ac:dyDescent="0.25">
      <c r="A16" s="6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2061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2062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2063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2064</v>
      </c>
      <c r="C20">
        <v>4</v>
      </c>
      <c r="E20">
        <v>4</v>
      </c>
      <c r="F20">
        <v>8</v>
      </c>
    </row>
    <row r="21" spans="1:6" x14ac:dyDescent="0.25">
      <c r="A21" s="6" t="s">
        <v>2065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2066</v>
      </c>
      <c r="C22">
        <v>9</v>
      </c>
      <c r="E22">
        <v>5</v>
      </c>
      <c r="F22">
        <v>14</v>
      </c>
    </row>
    <row r="23" spans="1:6" x14ac:dyDescent="0.25">
      <c r="A23" s="6" t="s">
        <v>2067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2068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2069</v>
      </c>
      <c r="C25">
        <v>7</v>
      </c>
      <c r="E25">
        <v>14</v>
      </c>
      <c r="F25">
        <v>21</v>
      </c>
    </row>
    <row r="26" spans="1:6" x14ac:dyDescent="0.25">
      <c r="A26" s="6" t="s">
        <v>2070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2071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2072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2073</v>
      </c>
      <c r="E29">
        <v>3</v>
      </c>
      <c r="F29">
        <v>3</v>
      </c>
    </row>
    <row r="30" spans="1:6" x14ac:dyDescent="0.25">
      <c r="A30" s="6" t="s">
        <v>2047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51C6-F8EF-4710-B59E-D2987ACA1036}">
  <dimension ref="A1:F17"/>
  <sheetViews>
    <sheetView workbookViewId="0">
      <selection activeCell="J33" sqref="J3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2086</v>
      </c>
      <c r="B1" t="s">
        <v>2036</v>
      </c>
    </row>
    <row r="3" spans="1:6" x14ac:dyDescent="0.25">
      <c r="A3" s="5" t="s">
        <v>2048</v>
      </c>
      <c r="B3" s="5" t="s">
        <v>2049</v>
      </c>
    </row>
    <row r="4" spans="1:6" x14ac:dyDescent="0.25">
      <c r="A4" s="5" t="s">
        <v>2037</v>
      </c>
      <c r="B4" t="s">
        <v>74</v>
      </c>
      <c r="C4" t="s">
        <v>14</v>
      </c>
      <c r="D4" t="s">
        <v>47</v>
      </c>
      <c r="E4" t="s">
        <v>20</v>
      </c>
      <c r="F4" t="s">
        <v>2047</v>
      </c>
    </row>
    <row r="5" spans="1:6" x14ac:dyDescent="0.25">
      <c r="A5" s="7" t="s">
        <v>2074</v>
      </c>
      <c r="B5">
        <v>6</v>
      </c>
      <c r="C5">
        <v>36</v>
      </c>
      <c r="D5">
        <v>1</v>
      </c>
      <c r="E5">
        <v>49</v>
      </c>
      <c r="F5">
        <v>92</v>
      </c>
    </row>
    <row r="6" spans="1:6" x14ac:dyDescent="0.25">
      <c r="A6" s="7" t="s">
        <v>2075</v>
      </c>
      <c r="B6">
        <v>7</v>
      </c>
      <c r="C6">
        <v>28</v>
      </c>
      <c r="E6">
        <v>44</v>
      </c>
      <c r="F6">
        <v>79</v>
      </c>
    </row>
    <row r="7" spans="1:6" x14ac:dyDescent="0.25">
      <c r="A7" s="7" t="s">
        <v>2076</v>
      </c>
      <c r="B7">
        <v>4</v>
      </c>
      <c r="C7">
        <v>33</v>
      </c>
      <c r="E7">
        <v>49</v>
      </c>
      <c r="F7">
        <v>86</v>
      </c>
    </row>
    <row r="8" spans="1:6" x14ac:dyDescent="0.25">
      <c r="A8" s="7" t="s">
        <v>2077</v>
      </c>
      <c r="B8">
        <v>1</v>
      </c>
      <c r="C8">
        <v>30</v>
      </c>
      <c r="D8">
        <v>1</v>
      </c>
      <c r="E8">
        <v>46</v>
      </c>
      <c r="F8">
        <v>78</v>
      </c>
    </row>
    <row r="9" spans="1:6" x14ac:dyDescent="0.25">
      <c r="A9" s="7" t="s">
        <v>2078</v>
      </c>
      <c r="B9">
        <v>3</v>
      </c>
      <c r="C9">
        <v>35</v>
      </c>
      <c r="D9">
        <v>2</v>
      </c>
      <c r="E9">
        <v>46</v>
      </c>
      <c r="F9">
        <v>86</v>
      </c>
    </row>
    <row r="10" spans="1:6" x14ac:dyDescent="0.25">
      <c r="A10" s="7" t="s">
        <v>2079</v>
      </c>
      <c r="B10">
        <v>3</v>
      </c>
      <c r="C10">
        <v>28</v>
      </c>
      <c r="D10">
        <v>1</v>
      </c>
      <c r="E10">
        <v>55</v>
      </c>
      <c r="F10">
        <v>87</v>
      </c>
    </row>
    <row r="11" spans="1:6" x14ac:dyDescent="0.25">
      <c r="A11" s="7" t="s">
        <v>2080</v>
      </c>
      <c r="B11">
        <v>4</v>
      </c>
      <c r="C11">
        <v>31</v>
      </c>
      <c r="D11">
        <v>1</v>
      </c>
      <c r="E11">
        <v>58</v>
      </c>
      <c r="F11">
        <v>94</v>
      </c>
    </row>
    <row r="12" spans="1:6" x14ac:dyDescent="0.25">
      <c r="A12" s="7" t="s">
        <v>2081</v>
      </c>
      <c r="B12">
        <v>8</v>
      </c>
      <c r="C12">
        <v>35</v>
      </c>
      <c r="D12">
        <v>1</v>
      </c>
      <c r="E12">
        <v>41</v>
      </c>
      <c r="F12">
        <v>85</v>
      </c>
    </row>
    <row r="13" spans="1:6" x14ac:dyDescent="0.25">
      <c r="A13" s="7" t="s">
        <v>2082</v>
      </c>
      <c r="B13">
        <v>5</v>
      </c>
      <c r="C13">
        <v>23</v>
      </c>
      <c r="E13">
        <v>45</v>
      </c>
      <c r="F13">
        <v>73</v>
      </c>
    </row>
    <row r="14" spans="1:6" x14ac:dyDescent="0.25">
      <c r="A14" s="7" t="s">
        <v>2083</v>
      </c>
      <c r="B14">
        <v>6</v>
      </c>
      <c r="C14">
        <v>26</v>
      </c>
      <c r="D14">
        <v>1</v>
      </c>
      <c r="E14">
        <v>45</v>
      </c>
      <c r="F14">
        <v>78</v>
      </c>
    </row>
    <row r="15" spans="1:6" x14ac:dyDescent="0.25">
      <c r="A15" s="7" t="s">
        <v>2084</v>
      </c>
      <c r="B15">
        <v>3</v>
      </c>
      <c r="C15">
        <v>27</v>
      </c>
      <c r="D15">
        <v>3</v>
      </c>
      <c r="E15">
        <v>45</v>
      </c>
      <c r="F15">
        <v>78</v>
      </c>
    </row>
    <row r="16" spans="1:6" x14ac:dyDescent="0.25">
      <c r="A16" s="7" t="s">
        <v>2085</v>
      </c>
      <c r="B16">
        <v>7</v>
      </c>
      <c r="C16">
        <v>32</v>
      </c>
      <c r="D16">
        <v>3</v>
      </c>
      <c r="E16">
        <v>42</v>
      </c>
      <c r="F16">
        <v>84</v>
      </c>
    </row>
    <row r="17" spans="1:6" x14ac:dyDescent="0.25">
      <c r="A17" s="7" t="s">
        <v>2047</v>
      </c>
      <c r="B17">
        <v>57</v>
      </c>
      <c r="C17">
        <v>364</v>
      </c>
      <c r="D17">
        <v>14</v>
      </c>
      <c r="E17">
        <v>565</v>
      </c>
      <c r="F17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7328-09AC-4915-A6E4-C8467EC6AA26}">
  <dimension ref="A1:G13"/>
  <sheetViews>
    <sheetView workbookViewId="0">
      <selection activeCell="G18" sqref="G18"/>
    </sheetView>
  </sheetViews>
  <sheetFormatPr defaultRowHeight="15.75" x14ac:dyDescent="0.25"/>
  <cols>
    <col min="1" max="1" width="26.25" customWidth="1"/>
    <col min="2" max="2" width="18.625" customWidth="1"/>
    <col min="3" max="3" width="14.875" customWidth="1"/>
    <col min="4" max="4" width="18.625" customWidth="1"/>
    <col min="5" max="5" width="19.625" customWidth="1"/>
    <col min="6" max="6" width="15.5" customWidth="1"/>
    <col min="7" max="7" width="17.75" customWidth="1"/>
  </cols>
  <sheetData>
    <row r="1" spans="1:7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</row>
    <row r="2" spans="1:7" x14ac:dyDescent="0.25">
      <c r="A2" t="s">
        <v>2094</v>
      </c>
      <c r="B2">
        <f>COUNTIFS(Crowdfunding!$G:$G,"successful", Crowdfunding!$D:$D, "&lt;1000")</f>
        <v>30</v>
      </c>
      <c r="C2">
        <f>COUNTIFS(Crowdfunding!$G:$G,"failed", Crowdfunding!$D:$D, "&lt;1000")</f>
        <v>20</v>
      </c>
      <c r="D2">
        <f>COUNTIFS(Crowdfunding!$G:$G,"canceled", Crowdfunding!$D:$D, "&lt;1000")</f>
        <v>1</v>
      </c>
      <c r="E2">
        <f>COUNTIFS(Crowdfunding!$G:$G,"successful", Crowdfunding!$F:$F,"&lt;1000")</f>
        <v>541</v>
      </c>
      <c r="F2">
        <f>COUNTIFS(Crowdfunding!$G:$G,"failed", Crowdfunding!$F:$F,"&lt;1000")</f>
        <v>364</v>
      </c>
      <c r="G2">
        <f>COUNTIFS(Crowdfunding!$G:$G,"canceled", Crowdfunding!$F:$F,"&lt;1000")</f>
        <v>57</v>
      </c>
    </row>
    <row r="3" spans="1:7" x14ac:dyDescent="0.25">
      <c r="A3" t="s">
        <v>2095</v>
      </c>
      <c r="B3">
        <f>COUNTIFS(Crowdfunding!$G:$G,"successful", Crowdfunding!$D:$D, "&gt;1000", Crowdfunding!$G:$G,"successful", Crowdfunding!$D:$D, "&lt;=4999")</f>
        <v>185</v>
      </c>
      <c r="C3">
        <f>COUNTIFS(Crowdfunding!$G:$G,"failed", Crowdfunding!$D:$D, "&gt;1000", Crowdfunding!$G:$G,"failed", Crowdfunding!$D:$D, "&lt;=4999")</f>
        <v>37</v>
      </c>
      <c r="D3">
        <f>COUNTIFS(Crowdfunding!$G:$G,"canceled", Crowdfunding!$D:$D, "&gt;1000", Crowdfunding!$G:$G,"canceled", Crowdfunding!$D:$D, "&lt;=4999")</f>
        <v>2</v>
      </c>
      <c r="E3">
        <f>COUNTIFS(Crowdfunding!$G:$G,"successful", Crowdfunding!$F:$F,"&gt;1000", Crowdfunding!$G:$G,"successful", Crowdfunding!$F:$F,"&lt;=4999")</f>
        <v>24</v>
      </c>
      <c r="F3">
        <f>COUNTIFS(Crowdfunding!$G:$G,"failed", Crowdfunding!$F:$F,"&gt;1000", Crowdfunding!$G:$G,"failed", Crowdfunding!$F:$F,"&lt;=4999")</f>
        <v>0</v>
      </c>
      <c r="G3">
        <f>COUNTIFS(Crowdfunding!$G:$G,"canceled", Crowdfunding!$F:$F,"&gt;1000", Crowdfunding!$G:$G,"canceled", Crowdfunding!$F:$F,"&lt;=4999")</f>
        <v>0</v>
      </c>
    </row>
    <row r="4" spans="1:7" x14ac:dyDescent="0.25">
      <c r="A4" t="s">
        <v>2096</v>
      </c>
      <c r="B4">
        <f>COUNTIFS(Crowdfunding!$G:$G,"successful", Crowdfunding!$D:$D, "&gt;5000", Crowdfunding!$G:$G,"successful", Crowdfunding!$D:$D, "&lt;=9999")</f>
        <v>157</v>
      </c>
      <c r="C4">
        <f>COUNTIFS(Crowdfunding!$G:$G,"failed", Crowdfunding!$D:$D, "&gt;5000", Crowdfunding!$G:$G,"failed", Crowdfunding!$D:$D, "&lt;=9999")</f>
        <v>125</v>
      </c>
      <c r="D4">
        <f>COUNTIFS(Crowdfunding!$G:$G,"canceled", Crowdfunding!$D:$D, "&gt;5000", Crowdfunding!$G:$G,"canceled", Crowdfunding!$D:$D, "&lt;=9999")</f>
        <v>25</v>
      </c>
      <c r="E4">
        <f>COUNTIFS(Crowdfunding!$G:$G,"successful", Crowdfunding!$F:$F, "&gt;5000", Crowdfunding!$G:$G,"successful", Crowdfunding!$F:$F, "&lt;=9999")</f>
        <v>0</v>
      </c>
      <c r="F4">
        <f>COUNTIFS(Crowdfunding!$G:$G,"failed", Crowdfunding!$F:$F,"&gt;5000", Crowdfunding!$G:$G,"failed", Crowdfunding!$F:$F, "&lt;=9999")</f>
        <v>0</v>
      </c>
      <c r="G4">
        <f>COUNTIFS(Crowdfunding!$G:$G,"canceled", Crowdfunding!$F:$F,"&gt;5000", Crowdfunding!$G:$G,"canceled", Crowdfunding!$F:$F, "&lt;=9999")</f>
        <v>0</v>
      </c>
    </row>
    <row r="5" spans="1:7" x14ac:dyDescent="0.25">
      <c r="A5" t="s">
        <v>2097</v>
      </c>
      <c r="B5">
        <f>COUNTIFS(Crowdfunding!$G:$G,"successful", Crowdfunding!$D:$D, "&gt;10000", Crowdfunding!$G:$G,"successful", Crowdfunding!$D:$D, "&lt;=14999")</f>
        <v>2</v>
      </c>
      <c r="C5">
        <f>COUNTIFS(Crowdfunding!$G:$G,"failed", Crowdfunding!$D:$D, "&gt;10000", Crowdfunding!$G:$G,"failed", Crowdfunding!$D:$D, "&lt;=14999")</f>
        <v>0</v>
      </c>
      <c r="D5">
        <f>COUNTIFS(Crowdfunding!$G:$G,"canceled", Crowdfunding!$D:$D, "&gt;10000", Crowdfunding!$G:$G,"canceled", Crowdfunding!$D:$D, "&lt;=14999")</f>
        <v>0</v>
      </c>
      <c r="E5">
        <f>COUNTIFS(Crowdfunding!$G:$G,"successful", Crowdfunding!$F:$F, "&gt;10000", Crowdfunding!$G:$G,"successful", Crowdfunding!$F:$F, "&lt;=14999")</f>
        <v>0</v>
      </c>
      <c r="F5">
        <f>COUNTIFS(Crowdfunding!$G:$G,"failed", Crowdfunding!$F:$F, "&gt;10000", Crowdfunding!$G:$G,"failed", Crowdfunding!$F:$F, "&lt;=14999")</f>
        <v>0</v>
      </c>
      <c r="G5">
        <f>COUNTIFS(Crowdfunding!$G:$G,"canceled", Crowdfunding!$F:$F, "&gt;10000", Crowdfunding!$G:$G,"canceled", Crowdfunding!$F:$F, "&lt;=14999")</f>
        <v>0</v>
      </c>
    </row>
    <row r="6" spans="1:7" x14ac:dyDescent="0.25">
      <c r="A6" t="s">
        <v>2098</v>
      </c>
      <c r="B6">
        <f>COUNTIFS(Crowdfunding!$G:$G,"successful", Crowdfunding!$D:$D, "&gt;15000", Crowdfunding!$G:$G,"successful", Crowdfunding!$D:$D, "&lt;=19999")</f>
        <v>10</v>
      </c>
      <c r="C6">
        <f>COUNTIFS(Crowdfunding!$G:$G,"failed", Crowdfunding!$D:$D, "&gt;15000", Crowdfunding!$G:$G,"failed", Crowdfunding!$D:$D, "&lt;=19999")</f>
        <v>0</v>
      </c>
      <c r="D6">
        <f>COUNTIFS(Crowdfunding!$G:$G,"canceled", Crowdfunding!$D:$D, "&gt;15000", Crowdfunding!$G:$G,"canceled", Crowdfunding!$D:$D, "&lt;=19999")</f>
        <v>0</v>
      </c>
      <c r="E6">
        <f>COUNTIFS(Crowdfunding!$G:$G,"successful", Crowdfunding!$F:$F, "&gt;15000", Crowdfunding!$G:$G,"successful", Crowdfunding!$F:$F, "&lt;=19999")</f>
        <v>0</v>
      </c>
      <c r="F6">
        <f>COUNTIFS(Crowdfunding!$G:$G,"failed", Crowdfunding!$F:$F, "&gt;15000", Crowdfunding!$G:$G,"failed", Crowdfunding!$F:$F, "&lt;=19999")</f>
        <v>0</v>
      </c>
      <c r="G6">
        <f>COUNTIFS(Crowdfunding!$G:$G,"canceled", Crowdfunding!$F:$F, "&gt;15000", Crowdfunding!$G:$G,"canceled", Crowdfunding!$F:$F, "&lt;=19999")</f>
        <v>0</v>
      </c>
    </row>
    <row r="7" spans="1:7" x14ac:dyDescent="0.25">
      <c r="A7" t="s">
        <v>2099</v>
      </c>
      <c r="B7">
        <f>COUNTIFS(Crowdfunding!$G:$G,"successful", Crowdfunding!$D:$D, "&gt;20000", Crowdfunding!$G:$G,"successful", Crowdfunding!$D:$D, "&lt;=24999")</f>
        <v>5</v>
      </c>
      <c r="C7">
        <f>COUNTIFS(Crowdfunding!$G:$G,"failed", Crowdfunding!$D:$D, "&gt;20000", Crowdfunding!$G:$G,"failed", Crowdfunding!$D:$D, "&lt;=24999")</f>
        <v>0</v>
      </c>
      <c r="D7">
        <f>COUNTIFS(Crowdfunding!$G:$G,"canceled", Crowdfunding!$D:$D, "&gt;20000", Crowdfunding!$G:$G,"canceled", Crowdfunding!$D:$D, "&lt;=24999")</f>
        <v>0</v>
      </c>
      <c r="E7">
        <f>COUNTIFS(Crowdfunding!$G:$G,"successful", Crowdfunding!$F:$F, "&gt;20000", Crowdfunding!$G:$G,"successful", Crowdfunding!$F:$F, "&lt;=24999")</f>
        <v>0</v>
      </c>
      <c r="F7">
        <f>COUNTIFS(Crowdfunding!$G:$G,"failed", Crowdfunding!$F:$F, "&gt;20000", Crowdfunding!$G:$G,"failed", Crowdfunding!$F:$F, "&lt;=24999")</f>
        <v>0</v>
      </c>
      <c r="G7">
        <f>COUNTIFS(Crowdfunding!$G:$G,"canceled", Crowdfunding!$F:$F, "&gt;20000", Crowdfunding!$G:$G,"canceled", Crowdfunding!$F:$F, "&lt;=24999")</f>
        <v>0</v>
      </c>
    </row>
    <row r="8" spans="1:7" x14ac:dyDescent="0.25">
      <c r="A8" t="s">
        <v>2100</v>
      </c>
      <c r="B8">
        <f>COUNTIFS(Crowdfunding!$G:$G,"successful", Crowdfunding!$D:$D, "&gt;25000", Crowdfunding!$G:$G,"successful", Crowdfunding!$D:$D, "&lt;=29999")</f>
        <v>10</v>
      </c>
      <c r="C8">
        <f>COUNTIFS(Crowdfunding!$G:$G,"failed", Crowdfunding!$D:$D, "&gt;25000", Crowdfunding!$G:$G,"failed", Crowdfunding!$D:$D, "&lt;=29999")</f>
        <v>3</v>
      </c>
      <c r="D8">
        <f>COUNTIFS(Crowdfunding!$G:$G,"canceled", Crowdfunding!$D:$D, "&gt;25000", Crowdfunding!$G:$G,"canceled", Crowdfunding!$D:$D, "&lt;=29999")</f>
        <v>0</v>
      </c>
      <c r="E8">
        <f>COUNTIFS(Crowdfunding!$G:$G,"successful", Crowdfunding!$F:$F, "&gt;25000", Crowdfunding!$G:$G,"successful", Crowdfunding!$F:$F, "&lt;=29999")</f>
        <v>0</v>
      </c>
      <c r="F8">
        <f>COUNTIFS(Crowdfunding!$G:$G,"failed", Crowdfunding!$F:$F, "&gt;25000", Crowdfunding!$G:$G,"failed", Crowdfunding!$F:$F, "&lt;=29999")</f>
        <v>0</v>
      </c>
      <c r="G8">
        <f>COUNTIFS(Crowdfunding!$G:$G,"canceled", Crowdfunding!$F:$F, "&gt;25000", Crowdfunding!$G:$G,"canceled", Crowdfunding!$F:$F, "&lt;=29999")</f>
        <v>0</v>
      </c>
    </row>
    <row r="9" spans="1:7" x14ac:dyDescent="0.25">
      <c r="A9" t="s">
        <v>2101</v>
      </c>
      <c r="B9">
        <f>COUNTIFS(Crowdfunding!$G:$G,"successful", Crowdfunding!$D:$D, "&gt;30000", Crowdfunding!$G:$G,"successful", Crowdfunding!$D:$D, "&lt;=34999")</f>
        <v>7</v>
      </c>
      <c r="C9">
        <f>COUNTIFS(Crowdfunding!$G:$G,"failed", Crowdfunding!$D:$D, "&gt;30000", Crowdfunding!$G:$G,"failed", Crowdfunding!$D:$D, "&lt;=34999")</f>
        <v>0</v>
      </c>
      <c r="D9">
        <f>COUNTIFS(Crowdfunding!$G:$G,"canceled", Crowdfunding!$D:$D, "&gt;30000", Crowdfunding!$G:$G,"canceled", Crowdfunding!$D:$D, "&lt;=34999")</f>
        <v>0</v>
      </c>
      <c r="E9">
        <f>COUNTIFS(Crowdfunding!$G:$G,"successful", Crowdfunding!$F:$F, "&gt;30000", Crowdfunding!$G:$G,"successful", Crowdfunding!$F:$F, "&lt;=34999")</f>
        <v>0</v>
      </c>
      <c r="F9">
        <f>COUNTIFS(Crowdfunding!$G:$G,"failed", Crowdfunding!$F:$F, "&gt;30000", Crowdfunding!$G:$G,"failed", Crowdfunding!$F:$F, "&lt;=34999")</f>
        <v>0</v>
      </c>
      <c r="G9">
        <f>COUNTIFS(Crowdfunding!$G:$G,"canceled", Crowdfunding!$F:$F, "&gt;30000", Crowdfunding!$G:$G,"canceled", Crowdfunding!$F:$F, "&lt;=34999")</f>
        <v>0</v>
      </c>
    </row>
    <row r="10" spans="1:7" x14ac:dyDescent="0.25">
      <c r="A10" t="s">
        <v>2102</v>
      </c>
      <c r="B10">
        <f>COUNTIFS(Crowdfunding!$G:$G,"successful", Crowdfunding!$D:$D, "&gt;35000", Crowdfunding!$G:$G,"successful", Crowdfunding!$D:$D, "&lt;=39999")</f>
        <v>7</v>
      </c>
      <c r="C10">
        <f>COUNTIFS(Crowdfunding!$G:$G,"failed", Crowdfunding!$D:$D, "&gt;35000", Crowdfunding!$G:$G,"failed", Crowdfunding!$D:$D, "&lt;=39999")</f>
        <v>3</v>
      </c>
      <c r="D10">
        <f>COUNTIFS(Crowdfunding!$G:$G,"canceled", Crowdfunding!$D:$D, "&gt;35000", Crowdfunding!$G:$G,"canceled", Crowdfunding!$D:$D, "&lt;=39999")</f>
        <v>1</v>
      </c>
      <c r="E10">
        <f>COUNTIFS(Crowdfunding!$G:$G,"successful", Crowdfunding!$F:$F, "&gt;35000", Crowdfunding!$G:$G,"successful", Crowdfunding!$F:$F, "&lt;=39999")</f>
        <v>0</v>
      </c>
      <c r="F10">
        <f>COUNTIFS(Crowdfunding!$G:$G,"failed", Crowdfunding!$F:$F, "&gt;35000", Crowdfunding!$G:$G,"failed", Crowdfunding!$F:$F, "&lt;=39999")</f>
        <v>0</v>
      </c>
      <c r="G10">
        <f>COUNTIFS(Crowdfunding!$G:$G,"canceled", Crowdfunding!$F:$F, "&gt;35000", Crowdfunding!$G:$G,"canceled", Crowdfunding!$F:$F, "&lt;=39999")</f>
        <v>0</v>
      </c>
    </row>
    <row r="11" spans="1:7" x14ac:dyDescent="0.25">
      <c r="A11" t="s">
        <v>2103</v>
      </c>
      <c r="B11">
        <f>COUNTIFS(Crowdfunding!$G:$G,"successful", Crowdfunding!$D:$D, "&gt;40000", Crowdfunding!$G:$G,"successful", Crowdfunding!$D:$D, "&lt;=44999")</f>
        <v>11</v>
      </c>
      <c r="C11">
        <f>COUNTIFS(Crowdfunding!$G:$G,"failed", Crowdfunding!$D:$D, "&gt;40000", Crowdfunding!$G:$G,"failed", Crowdfunding!$D:$D, "&lt;=44999")</f>
        <v>3</v>
      </c>
      <c r="D11">
        <f>COUNTIFS(Crowdfunding!$G:$G,"canceled", Crowdfunding!$D:$D, "&gt;40000", Crowdfunding!$G:$G,"canceled", Crowdfunding!$D:$D, "&lt;=44999")</f>
        <v>0</v>
      </c>
      <c r="E11">
        <f>COUNTIFS(Crowdfunding!$G:$G,"successful", Crowdfunding!$F:$F, "&gt;40000", Crowdfunding!$G:$G,"successful", Crowdfunding!$F:$F, "&lt;=44999")</f>
        <v>0</v>
      </c>
      <c r="F11">
        <f>COUNTIFS(Crowdfunding!$G:$G,"failed", Crowdfunding!$F:$F, "&gt;40000", Crowdfunding!$G:$G,"failed", Crowdfunding!$F:$F, "&lt;=44999")</f>
        <v>0</v>
      </c>
      <c r="G11">
        <f>COUNTIFS(Crowdfunding!$G:$G,"canceled", Crowdfunding!$F:$F, "&gt;40000", Crowdfunding!$G:$G,"canceled", Crowdfunding!$F:$F, "&lt;=44999")</f>
        <v>0</v>
      </c>
    </row>
    <row r="12" spans="1:7" x14ac:dyDescent="0.25">
      <c r="A12" t="s">
        <v>2104</v>
      </c>
      <c r="B12">
        <f>COUNTIFS(Crowdfunding!$G:$G,"successful", Crowdfunding!$D:$D, "&gt;45000", Crowdfunding!$G:$G,"successful", Crowdfunding!$D:$D, "&lt;=49999")</f>
        <v>8</v>
      </c>
      <c r="C12">
        <f>COUNTIFS(Crowdfunding!$G:$G,"failed", Crowdfunding!$D:$D, "&gt;45000", Crowdfunding!$G:$G,"failed", Crowdfunding!$D:$D, "&lt;=49999")</f>
        <v>3</v>
      </c>
      <c r="D12">
        <f>COUNTIFS(Crowdfunding!$G:$G,"canceled", Crowdfunding!$D:$D, "&gt;45000", Crowdfunding!$G:$G,"canceled", Crowdfunding!$D:$D, "&lt;=49999")</f>
        <v>0</v>
      </c>
      <c r="E12">
        <f>COUNTIFS(Crowdfunding!$G:$G,"successful", Crowdfunding!$F:$F, "&gt;45000", Crowdfunding!$G:$G,"successful", Crowdfunding!$F:$F, "&lt;=49999")</f>
        <v>0</v>
      </c>
      <c r="F12">
        <f>COUNTIFS(Crowdfunding!$G:$G,"failed", Crowdfunding!$F:$F, "&gt;45000", Crowdfunding!$G:$G,"failed", Crowdfunding!$F:$F, "&lt;=49999")</f>
        <v>0</v>
      </c>
      <c r="G12">
        <f>COUNTIFS(Crowdfunding!$G:$G,"canceled", Crowdfunding!$F:$F, "&gt;45000", Crowdfunding!$G:$G,"canceled", Crowdfunding!$F:$F, "&lt;=49999")</f>
        <v>0</v>
      </c>
    </row>
    <row r="13" spans="1:7" x14ac:dyDescent="0.25">
      <c r="A13" t="s">
        <v>2110</v>
      </c>
      <c r="B13">
        <f>COUNTIFS(Crowdfunding!$G:$G,"successful", Crowdfunding!$D:$D, "&gt;=50000")</f>
        <v>114</v>
      </c>
      <c r="C13">
        <f>COUNTIFS(Crowdfunding!$G:$G,"failed", Crowdfunding!$D:$D, "&gt;=50000")</f>
        <v>163</v>
      </c>
      <c r="D13">
        <f>COUNTIFS(Crowdfunding!$G:$G,"canceled", Crowdfunding!$D:$D, "&gt;=50000")</f>
        <v>28</v>
      </c>
      <c r="E13">
        <f>COUNTIFS(Crowdfunding!$G:$G,"successful", Crowdfunding!$F:$F,"&gt;=50000")</f>
        <v>0</v>
      </c>
      <c r="F13">
        <f>COUNTIFS(Crowdfunding!$G:$G,"failed", Crowdfunding!$F:$F,"&gt;=50000")</f>
        <v>0</v>
      </c>
      <c r="G13">
        <f>COUNTIFS(Crowdfunding!$G:$G,"canceled", Crowdfunding!$F:$F,"&gt;=50000")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0B42-88CA-46B7-BAA7-7DB9947BADC4}">
  <dimension ref="A1:N566"/>
  <sheetViews>
    <sheetView workbookViewId="0">
      <selection activeCell="N3" sqref="N3"/>
    </sheetView>
  </sheetViews>
  <sheetFormatPr defaultRowHeight="15.75" x14ac:dyDescent="0.25"/>
  <cols>
    <col min="2" max="2" width="16.75" customWidth="1"/>
    <col min="5" max="5" width="15.875" customWidth="1"/>
    <col min="11" max="11" width="13.5" customWidth="1"/>
    <col min="12" max="12" width="18" customWidth="1"/>
  </cols>
  <sheetData>
    <row r="1" spans="1:14" x14ac:dyDescent="0.25">
      <c r="A1" s="1" t="s">
        <v>4</v>
      </c>
      <c r="B1" s="1" t="s">
        <v>5</v>
      </c>
      <c r="D1" s="1" t="s">
        <v>4</v>
      </c>
      <c r="E1" s="1" t="s">
        <v>5</v>
      </c>
      <c r="G1" t="s">
        <v>2030</v>
      </c>
      <c r="H1" t="s">
        <v>2105</v>
      </c>
      <c r="I1" t="s">
        <v>2106</v>
      </c>
      <c r="J1" t="s">
        <v>2107</v>
      </c>
      <c r="K1" t="s">
        <v>2109</v>
      </c>
      <c r="L1" t="s">
        <v>2108</v>
      </c>
      <c r="M1" t="s">
        <v>2111</v>
      </c>
      <c r="N1" t="s">
        <v>2112</v>
      </c>
    </row>
    <row r="2" spans="1:14" x14ac:dyDescent="0.25">
      <c r="A2" t="s">
        <v>20</v>
      </c>
      <c r="B2">
        <v>158</v>
      </c>
      <c r="D2" t="s">
        <v>14</v>
      </c>
      <c r="E2">
        <v>0</v>
      </c>
      <c r="G2" t="s">
        <v>20</v>
      </c>
      <c r="H2">
        <f>MEDIAN(B:B)</f>
        <v>201</v>
      </c>
      <c r="I2">
        <f>AVERAGE(B:B)</f>
        <v>851.14690265486729</v>
      </c>
      <c r="J2">
        <f>_xlfn.MODE.SNGL(B:B)</f>
        <v>85</v>
      </c>
      <c r="K2">
        <f>_xlfn.VAR.P(B:B)</f>
        <v>1603373.7324019109</v>
      </c>
      <c r="L2">
        <f>_xlfn.STDEV.P(B:B)</f>
        <v>1266.2439466397898</v>
      </c>
      <c r="M2">
        <f>MAX(B:B)</f>
        <v>7295</v>
      </c>
      <c r="N2">
        <f>MIN(B:B)</f>
        <v>16</v>
      </c>
    </row>
    <row r="3" spans="1:14" x14ac:dyDescent="0.25">
      <c r="A3" t="s">
        <v>20</v>
      </c>
      <c r="B3">
        <v>1425</v>
      </c>
      <c r="D3" t="s">
        <v>14</v>
      </c>
      <c r="E3">
        <v>24</v>
      </c>
      <c r="G3" t="s">
        <v>14</v>
      </c>
      <c r="H3">
        <f>MEDIAN(E:E)</f>
        <v>114.5</v>
      </c>
      <c r="I3">
        <f>AVERAGE(E:E)</f>
        <v>585.61538461538464</v>
      </c>
      <c r="J3">
        <f>_xlfn.MODE.SNGL(E:E)</f>
        <v>1</v>
      </c>
      <c r="K3">
        <f>_xlfn.VAR.P(E:E)</f>
        <v>921574.68174133555</v>
      </c>
      <c r="L3">
        <f>_xlfn.STDEV.P(E:E)</f>
        <v>959.98681331637863</v>
      </c>
      <c r="M3">
        <f>MAX(E:E)</f>
        <v>6080</v>
      </c>
      <c r="N3">
        <f>MIN(E:E)</f>
        <v>0</v>
      </c>
    </row>
    <row r="4" spans="1:14" x14ac:dyDescent="0.25">
      <c r="A4" t="s">
        <v>20</v>
      </c>
      <c r="B4">
        <v>174</v>
      </c>
      <c r="D4" t="s">
        <v>14</v>
      </c>
      <c r="E4">
        <v>53</v>
      </c>
    </row>
    <row r="5" spans="1:14" x14ac:dyDescent="0.25">
      <c r="A5" t="s">
        <v>20</v>
      </c>
      <c r="B5">
        <v>227</v>
      </c>
      <c r="D5" t="s">
        <v>14</v>
      </c>
      <c r="E5">
        <v>18</v>
      </c>
    </row>
    <row r="6" spans="1:14" x14ac:dyDescent="0.25">
      <c r="A6" t="s">
        <v>20</v>
      </c>
      <c r="B6">
        <v>220</v>
      </c>
      <c r="D6" t="s">
        <v>14</v>
      </c>
      <c r="E6">
        <v>44</v>
      </c>
    </row>
    <row r="7" spans="1:14" x14ac:dyDescent="0.25">
      <c r="A7" t="s">
        <v>20</v>
      </c>
      <c r="B7">
        <v>98</v>
      </c>
      <c r="D7" t="s">
        <v>14</v>
      </c>
      <c r="E7">
        <v>27</v>
      </c>
    </row>
    <row r="8" spans="1:14" x14ac:dyDescent="0.25">
      <c r="A8" t="s">
        <v>20</v>
      </c>
      <c r="B8">
        <v>100</v>
      </c>
      <c r="D8" t="s">
        <v>14</v>
      </c>
      <c r="E8">
        <v>55</v>
      </c>
    </row>
    <row r="9" spans="1:14" x14ac:dyDescent="0.25">
      <c r="A9" t="s">
        <v>20</v>
      </c>
      <c r="B9">
        <v>1249</v>
      </c>
      <c r="D9" t="s">
        <v>14</v>
      </c>
      <c r="E9">
        <v>200</v>
      </c>
    </row>
    <row r="10" spans="1:14" x14ac:dyDescent="0.25">
      <c r="A10" t="s">
        <v>20</v>
      </c>
      <c r="B10">
        <v>1396</v>
      </c>
      <c r="D10" t="s">
        <v>14</v>
      </c>
      <c r="E10">
        <v>452</v>
      </c>
    </row>
    <row r="11" spans="1:14" x14ac:dyDescent="0.25">
      <c r="A11" t="s">
        <v>20</v>
      </c>
      <c r="B11">
        <v>890</v>
      </c>
      <c r="D11" t="s">
        <v>14</v>
      </c>
      <c r="E11">
        <v>674</v>
      </c>
    </row>
    <row r="12" spans="1:14" x14ac:dyDescent="0.25">
      <c r="A12" t="s">
        <v>20</v>
      </c>
      <c r="B12">
        <v>142</v>
      </c>
      <c r="D12" t="s">
        <v>14</v>
      </c>
      <c r="E12">
        <v>558</v>
      </c>
    </row>
    <row r="13" spans="1:14" x14ac:dyDescent="0.25">
      <c r="A13" t="s">
        <v>20</v>
      </c>
      <c r="B13">
        <v>2673</v>
      </c>
      <c r="D13" t="s">
        <v>14</v>
      </c>
      <c r="E13">
        <v>15</v>
      </c>
    </row>
    <row r="14" spans="1:14" x14ac:dyDescent="0.25">
      <c r="A14" t="s">
        <v>20</v>
      </c>
      <c r="B14">
        <v>163</v>
      </c>
      <c r="D14" t="s">
        <v>14</v>
      </c>
      <c r="E14">
        <v>2307</v>
      </c>
    </row>
    <row r="15" spans="1:14" x14ac:dyDescent="0.25">
      <c r="A15" t="s">
        <v>20</v>
      </c>
      <c r="B15">
        <v>2220</v>
      </c>
      <c r="D15" t="s">
        <v>14</v>
      </c>
      <c r="E15">
        <v>88</v>
      </c>
    </row>
    <row r="16" spans="1:14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1048141">
    <cfRule type="cellIs" dxfId="15" priority="13" operator="equal">
      <formula>"canceled"</formula>
    </cfRule>
    <cfRule type="cellIs" dxfId="14" priority="14" operator="equal">
      <formula>"live"</formula>
    </cfRule>
    <cfRule type="cellIs" dxfId="13" priority="15" operator="equal">
      <formula>"successful"</formula>
    </cfRule>
    <cfRule type="cellIs" dxfId="12" priority="16" operator="equal">
      <formula>"failed"</formula>
    </cfRule>
  </conditionalFormatting>
  <conditionalFormatting sqref="D1:D1047940">
    <cfRule type="cellIs" dxfId="11" priority="9" operator="equal">
      <formula>"canceled"</formula>
    </cfRule>
    <cfRule type="cellIs" dxfId="10" priority="10" operator="equal">
      <formula>"live"</formula>
    </cfRule>
    <cfRule type="cellIs" dxfId="9" priority="11" operator="equal">
      <formula>"successful"</formula>
    </cfRule>
    <cfRule type="cellIs" dxfId="8" priority="12" operator="equal">
      <formula>"failed"</formula>
    </cfRule>
  </conditionalFormatting>
  <conditionalFormatting sqref="G2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G3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statistics</vt:lpstr>
      <vt:lpstr>sub category statistics</vt:lpstr>
      <vt:lpstr>outcomes from launch dates</vt:lpstr>
      <vt:lpstr>Success,fail.canceled metrics</vt:lpstr>
      <vt:lpstr>Mean, Median,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ThinkPad</cp:lastModifiedBy>
  <dcterms:created xsi:type="dcterms:W3CDTF">2021-09-29T18:52:28Z</dcterms:created>
  <dcterms:modified xsi:type="dcterms:W3CDTF">2022-12-22T08:41:23Z</dcterms:modified>
</cp:coreProperties>
</file>