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paso\"/>
    </mc:Choice>
  </mc:AlternateContent>
  <xr:revisionPtr revIDLastSave="0" documentId="13_ncr:1_{C91DD5E3-F310-4914-B8CD-8E5EA8F866EC}" xr6:coauthVersionLast="47" xr6:coauthVersionMax="47" xr10:uidLastSave="{00000000-0000-0000-0000-000000000000}"/>
  <bookViews>
    <workbookView xWindow="28680" yWindow="-120" windowWidth="29040" windowHeight="15840" activeTab="2" xr2:uid="{D021B31C-5EFD-4BFB-8E44-7D77FAE79C49}"/>
  </bookViews>
  <sheets>
    <sheet name="PF-ISR" sheetId="1" r:id="rId1"/>
    <sheet name="IVA" sheetId="2" r:id="rId2"/>
    <sheet name="PM-ISR (2)" sheetId="11" r:id="rId3"/>
    <sheet name="PM-ISR" sheetId="4" r:id="rId4"/>
    <sheet name="Ret ISS" sheetId="3" r:id="rId5"/>
    <sheet name="Ret ISR Asim" sheetId="5" r:id="rId6"/>
    <sheet name="Ret ISR Serv Prof+RESICO" sheetId="6" r:id="rId7"/>
    <sheet name="Ret ISR Arrend" sheetId="10" r:id="rId8"/>
    <sheet name="Ret IVA" sheetId="7" r:id="rId9"/>
  </sheets>
  <definedNames>
    <definedName name="_xlnm.Print_Area" localSheetId="3">'PM-ISR'!$I$1:$M$20</definedName>
    <definedName name="_xlnm.Print_Area" localSheetId="2">'PM-ISR (2)'!$I$1:$N$36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1" l="1"/>
  <c r="N11" i="11"/>
  <c r="N8" i="11"/>
  <c r="N7" i="11"/>
  <c r="N6" i="11"/>
  <c r="N5" i="11"/>
  <c r="N4" i="11"/>
  <c r="N3" i="11"/>
  <c r="N53" i="11"/>
  <c r="N52" i="11"/>
  <c r="N51" i="11"/>
  <c r="N50" i="11"/>
  <c r="M50" i="11"/>
  <c r="D36" i="11"/>
  <c r="E35" i="11" s="1"/>
  <c r="N37" i="11"/>
  <c r="N30" i="11"/>
  <c r="N28" i="11"/>
  <c r="M23" i="11"/>
  <c r="E23" i="11"/>
  <c r="E29" i="11" s="1"/>
  <c r="E31" i="11" s="1"/>
  <c r="N22" i="11" s="1"/>
  <c r="M22" i="11"/>
  <c r="M23" i="4"/>
  <c r="D24" i="3"/>
  <c r="D23" i="5"/>
  <c r="L23" i="4"/>
  <c r="E40" i="11" l="1"/>
  <c r="N23" i="11" s="1"/>
  <c r="N26" i="11" s="1"/>
  <c r="N27" i="11" s="1"/>
  <c r="N29" i="11" s="1"/>
  <c r="N41" i="11" s="1"/>
  <c r="N49" i="11" s="1"/>
  <c r="N55" i="11" s="1"/>
  <c r="N9" i="11"/>
  <c r="N10" i="11" s="1"/>
  <c r="N12" i="11" s="1"/>
  <c r="N54" i="11"/>
  <c r="N56" i="11" s="1"/>
  <c r="C16" i="7"/>
  <c r="C11" i="7"/>
  <c r="C12" i="7" s="1"/>
  <c r="D29" i="10"/>
  <c r="D17" i="10"/>
  <c r="D12" i="10"/>
  <c r="D13" i="10" s="1"/>
  <c r="D29" i="6"/>
  <c r="C8" i="7"/>
  <c r="C6" i="7"/>
  <c r="C5" i="7"/>
  <c r="D26" i="3"/>
  <c r="D18" i="3"/>
  <c r="D13" i="3"/>
  <c r="D10" i="3"/>
  <c r="D17" i="6"/>
  <c r="D12" i="6"/>
  <c r="N57" i="11" l="1"/>
  <c r="N58" i="11" s="1"/>
  <c r="C13" i="7"/>
  <c r="C17" i="7"/>
  <c r="C18" i="7"/>
  <c r="D18" i="10"/>
  <c r="D19" i="10" s="1"/>
  <c r="D31" i="10" s="1"/>
  <c r="D14" i="10"/>
  <c r="D14" i="3"/>
  <c r="D15" i="3" s="1"/>
  <c r="D19" i="3"/>
  <c r="D20" i="3" s="1"/>
  <c r="D25" i="3" s="1"/>
  <c r="D27" i="3" s="1"/>
  <c r="D28" i="3" s="1"/>
  <c r="D13" i="6"/>
  <c r="D18" i="6" s="1"/>
  <c r="D19" i="6" s="1"/>
  <c r="D31" i="6" l="1"/>
  <c r="D14" i="6"/>
  <c r="D17" i="5" l="1"/>
  <c r="D12" i="5"/>
  <c r="D9" i="5"/>
  <c r="D25" i="5"/>
  <c r="D13" i="5" l="1"/>
  <c r="D14" i="5" l="1"/>
  <c r="D18" i="5"/>
  <c r="D19" i="5"/>
  <c r="D24" i="5" s="1"/>
  <c r="D26" i="5" s="1"/>
  <c r="M13" i="4" l="1"/>
  <c r="M11" i="4"/>
  <c r="M9" i="4"/>
  <c r="M25" i="4"/>
  <c r="M26" i="4"/>
  <c r="M24" i="4"/>
  <c r="L4" i="4"/>
  <c r="L3" i="4"/>
  <c r="D17" i="4"/>
  <c r="E21" i="4" s="1"/>
  <c r="M4" i="4" s="1"/>
  <c r="E4" i="4"/>
  <c r="E10" i="4" s="1"/>
  <c r="E12" i="4" s="1"/>
  <c r="M3" i="4" s="1"/>
  <c r="M7" i="4" s="1"/>
  <c r="M8" i="4" s="1"/>
  <c r="B16" i="2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M27" i="4" l="1"/>
  <c r="M29" i="4" s="1"/>
  <c r="M10" i="4"/>
  <c r="M14" i="4" s="1"/>
  <c r="M22" i="4" s="1"/>
  <c r="M28" i="4" s="1"/>
  <c r="E24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  <c r="M30" i="4" l="1"/>
  <c r="M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family val="2"/>
          </rPr>
          <t>Rodolfo Hernandez:</t>
        </r>
        <r>
          <rPr>
            <sz val="9"/>
            <color indexed="81"/>
            <rFont val="Tahoma"/>
            <family val="2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<sst xmlns="http://schemas.openxmlformats.org/spreadsheetml/2006/main" count="926" uniqueCount="394">
  <si>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</si>
  <si>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</si>
  <si>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</si>
  <si>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</si>
  <si>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</si>
  <si>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</si>
  <si>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</si>
  <si>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</si>
  <si>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</si>
  <si>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</si>
  <si>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</si>
  <si>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</si>
  <si>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</si>
  <si>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</si>
  <si>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</si>
  <si>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</si>
  <si>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</si>
  <si>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</si>
  <si>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</si>
  <si>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</si>
  <si>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</si>
  <si>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</si>
  <si>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</si>
  <si>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</si>
  <si>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</si>
  <si>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</si>
  <si>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</si>
  <si>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</si>
  <si>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</si>
  <si>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</si>
  <si>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</si>
  <si>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</si>
  <si>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</si>
  <si>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</si>
  <si>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</si>
  <si>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</si>
  <si>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</si>
  <si>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</si>
  <si>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</si>
  <si>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</si>
  <si>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</si>
  <si>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</si>
  <si>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</si>
  <si>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</si>
  <si>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</si>
  <si>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</si>
  <si>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</si>
  <si>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</si>
  <si>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</si>
  <si>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</si>
  <si>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</si>
  <si>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</si>
  <si>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</si>
  <si>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</si>
  <si>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</si>
  <si>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</si>
  <si>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</si>
  <si>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</si>
  <si>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</si>
  <si>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</si>
  <si>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</si>
  <si>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</si>
  <si>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</si>
  <si>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</si>
  <si>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</si>
  <si>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</si>
  <si>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</si>
  <si>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</si>
  <si>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</si>
  <si>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</si>
  <si>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</si>
  <si>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</si>
  <si>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</si>
  <si>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</si>
  <si>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</si>
  <si>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</si>
  <si>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Retenciones ISS</t>
  </si>
  <si>
    <t>Retenciones ISR Asimilados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</si>
  <si>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</si>
  <si>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</si>
  <si>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</si>
  <si>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</si>
  <si>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</si>
  <si>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</si>
  <si>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</si>
  <si>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</si>
  <si>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</si>
  <si>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</si>
  <si>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</si>
  <si>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</si>
  <si>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</si>
  <si>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</si>
  <si>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</si>
  <si>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</si>
  <si>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</si>
  <si>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</si>
  <si>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</si>
  <si>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</si>
  <si>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</si>
  <si>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</si>
  <si>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</si>
  <si>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</si>
  <si>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</si>
  <si>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</si>
  <si>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</si>
  <si>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</si>
  <si>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</si>
  <si>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</si>
  <si>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</si>
  <si>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</si>
  <si>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</si>
  <si>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</si>
  <si>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</si>
  <si>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</si>
  <si>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</si>
  <si>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</si>
  <si>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</si>
  <si>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</si>
  <si>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</si>
  <si>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</si>
  <si>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</si>
  <si>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</si>
  <si>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</si>
  <si>
    <t>Ingresos del mes</t>
  </si>
  <si>
    <t>Ganancia por enajenacion</t>
  </si>
  <si>
    <t>Ingresos del extranjero</t>
  </si>
  <si>
    <t>Ingreso facturados no considerados en el prellenado</t>
  </si>
  <si>
    <t>Intereses (Art. 8 LISR)</t>
  </si>
  <si>
    <t>Ingreso s derivados de deuda no cubierta</t>
  </si>
  <si>
    <t>Ingresos de meses anteriores</t>
  </si>
  <si>
    <t>Total de ingresos del periodo</t>
  </si>
  <si>
    <t>Ingresos</t>
  </si>
  <si>
    <t>Deducciones autorizadas</t>
  </si>
  <si>
    <t>Compras y gastos del periodo</t>
  </si>
  <si>
    <t>Deducciones de inversiones del periodo</t>
  </si>
  <si>
    <t>Esitmulos por aplicar</t>
  </si>
  <si>
    <t>Deduccion adicional por enajenacion de libros, periodicos y revistas</t>
  </si>
  <si>
    <t>Deduccion del % del salario efectivamente pagado por la contratacion de personas mayores de 65 años</t>
  </si>
  <si>
    <t>Deduccion del % del salario efectivamente pagado por la contratacion de personas que padezcan alguna incapacidad</t>
  </si>
  <si>
    <t>Total de deducciones</t>
  </si>
  <si>
    <t>CAPTURA</t>
  </si>
  <si>
    <t>CALCULO</t>
  </si>
  <si>
    <t>Participacion de los trabajadores en las utilidades</t>
  </si>
  <si>
    <t>Perdidas fiscales de ejercicios anteriores que se aplican en el periodo</t>
  </si>
  <si>
    <t>Utilidad fiscal</t>
  </si>
  <si>
    <t>Impuesto causado (Multiplica por Tasa de ISR del ejercicio 30%)</t>
  </si>
  <si>
    <t>Impuesto del periodo</t>
  </si>
  <si>
    <t>Impuesto acreditable por dividendos o utilidades distribuidas</t>
  </si>
  <si>
    <t>Pagos provisionales efectuados con anterioridad</t>
  </si>
  <si>
    <t>Total de ISR retenido</t>
  </si>
  <si>
    <t>Impuesto a cargo</t>
  </si>
  <si>
    <t>Subsidio al empleo</t>
  </si>
  <si>
    <t>tienes compensaciones por aplicar</t>
  </si>
  <si>
    <t>Tienes estimulos por aplicar</t>
  </si>
  <si>
    <t>Total de aplicaciones</t>
  </si>
  <si>
    <t>Total de contribuciones</t>
  </si>
  <si>
    <t>Cantidad a cargo</t>
  </si>
  <si>
    <t>Cantidad a pagar</t>
  </si>
  <si>
    <t>Subsidio al Empleo</t>
  </si>
  <si>
    <t>Compensaciones por aplicar</t>
  </si>
  <si>
    <t>Aplicaciones</t>
  </si>
  <si>
    <t>A</t>
  </si>
  <si>
    <t>J</t>
  </si>
  <si>
    <t>D</t>
  </si>
  <si>
    <t>B</t>
  </si>
  <si>
    <t>C</t>
  </si>
  <si>
    <t>E</t>
  </si>
  <si>
    <t>F</t>
  </si>
  <si>
    <t>G</t>
  </si>
  <si>
    <t>H</t>
  </si>
  <si>
    <t>a</t>
  </si>
  <si>
    <t>b</t>
  </si>
  <si>
    <t>c</t>
  </si>
  <si>
    <t>d</t>
  </si>
  <si>
    <t>e</t>
  </si>
  <si>
    <t>K</t>
  </si>
  <si>
    <t>SUMA: 1,2,3,4,5</t>
  </si>
  <si>
    <t>SUMA: A+B</t>
  </si>
  <si>
    <t>CAPTURA (Jala del mes anterior acumulado)</t>
  </si>
  <si>
    <t>SUMA: C+D</t>
  </si>
  <si>
    <t>SUMA: 1,2,3,4</t>
  </si>
  <si>
    <t>SUMA: F+G</t>
  </si>
  <si>
    <t>t</t>
  </si>
  <si>
    <t>l</t>
  </si>
  <si>
    <t>i</t>
  </si>
  <si>
    <t>o</t>
  </si>
  <si>
    <t>s</t>
  </si>
  <si>
    <t>n</t>
  </si>
  <si>
    <t>f</t>
  </si>
  <si>
    <t>g</t>
  </si>
  <si>
    <t>h</t>
  </si>
  <si>
    <t>L</t>
  </si>
  <si>
    <t>viene de captura I</t>
  </si>
  <si>
    <t>j</t>
  </si>
  <si>
    <t>k</t>
  </si>
  <si>
    <t>m</t>
  </si>
  <si>
    <t>p</t>
  </si>
  <si>
    <t>q</t>
  </si>
  <si>
    <t>r</t>
  </si>
  <si>
    <t>v</t>
  </si>
  <si>
    <t>x</t>
  </si>
  <si>
    <t>y</t>
  </si>
  <si>
    <t>M</t>
  </si>
  <si>
    <t>viene de captura J</t>
  </si>
  <si>
    <t>Resulta de los periodos anteriores</t>
  </si>
  <si>
    <t>(e&gt;0,e*30%,0)</t>
  </si>
  <si>
    <t>(a&gt;(b+c+d))a-(b+c+d),0)</t>
  </si>
  <si>
    <t>(f&gt;0 y &gt;g,f-g,0)</t>
  </si>
  <si>
    <t>ISR Retenido</t>
  </si>
  <si>
    <t>N</t>
  </si>
  <si>
    <t>viene de captura K</t>
  </si>
  <si>
    <t>(h&gt;0 y &gt; (i+j+k),h-(i+j+k),0)</t>
  </si>
  <si>
    <t>l&gt;0, calculo, 0</t>
  </si>
  <si>
    <t>suma l+m+n</t>
  </si>
  <si>
    <t>viene de captura L</t>
  </si>
  <si>
    <t>viene de captura M</t>
  </si>
  <si>
    <t>viene de captura N</t>
  </si>
  <si>
    <t>Suma p+q+r</t>
  </si>
  <si>
    <t>o&gt;0,o,0</t>
  </si>
  <si>
    <t>Numero de trabajadores por asimilados a salarios</t>
  </si>
  <si>
    <t>Pagos de asimilados a salarios</t>
  </si>
  <si>
    <t>ISR retenido por asimilados a salarios</t>
  </si>
  <si>
    <t>ISR retenido por asimilados a salarios de acuerdo a los registros del contribuyente</t>
  </si>
  <si>
    <t>Impto a cargo</t>
  </si>
  <si>
    <t>Estimulos por aplicar (IEPS, Enajenacion tracto camiones)</t>
  </si>
  <si>
    <t>c21+c22</t>
  </si>
  <si>
    <t>Total contribuciones</t>
  </si>
  <si>
    <t>cantidad a pagar</t>
  </si>
  <si>
    <t>c8</t>
  </si>
  <si>
    <t>Informacion que arroja el SAT</t>
  </si>
  <si>
    <t>Calculo</t>
  </si>
  <si>
    <t>c10/c11</t>
  </si>
  <si>
    <t>c9 * c12</t>
  </si>
  <si>
    <t>c13-c9</t>
  </si>
  <si>
    <t>Proviene de tablas</t>
  </si>
  <si>
    <t>Se calcula con la fecha</t>
  </si>
  <si>
    <t>Proviene de tablas (ese ejemplo 3 meses a 1.13%)</t>
  </si>
  <si>
    <t>c13 * c17</t>
  </si>
  <si>
    <t>c-18 + c13</t>
  </si>
  <si>
    <t>captura</t>
  </si>
  <si>
    <t>c19</t>
  </si>
  <si>
    <t>c22</t>
  </si>
  <si>
    <t>c23-c24 si es mayor</t>
  </si>
  <si>
    <t>Retenciones ISR Serv Prof y RESICO</t>
  </si>
  <si>
    <t>Impuesto a los despositos en efectivo acreditable</t>
  </si>
  <si>
    <t>compensaciones</t>
  </si>
  <si>
    <t>Credito IEPS diesel sector primario y minero</t>
  </si>
  <si>
    <t>Diesel automotriz para transporte</t>
  </si>
  <si>
    <t>Otros estimulos</t>
  </si>
  <si>
    <t>Acreditamientos Sorteos</t>
  </si>
  <si>
    <t>Numero de trabajadores por sueldos</t>
  </si>
  <si>
    <t>Pagos de sueldos</t>
  </si>
  <si>
    <t>Pagos exentos de sueldos</t>
  </si>
  <si>
    <t>ISR retenido por sueldos</t>
  </si>
  <si>
    <t>ISR retenido por sueldos de acuerdo a los registros del contribuyente</t>
  </si>
  <si>
    <t>c9</t>
  </si>
  <si>
    <t>c11/c12</t>
  </si>
  <si>
    <t>c10 * c13</t>
  </si>
  <si>
    <t>c14-c10</t>
  </si>
  <si>
    <t>c14 * c18</t>
  </si>
  <si>
    <t>c20+c21</t>
  </si>
  <si>
    <t>c20</t>
  </si>
  <si>
    <t xml:space="preserve">c23 </t>
  </si>
  <si>
    <t>c24-c25 si es mayor</t>
  </si>
  <si>
    <t>c26 si es mayor a 0</t>
  </si>
  <si>
    <t>Si queda remanente despues de aplicar en Ret ISS</t>
  </si>
  <si>
    <t>Si queda remanente despues de aplicar en Ret ISR Asim</t>
  </si>
  <si>
    <t>Acto o Actividad que genero la retencion</t>
  </si>
  <si>
    <t>Adquisicion de artesanias</t>
  </si>
  <si>
    <t>Adquisicion de bienes mediante dacion en pago, adjudicacion judicial o fiduciaria</t>
  </si>
  <si>
    <t>Adquisicion de bienes por la Federacion y sus organismos descentralizados</t>
  </si>
  <si>
    <t>Adquisicion de bienes tangibles enajenados por residentes en el extranjero</t>
  </si>
  <si>
    <t>Adquisicion de desperdicios</t>
  </si>
  <si>
    <t>Cobros por cuenta y orden de personas fisicas que tengan carácter de agremiados, socios, asociados o miembros integrantes de personas morales</t>
  </si>
  <si>
    <t>Otorgamiento de uso, goce o afectacion de un terreno, bien o derecho, incluyendo derechos reales, ejidales o comunales</t>
  </si>
  <si>
    <t>Servicios de autotransporte terrestre de bienes</t>
  </si>
  <si>
    <t>Servicios personas independientes</t>
  </si>
  <si>
    <t>Servicios prestados por comisionistas</t>
  </si>
  <si>
    <t>Sin actos o actividades</t>
  </si>
  <si>
    <t>Uso o goce temporal de bienes otorgados por personas fisicas</t>
  </si>
  <si>
    <t>Uso o goce temporal de bienes proporcionados por residentes en el extranjero</t>
  </si>
  <si>
    <t>Elegir del menu</t>
  </si>
  <si>
    <t>Valor de la contraprestacion efectivamente pagada</t>
  </si>
  <si>
    <t>IVA trasladado</t>
  </si>
  <si>
    <t>IVA retenido</t>
  </si>
  <si>
    <t>Credito al salario</t>
  </si>
  <si>
    <t>Diesel Marino</t>
  </si>
  <si>
    <t>c20+c21+c22+c23+c24+c25+c26+c27+c28</t>
  </si>
  <si>
    <t>Pago anterior en caso de complementaria</t>
  </si>
  <si>
    <t>c19-c29-c30</t>
  </si>
  <si>
    <t>Retenciones ISR Arrendamiento</t>
  </si>
  <si>
    <t>c-19 + c14</t>
  </si>
  <si>
    <t>c6 (de la suma de los registros que guarden)</t>
  </si>
  <si>
    <t>Si queda remanente despues de aplicar en Ret ISR Serv Prof + RESICO</t>
  </si>
  <si>
    <t>Retenciones IVA</t>
  </si>
  <si>
    <t>P</t>
  </si>
  <si>
    <t>Q</t>
  </si>
  <si>
    <t>viene de captura O</t>
  </si>
  <si>
    <t>viene de captura P</t>
  </si>
  <si>
    <t>O</t>
  </si>
  <si>
    <t>viene de captura Q</t>
  </si>
  <si>
    <t>Z</t>
  </si>
  <si>
    <t>t&gt;0,t,0</t>
  </si>
  <si>
    <t>v&gt;0 y &gt;x, v-x,0</t>
  </si>
  <si>
    <t>y&gt;0,y,0</t>
  </si>
  <si>
    <t>K14</t>
  </si>
  <si>
    <t>K15</t>
  </si>
  <si>
    <t>K16</t>
  </si>
  <si>
    <t>K17</t>
  </si>
  <si>
    <t>CAPTURA  Sub_emp</t>
  </si>
  <si>
    <t>CAPTURA sub_emp K4</t>
  </si>
  <si>
    <t>k18</t>
  </si>
  <si>
    <t>viene de captura E</t>
  </si>
  <si>
    <t>viene de captura H</t>
  </si>
  <si>
    <t xml:space="preserve"> INPC Mes Anterior  cuando Debio Pagarse</t>
  </si>
  <si>
    <t xml:space="preserve">Factor de Actualización                           </t>
  </si>
  <si>
    <t>ISR propio de la actividad actualizado  (Parte actualizada)</t>
  </si>
  <si>
    <t xml:space="preserve">Tasa de Recargos por Moratorio   </t>
  </si>
  <si>
    <t xml:space="preserve">No. Meses Trascurridos </t>
  </si>
  <si>
    <t>Enterado</t>
  </si>
  <si>
    <t>I1</t>
  </si>
  <si>
    <t>I2</t>
  </si>
  <si>
    <t>I4</t>
  </si>
  <si>
    <t>I5</t>
  </si>
  <si>
    <t>I6</t>
  </si>
  <si>
    <t>I7</t>
  </si>
  <si>
    <t>I8</t>
  </si>
  <si>
    <t>I9</t>
  </si>
  <si>
    <t>I1+17</t>
  </si>
  <si>
    <t>SUMA: I2,I3,I4,I5,I6</t>
  </si>
  <si>
    <t>(Jala del mes anterior acumulado)</t>
  </si>
  <si>
    <t>I10</t>
  </si>
  <si>
    <t>I8+I9</t>
  </si>
  <si>
    <t>SUMA: I7,I8,I9,I10</t>
  </si>
  <si>
    <t>I11</t>
  </si>
  <si>
    <t>I23</t>
  </si>
  <si>
    <t>I12</t>
  </si>
  <si>
    <t>I13</t>
  </si>
  <si>
    <t>I14</t>
  </si>
  <si>
    <t>I15</t>
  </si>
  <si>
    <t>I16</t>
  </si>
  <si>
    <t>I17</t>
  </si>
  <si>
    <t>I11+I16</t>
  </si>
  <si>
    <t>I18</t>
  </si>
  <si>
    <t>I19</t>
  </si>
  <si>
    <t>I20</t>
  </si>
  <si>
    <t>I21</t>
  </si>
  <si>
    <t>SI(I20&gt;0,I20*.30%,0)</t>
  </si>
  <si>
    <t>SI(I10&gt;(I17+I18+I19),I10-(I17+I18+I19),0)</t>
  </si>
  <si>
    <t>SI(I21&gt;0 AND I21&gt;I22,I21-I22,0)</t>
  </si>
  <si>
    <t>I22</t>
  </si>
  <si>
    <t>Pagos provisionales del mes anterior</t>
  </si>
  <si>
    <t>Pago provisional del mes</t>
  </si>
  <si>
    <t>I24</t>
  </si>
  <si>
    <t>I25</t>
  </si>
  <si>
    <t>I26</t>
  </si>
  <si>
    <t>I27</t>
  </si>
  <si>
    <t>I28</t>
  </si>
  <si>
    <t>Remanente del pago provisional del mes</t>
  </si>
  <si>
    <t>Acumulado del remanente de pago provisional</t>
  </si>
  <si>
    <t>ISR a cargo</t>
  </si>
  <si>
    <t>I29</t>
  </si>
  <si>
    <t>I30</t>
  </si>
  <si>
    <t>SI(I23&gt;0 AND I23&gt;I24,I23-I24,0)</t>
  </si>
  <si>
    <t>Si(I25&gt;I26,I25-I26,0)</t>
  </si>
  <si>
    <t>Si(I25-I26&gt;0,0,ABS(I25-I26))</t>
  </si>
  <si>
    <t>SI(Mes="ENE",0,i25 mes anterior)</t>
  </si>
  <si>
    <t>SI(Mes="ENE",i28 mes anterior,SI(I26&gt;(I27+I28),0,((I27+I28)-I26))</t>
  </si>
  <si>
    <t>Si(I17-I19&gt;0,I17-I19,0)</t>
  </si>
  <si>
    <t>I31</t>
  </si>
  <si>
    <t>SI(Mes="ENE",0,k16,k16+i31 mes anterior)</t>
  </si>
  <si>
    <t>Remanente de ret. De ISR del Mes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</si>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</sst>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3" borderId="0" xfId="0" applyFill="1" applyBorder="1"/>
    <xf numFmtId="0" fontId="0" fillId="0" borderId="0" xfId="0" applyAlignment="1">
      <alignment horizontal="left"/>
    </xf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16" xfId="0" applyBorder="1"/>
    <xf numFmtId="0" fontId="0" fillId="0" borderId="17" xfId="0" applyBorder="1"/>
    <xf numFmtId="0" fontId="0" fillId="10" borderId="0" xfId="0" applyFill="1" applyAlignment="1">
      <alignment horizontal="center"/>
    </xf>
    <xf numFmtId="0" fontId="0" fillId="10" borderId="1" xfId="0" applyFill="1" applyBorder="1"/>
    <xf numFmtId="0" fontId="0" fillId="13" borderId="0" xfId="0" applyFill="1" applyAlignment="1">
      <alignment horizontal="center"/>
    </xf>
    <xf numFmtId="0" fontId="0" fillId="13" borderId="1" xfId="0" applyFill="1" applyBorder="1"/>
    <xf numFmtId="0" fontId="3" fillId="0" borderId="0" xfId="0" applyFont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10" borderId="0" xfId="0" applyFill="1"/>
    <xf numFmtId="0" fontId="15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3" fillId="10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960967</xdr:colOff>
      <xdr:row>2</xdr:row>
      <xdr:rowOff>105833</xdr:rowOff>
    </xdr:from>
    <xdr:to>
      <xdr:col>4</xdr:col>
      <xdr:colOff>872066</xdr:colOff>
      <xdr:row>7</xdr:row>
      <xdr:rowOff>12700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C1DD538-4DA8-4947-84E4-FCE37BA21D78}"/>
            </a:ext>
          </a:extLst>
        </xdr:cNvPr>
        <xdr:cNvCxnSpPr/>
      </xdr:nvCxnSpPr>
      <xdr:spPr>
        <a:xfrm>
          <a:off x="7289800" y="469900"/>
          <a:ext cx="2785533" cy="817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E1" zoomScale="130" zoomScaleNormal="130" workbookViewId="0">
      <selection activeCell="G6" sqref="G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73"/>
      <c r="B2" s="73"/>
      <c r="C2" s="73"/>
      <c r="D2" s="73"/>
      <c r="E2" s="73"/>
      <c r="F2" s="73"/>
      <c r="G2" s="73"/>
      <c r="H2" s="73"/>
      <c r="I2" s="73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107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84</v>
      </c>
      <c r="I6" s="8" t="s">
        <v>6</v>
      </c>
      <c r="J6" s="11" t="s">
        <v>92</v>
      </c>
    </row>
    <row r="7" spans="1:13" x14ac:dyDescent="0.25">
      <c r="A7" s="3" t="s">
        <v>107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85</v>
      </c>
      <c r="I7" s="8" t="s">
        <v>6</v>
      </c>
      <c r="J7" s="11" t="s">
        <v>93</v>
      </c>
    </row>
    <row r="8" spans="1:13" x14ac:dyDescent="0.25">
      <c r="A8" s="3" t="s">
        <v>107</v>
      </c>
      <c r="B8" s="5" t="s">
        <v>33</v>
      </c>
      <c r="C8" s="27" t="s">
        <v>78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107</v>
      </c>
      <c r="B9" s="5" t="s">
        <v>34</v>
      </c>
      <c r="C9" s="27" t="s">
        <v>108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107</v>
      </c>
      <c r="B10" s="5" t="s">
        <v>91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94</v>
      </c>
      <c r="L10" s="74" t="s">
        <v>25</v>
      </c>
      <c r="M10" s="74" t="s">
        <v>24</v>
      </c>
    </row>
    <row r="11" spans="1:13" x14ac:dyDescent="0.25">
      <c r="A11" s="3" t="s">
        <v>107</v>
      </c>
      <c r="B11" s="5" t="s">
        <v>35</v>
      </c>
      <c r="C11" s="27" t="s">
        <v>109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75"/>
      <c r="M11" s="75"/>
    </row>
    <row r="12" spans="1:13" x14ac:dyDescent="0.25">
      <c r="A12" s="3" t="s">
        <v>107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95</v>
      </c>
      <c r="L12" s="75"/>
      <c r="M12" s="75"/>
    </row>
    <row r="13" spans="1:13" x14ac:dyDescent="0.25">
      <c r="A13" s="3" t="s">
        <v>107</v>
      </c>
      <c r="B13" s="5" t="s">
        <v>36</v>
      </c>
      <c r="C13" s="27" t="s">
        <v>110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75"/>
      <c r="M13" s="75"/>
    </row>
    <row r="14" spans="1:13" ht="15.75" thickBot="1" x14ac:dyDescent="0.3">
      <c r="A14" s="3" t="s">
        <v>107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86</v>
      </c>
      <c r="M14" s="34">
        <v>0.01</v>
      </c>
    </row>
    <row r="15" spans="1:13" ht="15.75" thickBot="1" x14ac:dyDescent="0.3">
      <c r="A15" s="3" t="s">
        <v>107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87</v>
      </c>
      <c r="M15" s="34">
        <v>1.0999999999999999E-2</v>
      </c>
    </row>
    <row r="16" spans="1:13" ht="15.75" thickBot="1" x14ac:dyDescent="0.3">
      <c r="A16" s="3" t="s">
        <v>107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88</v>
      </c>
      <c r="M16" s="34">
        <v>1.4999999999999999E-2</v>
      </c>
    </row>
    <row r="17" spans="1:13" ht="15.75" thickBot="1" x14ac:dyDescent="0.3">
      <c r="A17" s="3" t="s">
        <v>107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89</v>
      </c>
      <c r="M17" s="34">
        <v>0.02</v>
      </c>
    </row>
    <row r="18" spans="1:13" ht="15.75" thickBot="1" x14ac:dyDescent="0.3">
      <c r="A18" s="3" t="s">
        <v>107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90</v>
      </c>
      <c r="M18" s="34">
        <v>2.5000000000000001E-2</v>
      </c>
    </row>
    <row r="19" spans="1:13" x14ac:dyDescent="0.25">
      <c r="A19" s="3" t="s">
        <v>107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107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107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107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107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107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96</v>
      </c>
    </row>
    <row r="25" spans="1:13" x14ac:dyDescent="0.25">
      <c r="A25" s="3" t="s">
        <v>107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107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107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107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97</v>
      </c>
    </row>
    <row r="29" spans="1:13" x14ac:dyDescent="0.25">
      <c r="A29" s="3" t="s">
        <v>107</v>
      </c>
      <c r="B29" s="5" t="s">
        <v>122</v>
      </c>
      <c r="C29" s="27" t="s">
        <v>121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D13" zoomScale="120" zoomScaleNormal="120" workbookViewId="0">
      <selection activeCell="D31" sqref="D31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79</v>
      </c>
      <c r="F2" s="19" t="s">
        <v>112</v>
      </c>
      <c r="G2" s="28" t="s">
        <v>48</v>
      </c>
      <c r="H2" s="28"/>
      <c r="I2" s="36"/>
    </row>
    <row r="3" spans="2:12" x14ac:dyDescent="0.25">
      <c r="B3" s="44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92</v>
      </c>
      <c r="J3" s="15">
        <v>2</v>
      </c>
      <c r="K3">
        <v>1</v>
      </c>
      <c r="L3" t="s">
        <v>111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93</v>
      </c>
      <c r="J4" s="15">
        <v>2</v>
      </c>
      <c r="K4">
        <v>2</v>
      </c>
      <c r="L4" t="s">
        <v>111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94</v>
      </c>
      <c r="J5" s="15">
        <v>2</v>
      </c>
      <c r="K5">
        <v>3</v>
      </c>
      <c r="L5" t="s">
        <v>111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95</v>
      </c>
      <c r="J6" s="15">
        <v>2</v>
      </c>
      <c r="K6">
        <v>4</v>
      </c>
      <c r="L6" t="s">
        <v>111</v>
      </c>
    </row>
    <row r="7" spans="2:12" x14ac:dyDescent="0.25">
      <c r="B7" s="45">
        <f>+B3*0.16</f>
        <v>12871.540800000001</v>
      </c>
      <c r="C7" s="21" t="s">
        <v>61</v>
      </c>
      <c r="D7" s="30" t="s">
        <v>98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111</v>
      </c>
    </row>
    <row r="8" spans="2:12" x14ac:dyDescent="0.25">
      <c r="B8" s="46">
        <f>+B7</f>
        <v>12871.540800000001</v>
      </c>
      <c r="C8" s="21" t="s">
        <v>62</v>
      </c>
      <c r="D8" s="30" t="s">
        <v>80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111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96</v>
      </c>
      <c r="J9" s="15">
        <v>3</v>
      </c>
      <c r="K9">
        <v>7</v>
      </c>
      <c r="L9" t="s">
        <v>111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97</v>
      </c>
      <c r="J10" s="15">
        <v>3</v>
      </c>
      <c r="K10">
        <v>8</v>
      </c>
      <c r="L10" t="s">
        <v>111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103</v>
      </c>
      <c r="J11" s="15">
        <v>1</v>
      </c>
      <c r="K11">
        <v>9</v>
      </c>
      <c r="L11" t="s">
        <v>111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104</v>
      </c>
      <c r="J12" s="15">
        <v>1</v>
      </c>
      <c r="K12">
        <v>10</v>
      </c>
      <c r="L12" t="s">
        <v>111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105</v>
      </c>
      <c r="J13" s="15">
        <v>1</v>
      </c>
      <c r="K13">
        <v>11</v>
      </c>
      <c r="L13" t="s">
        <v>111</v>
      </c>
    </row>
    <row r="14" spans="2:12" x14ac:dyDescent="0.25">
      <c r="B14" s="45">
        <f>+B11+B12</f>
        <v>0</v>
      </c>
      <c r="C14" s="21" t="s">
        <v>65</v>
      </c>
      <c r="D14" s="30" t="s">
        <v>113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111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99</v>
      </c>
      <c r="H15" s="7" t="s">
        <v>6</v>
      </c>
      <c r="I15" s="39" t="s">
        <v>102</v>
      </c>
      <c r="J15" s="15">
        <v>3</v>
      </c>
      <c r="K15">
        <v>13</v>
      </c>
      <c r="L15" t="s">
        <v>111</v>
      </c>
    </row>
    <row r="16" spans="2:12" x14ac:dyDescent="0.25">
      <c r="B16" s="45">
        <f>IF(B8&lt;(B9+B10+B14-B15),0,B8)</f>
        <v>12871.540800000001</v>
      </c>
      <c r="C16" s="21" t="s">
        <v>67</v>
      </c>
      <c r="D16" s="30" t="s">
        <v>114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111</v>
      </c>
    </row>
    <row r="17" spans="2:12" x14ac:dyDescent="0.25">
      <c r="B17" s="23"/>
      <c r="C17" s="24" t="s">
        <v>68</v>
      </c>
      <c r="D17" s="29" t="s">
        <v>115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111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106</v>
      </c>
      <c r="J18" s="35">
        <v>1</v>
      </c>
      <c r="K18">
        <v>16</v>
      </c>
      <c r="L18" t="s">
        <v>111</v>
      </c>
    </row>
    <row r="19" spans="2:12" x14ac:dyDescent="0.25">
      <c r="B19" s="20"/>
      <c r="C19" s="21" t="s">
        <v>69</v>
      </c>
      <c r="D19" s="30" t="s">
        <v>116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111</v>
      </c>
    </row>
    <row r="20" spans="2:12" x14ac:dyDescent="0.25">
      <c r="B20" s="23"/>
      <c r="C20" s="24" t="s">
        <v>70</v>
      </c>
      <c r="D20" s="31" t="s">
        <v>117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111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101</v>
      </c>
      <c r="J21" s="15">
        <v>3</v>
      </c>
      <c r="K21">
        <v>19</v>
      </c>
      <c r="L21" t="s">
        <v>111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100</v>
      </c>
      <c r="J22" s="15">
        <v>3</v>
      </c>
      <c r="K22">
        <v>20</v>
      </c>
      <c r="L22" t="s">
        <v>111</v>
      </c>
    </row>
    <row r="23" spans="2:12" x14ac:dyDescent="0.25">
      <c r="B23" s="20"/>
      <c r="C23" s="21" t="s">
        <v>71</v>
      </c>
      <c r="D23" s="30" t="s">
        <v>120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111</v>
      </c>
    </row>
    <row r="24" spans="2:12" x14ac:dyDescent="0.25">
      <c r="B24" s="20"/>
      <c r="C24" s="21" t="s">
        <v>75</v>
      </c>
      <c r="D24" s="30" t="s">
        <v>118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111</v>
      </c>
    </row>
    <row r="25" spans="2:12" x14ac:dyDescent="0.25">
      <c r="B25" s="23"/>
      <c r="C25" s="24" t="s">
        <v>72</v>
      </c>
      <c r="D25" s="31" t="s">
        <v>119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111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111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111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111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111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111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111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111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111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111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111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111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82</v>
      </c>
      <c r="E39"/>
      <c r="F39"/>
    </row>
    <row r="40" spans="2:12" x14ac:dyDescent="0.25">
      <c r="B40"/>
      <c r="C40"/>
      <c r="D40" t="s">
        <v>83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81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185F-A368-4703-81E2-13E82057D145}">
  <sheetPr>
    <pageSetUpPr fitToPage="1"/>
  </sheetPr>
  <dimension ref="A1:P59"/>
  <sheetViews>
    <sheetView tabSelected="1" topLeftCell="D26" zoomScale="110" zoomScaleNormal="110" workbookViewId="0">
      <selection activeCell="I46" sqref="I46"/>
    </sheetView>
  </sheetViews>
  <sheetFormatPr baseColWidth="10" defaultRowHeight="15" x14ac:dyDescent="0.25"/>
  <cols>
    <col min="1" max="1" width="4.42578125" customWidth="1"/>
    <col min="2" max="2" width="4.140625" customWidth="1"/>
    <col min="3" max="3" width="43.7109375" bestFit="1" customWidth="1"/>
    <col min="4" max="5" width="4.7109375" customWidth="1"/>
    <col min="6" max="6" width="4.7109375" style="18" customWidth="1"/>
    <col min="7" max="7" width="40.28515625" bestFit="1" customWidth="1"/>
    <col min="8" max="8" width="2.28515625" customWidth="1"/>
    <col min="9" max="9" width="35.85546875" bestFit="1" customWidth="1"/>
    <col min="10" max="11" width="6.42578125" style="15" customWidth="1"/>
    <col min="12" max="12" width="6.42578125" style="18" customWidth="1"/>
    <col min="13" max="13" width="56.85546875" bestFit="1" customWidth="1"/>
    <col min="14" max="14" width="8.28515625" customWidth="1"/>
    <col min="15" max="15" width="9" style="18" customWidth="1"/>
    <col min="16" max="16" width="31.7109375" bestFit="1" customWidth="1"/>
  </cols>
  <sheetData>
    <row r="1" spans="3:15" x14ac:dyDescent="0.25">
      <c r="C1" s="78" t="s">
        <v>140</v>
      </c>
      <c r="D1" s="78"/>
      <c r="E1" s="78"/>
      <c r="F1" s="78"/>
      <c r="G1" s="78"/>
      <c r="I1" s="78" t="s">
        <v>141</v>
      </c>
      <c r="J1" s="78"/>
      <c r="K1" s="78"/>
      <c r="L1" s="78"/>
      <c r="M1" s="78"/>
      <c r="N1" s="78"/>
    </row>
    <row r="2" spans="3:15" x14ac:dyDescent="0.25">
      <c r="C2" s="82"/>
      <c r="D2" s="36"/>
      <c r="E2" s="83"/>
      <c r="F2" s="36"/>
      <c r="G2" s="36"/>
      <c r="I2" s="36"/>
      <c r="J2" s="36"/>
      <c r="K2" s="36"/>
      <c r="L2" s="68"/>
      <c r="M2" s="36"/>
      <c r="N2" s="36"/>
    </row>
    <row r="3" spans="3:15" x14ac:dyDescent="0.25">
      <c r="C3" s="82"/>
      <c r="D3" s="36"/>
      <c r="E3" s="83"/>
      <c r="F3" s="36"/>
      <c r="G3" s="36"/>
      <c r="I3" s="36"/>
      <c r="J3" s="36"/>
      <c r="K3" s="36"/>
      <c r="L3" s="68" t="s">
        <v>92</v>
      </c>
      <c r="M3" s="84" t="s">
        <v>27</v>
      </c>
      <c r="N3" s="36">
        <f>+E22</f>
        <v>2</v>
      </c>
      <c r="O3" s="18" t="s">
        <v>320</v>
      </c>
    </row>
    <row r="4" spans="3:15" x14ac:dyDescent="0.25">
      <c r="C4" s="82"/>
      <c r="D4" s="36"/>
      <c r="E4" s="83"/>
      <c r="F4" s="36"/>
      <c r="G4" s="36"/>
      <c r="I4" s="36"/>
      <c r="J4" s="36"/>
      <c r="K4" s="36"/>
      <c r="L4" s="68" t="s">
        <v>93</v>
      </c>
      <c r="M4" s="84" t="s">
        <v>124</v>
      </c>
      <c r="N4" s="36">
        <f>+D24</f>
        <v>1</v>
      </c>
      <c r="O4" s="18" t="s">
        <v>321</v>
      </c>
    </row>
    <row r="5" spans="3:15" x14ac:dyDescent="0.25">
      <c r="C5" s="82"/>
      <c r="D5" s="36"/>
      <c r="E5" s="83"/>
      <c r="F5" s="36"/>
      <c r="G5" s="36"/>
      <c r="I5" s="36"/>
      <c r="J5" s="36"/>
      <c r="K5" s="36"/>
      <c r="L5" s="68" t="s">
        <v>94</v>
      </c>
      <c r="M5" s="84" t="s">
        <v>125</v>
      </c>
      <c r="N5" s="36">
        <f t="shared" ref="N5:N8" si="0">+D25</f>
        <v>3</v>
      </c>
      <c r="O5" s="18" t="s">
        <v>108</v>
      </c>
    </row>
    <row r="6" spans="3:15" x14ac:dyDescent="0.25">
      <c r="C6" s="82"/>
      <c r="D6" s="36"/>
      <c r="E6" s="83"/>
      <c r="F6" s="36"/>
      <c r="G6" s="36"/>
      <c r="I6" s="36"/>
      <c r="J6" s="36"/>
      <c r="K6" s="36"/>
      <c r="L6" s="68" t="s">
        <v>95</v>
      </c>
      <c r="M6" s="84" t="s">
        <v>126</v>
      </c>
      <c r="N6" s="36">
        <f t="shared" si="0"/>
        <v>5</v>
      </c>
      <c r="O6" s="18" t="s">
        <v>322</v>
      </c>
    </row>
    <row r="7" spans="3:15" x14ac:dyDescent="0.25">
      <c r="C7" s="82"/>
      <c r="D7" s="36"/>
      <c r="E7" s="83"/>
      <c r="F7" s="36"/>
      <c r="G7" s="36"/>
      <c r="I7" s="36"/>
      <c r="J7" s="36"/>
      <c r="K7" s="36"/>
      <c r="L7" s="68" t="s">
        <v>96</v>
      </c>
      <c r="M7" s="84" t="s">
        <v>127</v>
      </c>
      <c r="N7" s="36">
        <f t="shared" si="0"/>
        <v>6</v>
      </c>
      <c r="O7" s="18" t="s">
        <v>323</v>
      </c>
    </row>
    <row r="8" spans="3:15" x14ac:dyDescent="0.25">
      <c r="C8" s="82"/>
      <c r="D8" s="36"/>
      <c r="E8" s="83"/>
      <c r="F8" s="36"/>
      <c r="G8" s="36"/>
      <c r="I8" s="36"/>
      <c r="J8" s="36"/>
      <c r="K8" s="36"/>
      <c r="L8" s="68" t="s">
        <v>97</v>
      </c>
      <c r="M8" s="84" t="s">
        <v>128</v>
      </c>
      <c r="N8" s="36">
        <f t="shared" si="0"/>
        <v>1</v>
      </c>
      <c r="O8" s="18" t="s">
        <v>324</v>
      </c>
    </row>
    <row r="9" spans="3:15" x14ac:dyDescent="0.25">
      <c r="C9" s="82"/>
      <c r="D9" s="36"/>
      <c r="E9" s="83"/>
      <c r="F9" s="36"/>
      <c r="G9" s="36"/>
      <c r="I9" t="s">
        <v>329</v>
      </c>
      <c r="J9" s="36"/>
      <c r="K9" s="36"/>
      <c r="L9" s="68"/>
      <c r="M9" s="84" t="s">
        <v>26</v>
      </c>
      <c r="N9" s="36">
        <f>SUM(N4:N8)</f>
        <v>16</v>
      </c>
      <c r="O9" s="18" t="s">
        <v>325</v>
      </c>
    </row>
    <row r="10" spans="3:15" x14ac:dyDescent="0.25">
      <c r="C10" s="82"/>
      <c r="D10" s="36"/>
      <c r="E10" s="83"/>
      <c r="F10" s="36"/>
      <c r="G10" s="36"/>
      <c r="I10" s="36" t="s">
        <v>328</v>
      </c>
      <c r="J10" s="36"/>
      <c r="K10" s="36"/>
      <c r="L10" s="68"/>
      <c r="M10" s="84" t="s">
        <v>123</v>
      </c>
      <c r="N10" s="36">
        <f>+N3+N9</f>
        <v>18</v>
      </c>
      <c r="O10" s="18" t="s">
        <v>326</v>
      </c>
    </row>
    <row r="11" spans="3:15" x14ac:dyDescent="0.25">
      <c r="C11" s="82"/>
      <c r="D11" s="36"/>
      <c r="E11" s="83"/>
      <c r="F11" s="36"/>
      <c r="G11" s="36"/>
      <c r="I11" s="13" t="s">
        <v>330</v>
      </c>
      <c r="J11" s="36"/>
      <c r="K11" s="36"/>
      <c r="L11" s="68"/>
      <c r="M11" s="84" t="s">
        <v>129</v>
      </c>
      <c r="N11" s="36">
        <f>+E30</f>
        <v>5</v>
      </c>
      <c r="O11" s="18" t="s">
        <v>327</v>
      </c>
    </row>
    <row r="12" spans="3:15" x14ac:dyDescent="0.25">
      <c r="C12" s="82"/>
      <c r="D12" s="36"/>
      <c r="E12" s="83"/>
      <c r="F12" s="36"/>
      <c r="G12" s="36"/>
      <c r="I12" s="36" t="s">
        <v>332</v>
      </c>
      <c r="J12" s="36"/>
      <c r="K12" s="36"/>
      <c r="L12" s="68"/>
      <c r="M12" s="84" t="s">
        <v>130</v>
      </c>
      <c r="N12" s="36">
        <f>+N10+N11</f>
        <v>23</v>
      </c>
      <c r="O12" s="86" t="s">
        <v>331</v>
      </c>
    </row>
    <row r="13" spans="3:15" ht="15.75" x14ac:dyDescent="0.25">
      <c r="C13" s="82"/>
      <c r="D13" s="36"/>
      <c r="E13" s="83"/>
      <c r="F13" s="36"/>
      <c r="G13" s="36"/>
      <c r="I13" s="76" t="s">
        <v>132</v>
      </c>
      <c r="J13" s="77"/>
      <c r="K13" s="72"/>
      <c r="L13" s="68"/>
      <c r="M13" s="84"/>
      <c r="N13" s="36"/>
    </row>
    <row r="14" spans="3:15" x14ac:dyDescent="0.25">
      <c r="C14" s="82"/>
      <c r="D14" s="36"/>
      <c r="E14" s="83"/>
      <c r="F14" s="36"/>
      <c r="G14" s="36"/>
      <c r="I14" s="36"/>
      <c r="J14" s="36"/>
      <c r="K14" s="36"/>
      <c r="L14" s="68" t="s">
        <v>103</v>
      </c>
      <c r="M14" s="85" t="s">
        <v>133</v>
      </c>
      <c r="N14" s="36">
        <v>5</v>
      </c>
      <c r="O14" s="18" t="s">
        <v>334</v>
      </c>
    </row>
    <row r="15" spans="3:15" x14ac:dyDescent="0.25">
      <c r="C15" s="82"/>
      <c r="D15" s="36"/>
      <c r="E15" s="83"/>
      <c r="F15" s="36"/>
      <c r="G15" s="36"/>
      <c r="I15" s="36"/>
      <c r="J15" s="36"/>
      <c r="K15" s="36"/>
      <c r="L15" s="68" t="s">
        <v>104</v>
      </c>
      <c r="M15" s="85" t="s">
        <v>135</v>
      </c>
      <c r="N15" s="36">
        <v>12</v>
      </c>
      <c r="O15" s="18" t="s">
        <v>336</v>
      </c>
    </row>
    <row r="16" spans="3:15" x14ac:dyDescent="0.25">
      <c r="C16" s="82"/>
      <c r="D16" s="36"/>
      <c r="E16" s="83"/>
      <c r="F16" s="36"/>
      <c r="G16" s="36"/>
      <c r="I16" s="36"/>
      <c r="J16" s="36"/>
      <c r="K16" s="36"/>
      <c r="L16" s="68" t="s">
        <v>105</v>
      </c>
      <c r="M16" s="85" t="s">
        <v>136</v>
      </c>
      <c r="N16" s="36">
        <v>4</v>
      </c>
      <c r="O16" s="18" t="s">
        <v>337</v>
      </c>
    </row>
    <row r="17" spans="2:16" x14ac:dyDescent="0.25">
      <c r="C17" s="82"/>
      <c r="D17" s="36"/>
      <c r="E17" s="83"/>
      <c r="F17" s="36"/>
      <c r="G17" s="36"/>
      <c r="I17" s="36"/>
      <c r="J17" s="36"/>
      <c r="K17" s="36"/>
      <c r="L17" s="68" t="s">
        <v>102</v>
      </c>
      <c r="M17" s="85" t="s">
        <v>137</v>
      </c>
      <c r="N17" s="36">
        <v>5</v>
      </c>
      <c r="O17" s="18" t="s">
        <v>338</v>
      </c>
    </row>
    <row r="18" spans="2:16" x14ac:dyDescent="0.25">
      <c r="C18" s="82"/>
      <c r="D18" s="36"/>
      <c r="E18" s="83"/>
      <c r="F18" s="36"/>
      <c r="G18" s="36"/>
      <c r="I18" s="36"/>
      <c r="J18" s="36"/>
      <c r="K18" s="36"/>
      <c r="L18" s="68" t="s">
        <v>106</v>
      </c>
      <c r="M18" s="85" t="s">
        <v>138</v>
      </c>
      <c r="N18" s="36">
        <v>3</v>
      </c>
      <c r="O18" s="18" t="s">
        <v>339</v>
      </c>
    </row>
    <row r="19" spans="2:16" x14ac:dyDescent="0.25">
      <c r="C19" s="82"/>
      <c r="D19" s="36"/>
      <c r="E19" s="83"/>
      <c r="F19" s="36"/>
      <c r="G19" s="36"/>
      <c r="I19" t="s">
        <v>333</v>
      </c>
      <c r="J19" s="36"/>
      <c r="K19" s="36"/>
      <c r="L19" s="68"/>
      <c r="M19" s="85" t="s">
        <v>134</v>
      </c>
      <c r="N19" s="36">
        <f>SUM(N15:N18)</f>
        <v>24</v>
      </c>
      <c r="O19" s="18" t="s">
        <v>340</v>
      </c>
    </row>
    <row r="20" spans="2:16" x14ac:dyDescent="0.25">
      <c r="C20" s="82"/>
      <c r="D20" s="36"/>
      <c r="E20" s="83"/>
      <c r="F20" s="36"/>
      <c r="G20" s="36"/>
      <c r="I20" s="36" t="s">
        <v>342</v>
      </c>
      <c r="J20" s="36"/>
      <c r="K20" s="36"/>
      <c r="L20" s="68"/>
      <c r="M20" s="85" t="s">
        <v>139</v>
      </c>
      <c r="N20" s="36"/>
      <c r="O20" s="87" t="s">
        <v>341</v>
      </c>
    </row>
    <row r="21" spans="2:16" ht="15.75" x14ac:dyDescent="0.25">
      <c r="C21" s="76" t="s">
        <v>131</v>
      </c>
      <c r="D21" s="77"/>
      <c r="E21" s="47"/>
      <c r="F21" s="68"/>
    </row>
    <row r="22" spans="2:16" x14ac:dyDescent="0.25">
      <c r="B22" t="s">
        <v>161</v>
      </c>
      <c r="C22" s="7" t="s">
        <v>27</v>
      </c>
      <c r="D22" s="48"/>
      <c r="E22" s="8">
        <v>2</v>
      </c>
      <c r="F22" s="68" t="s">
        <v>92</v>
      </c>
      <c r="G22" t="s">
        <v>140</v>
      </c>
      <c r="I22" t="s">
        <v>312</v>
      </c>
      <c r="J22" s="64" t="s">
        <v>170</v>
      </c>
      <c r="K22" s="64">
        <v>1</v>
      </c>
      <c r="M22" t="str">
        <f>+C31</f>
        <v>Total de ingresos del periodo</v>
      </c>
      <c r="N22">
        <f>+E31</f>
        <v>23</v>
      </c>
      <c r="O22" s="86" t="s">
        <v>331</v>
      </c>
    </row>
    <row r="23" spans="2:16" x14ac:dyDescent="0.25">
      <c r="B23" t="s">
        <v>164</v>
      </c>
      <c r="C23" s="7" t="s">
        <v>26</v>
      </c>
      <c r="D23" s="48"/>
      <c r="E23" s="8">
        <f>+D24+D25+D26+D27+D28</f>
        <v>16</v>
      </c>
      <c r="F23" s="68"/>
      <c r="G23" t="s">
        <v>176</v>
      </c>
      <c r="I23" t="s">
        <v>313</v>
      </c>
      <c r="J23" s="66" t="s">
        <v>171</v>
      </c>
      <c r="K23" s="64">
        <v>2</v>
      </c>
      <c r="M23" t="str">
        <f>+C40</f>
        <v>Total de deducciones</v>
      </c>
      <c r="N23">
        <f>+E40</f>
        <v>41</v>
      </c>
      <c r="O23" s="87" t="s">
        <v>341</v>
      </c>
    </row>
    <row r="24" spans="2:16" x14ac:dyDescent="0.25">
      <c r="B24">
        <v>1</v>
      </c>
      <c r="C24" s="7" t="s">
        <v>124</v>
      </c>
      <c r="D24" s="8">
        <v>1</v>
      </c>
      <c r="E24" s="47"/>
      <c r="F24" s="68" t="s">
        <v>93</v>
      </c>
      <c r="G24" t="s">
        <v>140</v>
      </c>
      <c r="I24" t="s">
        <v>192</v>
      </c>
      <c r="J24" s="15" t="s">
        <v>172</v>
      </c>
      <c r="K24" s="64">
        <v>3</v>
      </c>
      <c r="L24" s="18" t="s">
        <v>101</v>
      </c>
      <c r="M24" s="71" t="s">
        <v>142</v>
      </c>
      <c r="N24">
        <v>1</v>
      </c>
      <c r="O24" s="18" t="s">
        <v>343</v>
      </c>
    </row>
    <row r="25" spans="2:16" x14ac:dyDescent="0.25">
      <c r="B25">
        <v>2</v>
      </c>
      <c r="C25" s="7" t="s">
        <v>125</v>
      </c>
      <c r="D25" s="8">
        <v>3</v>
      </c>
      <c r="E25" s="47"/>
      <c r="F25" s="68" t="s">
        <v>94</v>
      </c>
      <c r="G25" t="s">
        <v>140</v>
      </c>
      <c r="I25" t="s">
        <v>203</v>
      </c>
      <c r="J25" s="15" t="s">
        <v>173</v>
      </c>
      <c r="K25" s="64">
        <v>4</v>
      </c>
      <c r="L25" s="18" t="s">
        <v>100</v>
      </c>
      <c r="M25" s="71" t="s">
        <v>143</v>
      </c>
      <c r="N25">
        <v>0</v>
      </c>
      <c r="O25" s="18" t="s">
        <v>344</v>
      </c>
    </row>
    <row r="26" spans="2:16" x14ac:dyDescent="0.25">
      <c r="B26">
        <v>3</v>
      </c>
      <c r="C26" s="7" t="s">
        <v>126</v>
      </c>
      <c r="D26" s="8">
        <v>5</v>
      </c>
      <c r="E26" s="47"/>
      <c r="F26" s="68" t="s">
        <v>95</v>
      </c>
      <c r="G26" t="s">
        <v>140</v>
      </c>
      <c r="I26" s="52" t="s">
        <v>348</v>
      </c>
      <c r="J26" s="15" t="s">
        <v>174</v>
      </c>
      <c r="K26" s="64">
        <v>5</v>
      </c>
      <c r="M26" t="s">
        <v>144</v>
      </c>
      <c r="N26">
        <f>+N22-N23-N24-N25</f>
        <v>-19</v>
      </c>
      <c r="O26" s="18" t="s">
        <v>345</v>
      </c>
      <c r="P26" s="52" t="s">
        <v>206</v>
      </c>
    </row>
    <row r="27" spans="2:16" x14ac:dyDescent="0.25">
      <c r="B27">
        <v>4</v>
      </c>
      <c r="C27" s="7" t="s">
        <v>127</v>
      </c>
      <c r="D27" s="8">
        <v>6</v>
      </c>
      <c r="E27" s="47"/>
      <c r="F27" s="68" t="s">
        <v>96</v>
      </c>
      <c r="G27" t="s">
        <v>140</v>
      </c>
      <c r="I27" t="s">
        <v>347</v>
      </c>
      <c r="J27" s="15" t="s">
        <v>188</v>
      </c>
      <c r="K27" s="64">
        <v>6</v>
      </c>
      <c r="M27" t="s">
        <v>145</v>
      </c>
      <c r="N27">
        <f>+N26*0.3</f>
        <v>-5.7</v>
      </c>
      <c r="O27" s="18" t="s">
        <v>346</v>
      </c>
      <c r="P27" t="s">
        <v>205</v>
      </c>
    </row>
    <row r="28" spans="2:16" x14ac:dyDescent="0.25">
      <c r="B28">
        <v>5</v>
      </c>
      <c r="C28" s="7" t="s">
        <v>128</v>
      </c>
      <c r="D28" s="8">
        <v>1</v>
      </c>
      <c r="E28" s="47"/>
      <c r="F28" s="68" t="s">
        <v>97</v>
      </c>
      <c r="G28" t="s">
        <v>140</v>
      </c>
      <c r="J28" s="15" t="s">
        <v>189</v>
      </c>
      <c r="K28" s="64">
        <v>7</v>
      </c>
      <c r="L28" s="18" t="s">
        <v>305</v>
      </c>
      <c r="M28" s="71" t="s">
        <v>59</v>
      </c>
      <c r="N28">
        <f>+D46</f>
        <v>0</v>
      </c>
      <c r="O28" s="18" t="s">
        <v>350</v>
      </c>
      <c r="P28" t="s">
        <v>210</v>
      </c>
    </row>
    <row r="29" spans="2:16" x14ac:dyDescent="0.25">
      <c r="B29" t="s">
        <v>165</v>
      </c>
      <c r="C29" s="7" t="s">
        <v>123</v>
      </c>
      <c r="D29" s="48"/>
      <c r="E29" s="8">
        <f>+E22+E23</f>
        <v>18</v>
      </c>
      <c r="F29" s="68"/>
      <c r="G29" t="s">
        <v>177</v>
      </c>
      <c r="I29" t="s">
        <v>349</v>
      </c>
      <c r="J29" s="15" t="s">
        <v>190</v>
      </c>
      <c r="K29" s="64">
        <v>8</v>
      </c>
      <c r="M29" t="s">
        <v>146</v>
      </c>
      <c r="N29">
        <f>+N27-N28</f>
        <v>-5.7</v>
      </c>
      <c r="O29" s="18" t="s">
        <v>335</v>
      </c>
      <c r="P29" t="s">
        <v>207</v>
      </c>
    </row>
    <row r="30" spans="2:16" x14ac:dyDescent="0.25">
      <c r="B30" t="s">
        <v>163</v>
      </c>
      <c r="C30" s="7" t="s">
        <v>129</v>
      </c>
      <c r="D30" s="48"/>
      <c r="E30" s="8">
        <v>5</v>
      </c>
      <c r="F30" s="68"/>
      <c r="G30" t="s">
        <v>178</v>
      </c>
      <c r="J30" s="15" t="s">
        <v>184</v>
      </c>
      <c r="K30" s="64">
        <v>9</v>
      </c>
      <c r="L30" s="18" t="s">
        <v>306</v>
      </c>
      <c r="M30" s="71" t="s">
        <v>147</v>
      </c>
      <c r="N30">
        <f>+D47</f>
        <v>0</v>
      </c>
      <c r="O30" s="18" t="s">
        <v>353</v>
      </c>
      <c r="P30" t="s">
        <v>214</v>
      </c>
    </row>
    <row r="31" spans="2:16" x14ac:dyDescent="0.25">
      <c r="B31" t="s">
        <v>166</v>
      </c>
      <c r="C31" s="7" t="s">
        <v>130</v>
      </c>
      <c r="D31" s="48"/>
      <c r="E31" s="65">
        <f>+E29+E30</f>
        <v>23</v>
      </c>
      <c r="F31" s="69"/>
      <c r="G31" t="s">
        <v>179</v>
      </c>
      <c r="I31" t="s">
        <v>363</v>
      </c>
      <c r="J31" s="15" t="s">
        <v>193</v>
      </c>
      <c r="K31" s="64">
        <v>10</v>
      </c>
      <c r="M31" t="s">
        <v>352</v>
      </c>
      <c r="O31" s="18" t="s">
        <v>354</v>
      </c>
    </row>
    <row r="32" spans="2:16" x14ac:dyDescent="0.25">
      <c r="C32" s="49"/>
      <c r="D32" s="48"/>
      <c r="E32" s="47"/>
      <c r="F32" s="68"/>
      <c r="I32" t="s">
        <v>366</v>
      </c>
      <c r="L32" s="18">
        <v>16</v>
      </c>
      <c r="M32" t="s">
        <v>351</v>
      </c>
      <c r="N32">
        <v>0</v>
      </c>
      <c r="O32" s="18" t="s">
        <v>355</v>
      </c>
      <c r="P32" t="s">
        <v>204</v>
      </c>
    </row>
    <row r="33" spans="1:16" ht="15.75" x14ac:dyDescent="0.25">
      <c r="C33" s="76" t="s">
        <v>132</v>
      </c>
      <c r="D33" s="77"/>
      <c r="E33" s="47"/>
      <c r="F33" s="68"/>
      <c r="I33" t="s">
        <v>364</v>
      </c>
      <c r="L33" s="18">
        <v>17</v>
      </c>
      <c r="M33" s="71" t="s">
        <v>150</v>
      </c>
      <c r="O33" s="18" t="s">
        <v>356</v>
      </c>
    </row>
    <row r="34" spans="1:16" x14ac:dyDescent="0.25">
      <c r="B34" t="s">
        <v>167</v>
      </c>
      <c r="C34" s="7" t="s">
        <v>133</v>
      </c>
      <c r="D34" s="48"/>
      <c r="E34" s="8">
        <v>5</v>
      </c>
      <c r="F34" s="68" t="s">
        <v>103</v>
      </c>
      <c r="G34" t="s">
        <v>140</v>
      </c>
      <c r="I34" t="s">
        <v>365</v>
      </c>
      <c r="L34" s="18">
        <v>18</v>
      </c>
      <c r="M34" t="s">
        <v>358</v>
      </c>
      <c r="O34" s="18" t="s">
        <v>357</v>
      </c>
    </row>
    <row r="35" spans="1:16" x14ac:dyDescent="0.25">
      <c r="B35" t="s">
        <v>168</v>
      </c>
      <c r="C35" s="7" t="s">
        <v>134</v>
      </c>
      <c r="D35" s="48"/>
      <c r="E35" s="8">
        <f>SUM(D36:D39)</f>
        <v>24</v>
      </c>
      <c r="F35" s="68"/>
      <c r="G35" t="s">
        <v>180</v>
      </c>
      <c r="I35" t="s">
        <v>367</v>
      </c>
      <c r="L35" s="18">
        <v>19</v>
      </c>
      <c r="M35" t="s">
        <v>359</v>
      </c>
      <c r="O35" s="18" t="s">
        <v>361</v>
      </c>
    </row>
    <row r="36" spans="1:16" x14ac:dyDescent="0.25">
      <c r="B36">
        <v>1</v>
      </c>
      <c r="C36" s="7" t="s">
        <v>135</v>
      </c>
      <c r="D36" s="8">
        <f>+D37+D38+D39</f>
        <v>12</v>
      </c>
      <c r="E36" s="47"/>
      <c r="F36" s="68" t="s">
        <v>104</v>
      </c>
      <c r="G36" t="s">
        <v>140</v>
      </c>
      <c r="I36" t="s">
        <v>368</v>
      </c>
      <c r="L36" s="18">
        <v>20</v>
      </c>
      <c r="M36" t="s">
        <v>360</v>
      </c>
      <c r="O36" s="18" t="s">
        <v>362</v>
      </c>
    </row>
    <row r="37" spans="1:16" x14ac:dyDescent="0.25">
      <c r="B37">
        <v>2</v>
      </c>
      <c r="C37" s="7" t="s">
        <v>136</v>
      </c>
      <c r="D37" s="8">
        <v>4</v>
      </c>
      <c r="E37" s="47"/>
      <c r="F37" s="68" t="s">
        <v>105</v>
      </c>
      <c r="G37" t="s">
        <v>140</v>
      </c>
      <c r="I37" t="s">
        <v>370</v>
      </c>
      <c r="J37" s="15" t="s">
        <v>194</v>
      </c>
      <c r="K37" s="64">
        <v>11</v>
      </c>
      <c r="L37" s="18">
        <v>21</v>
      </c>
      <c r="M37" s="71" t="s">
        <v>149</v>
      </c>
      <c r="N37">
        <f>+D48</f>
        <v>0</v>
      </c>
      <c r="O37" s="18" t="s">
        <v>369</v>
      </c>
      <c r="P37" t="s">
        <v>215</v>
      </c>
    </row>
    <row r="38" spans="1:16" x14ac:dyDescent="0.25">
      <c r="B38">
        <v>3</v>
      </c>
      <c r="C38" s="7" t="s">
        <v>137</v>
      </c>
      <c r="D38" s="8">
        <v>5</v>
      </c>
      <c r="E38" s="47"/>
      <c r="F38" s="68" t="s">
        <v>102</v>
      </c>
      <c r="G38" t="s">
        <v>140</v>
      </c>
      <c r="L38" s="18">
        <v>22</v>
      </c>
      <c r="M38" t="s">
        <v>150</v>
      </c>
      <c r="O38" s="18" t="s">
        <v>372</v>
      </c>
    </row>
    <row r="39" spans="1:16" x14ac:dyDescent="0.25">
      <c r="B39">
        <v>4</v>
      </c>
      <c r="C39" s="7" t="s">
        <v>138</v>
      </c>
      <c r="D39" s="8">
        <v>3</v>
      </c>
      <c r="E39" s="47"/>
      <c r="F39" s="68" t="s">
        <v>106</v>
      </c>
      <c r="G39" t="s">
        <v>140</v>
      </c>
      <c r="L39" s="18">
        <v>23</v>
      </c>
      <c r="M39" t="s">
        <v>371</v>
      </c>
      <c r="O39" s="18" t="s">
        <v>373</v>
      </c>
    </row>
    <row r="40" spans="1:16" x14ac:dyDescent="0.25">
      <c r="B40" t="s">
        <v>169</v>
      </c>
      <c r="C40" s="7" t="s">
        <v>139</v>
      </c>
      <c r="D40" s="50"/>
      <c r="E40" s="67">
        <f>+E34+E35+D36</f>
        <v>41</v>
      </c>
      <c r="F40" s="70"/>
      <c r="G40" t="s">
        <v>181</v>
      </c>
    </row>
    <row r="41" spans="1:16" x14ac:dyDescent="0.25">
      <c r="J41" s="15" t="s">
        <v>183</v>
      </c>
      <c r="K41" s="64">
        <v>12</v>
      </c>
      <c r="M41" t="s">
        <v>150</v>
      </c>
      <c r="N41">
        <f>+N29-N30-N31-N37</f>
        <v>-5.7</v>
      </c>
      <c r="O41" s="18" t="s">
        <v>374</v>
      </c>
      <c r="P41" t="s">
        <v>211</v>
      </c>
    </row>
    <row r="42" spans="1:16" ht="15.75" x14ac:dyDescent="0.25">
      <c r="C42" s="76" t="s">
        <v>160</v>
      </c>
      <c r="D42" s="77"/>
      <c r="K42" s="64">
        <v>13</v>
      </c>
      <c r="M42" s="71" t="s">
        <v>10</v>
      </c>
      <c r="O42" s="18" t="s">
        <v>375</v>
      </c>
    </row>
    <row r="43" spans="1:16" x14ac:dyDescent="0.25">
      <c r="K43" s="64">
        <v>14</v>
      </c>
      <c r="M43" t="s">
        <v>314</v>
      </c>
      <c r="O43" s="18" t="s">
        <v>376</v>
      </c>
    </row>
    <row r="44" spans="1:16" x14ac:dyDescent="0.25">
      <c r="B44" t="s">
        <v>107</v>
      </c>
      <c r="C44" t="s">
        <v>142</v>
      </c>
      <c r="D44">
        <v>0</v>
      </c>
      <c r="F44" s="68" t="s">
        <v>101</v>
      </c>
      <c r="G44" s="71" t="s">
        <v>140</v>
      </c>
      <c r="K44" s="64">
        <v>15</v>
      </c>
      <c r="M44" s="71" t="s">
        <v>315</v>
      </c>
      <c r="O44" s="18" t="s">
        <v>377</v>
      </c>
    </row>
    <row r="45" spans="1:16" x14ac:dyDescent="0.25">
      <c r="B45" t="s">
        <v>162</v>
      </c>
      <c r="C45" t="s">
        <v>143</v>
      </c>
      <c r="D45">
        <v>0</v>
      </c>
      <c r="F45" s="18" t="s">
        <v>100</v>
      </c>
      <c r="G45" s="71" t="s">
        <v>140</v>
      </c>
      <c r="J45" s="15" t="s">
        <v>195</v>
      </c>
      <c r="K45" s="64">
        <v>16</v>
      </c>
      <c r="M45" t="s">
        <v>316</v>
      </c>
      <c r="N45">
        <v>0</v>
      </c>
      <c r="O45" s="18" t="s">
        <v>378</v>
      </c>
      <c r="P45" t="s">
        <v>212</v>
      </c>
    </row>
    <row r="46" spans="1:16" x14ac:dyDescent="0.25">
      <c r="A46" t="s">
        <v>175</v>
      </c>
      <c r="B46" t="s">
        <v>175</v>
      </c>
      <c r="C46" s="51" t="s">
        <v>59</v>
      </c>
      <c r="D46">
        <v>0</v>
      </c>
      <c r="F46" s="18" t="s">
        <v>305</v>
      </c>
      <c r="G46" t="s">
        <v>140</v>
      </c>
      <c r="K46" s="64">
        <v>17</v>
      </c>
      <c r="M46" s="71" t="s">
        <v>317</v>
      </c>
      <c r="O46" s="18" t="s">
        <v>379</v>
      </c>
    </row>
    <row r="47" spans="1:16" x14ac:dyDescent="0.25">
      <c r="A47" t="s">
        <v>191</v>
      </c>
      <c r="B47" t="s">
        <v>191</v>
      </c>
      <c r="C47" s="51" t="s">
        <v>147</v>
      </c>
      <c r="D47">
        <v>0</v>
      </c>
      <c r="F47" s="18" t="s">
        <v>306</v>
      </c>
      <c r="G47" t="s">
        <v>140</v>
      </c>
      <c r="K47" s="64">
        <v>18</v>
      </c>
      <c r="M47" t="s">
        <v>318</v>
      </c>
      <c r="O47" s="18" t="s">
        <v>380</v>
      </c>
    </row>
    <row r="48" spans="1:16" x14ac:dyDescent="0.25">
      <c r="A48" t="s">
        <v>202</v>
      </c>
      <c r="B48" t="s">
        <v>202</v>
      </c>
      <c r="C48" s="51" t="s">
        <v>208</v>
      </c>
      <c r="D48">
        <v>0</v>
      </c>
      <c r="F48" s="18" t="s">
        <v>307</v>
      </c>
      <c r="G48" t="s">
        <v>140</v>
      </c>
      <c r="J48" s="15" t="s">
        <v>187</v>
      </c>
      <c r="K48" s="64">
        <v>19</v>
      </c>
      <c r="M48" t="s">
        <v>18</v>
      </c>
      <c r="N48">
        <v>0</v>
      </c>
      <c r="O48" s="18" t="s">
        <v>381</v>
      </c>
      <c r="P48" t="s">
        <v>212</v>
      </c>
    </row>
    <row r="49" spans="1:16" x14ac:dyDescent="0.25">
      <c r="B49" t="s">
        <v>209</v>
      </c>
      <c r="C49" s="51" t="s">
        <v>285</v>
      </c>
      <c r="D49">
        <v>1</v>
      </c>
      <c r="G49" t="s">
        <v>310</v>
      </c>
      <c r="J49" s="15" t="s">
        <v>185</v>
      </c>
      <c r="K49" s="64">
        <v>20</v>
      </c>
      <c r="M49" t="s">
        <v>19</v>
      </c>
      <c r="N49">
        <f>+N41+N45+N48</f>
        <v>-5.7</v>
      </c>
      <c r="O49" s="18" t="s">
        <v>382</v>
      </c>
      <c r="P49" t="s">
        <v>213</v>
      </c>
    </row>
    <row r="50" spans="1:16" x14ac:dyDescent="0.25">
      <c r="A50" t="s">
        <v>209</v>
      </c>
      <c r="B50" t="s">
        <v>299</v>
      </c>
      <c r="C50" s="51" t="s">
        <v>158</v>
      </c>
      <c r="D50">
        <v>0</v>
      </c>
      <c r="G50" t="s">
        <v>309</v>
      </c>
      <c r="I50" t="s">
        <v>310</v>
      </c>
      <c r="J50" s="15" t="s">
        <v>196</v>
      </c>
      <c r="K50" s="64">
        <v>21</v>
      </c>
      <c r="M50" s="71" t="str">
        <f>+C49</f>
        <v>Credito al salario</v>
      </c>
      <c r="N50">
        <f>+D49</f>
        <v>1</v>
      </c>
      <c r="O50" s="18" t="s">
        <v>383</v>
      </c>
      <c r="P50" t="s">
        <v>216</v>
      </c>
    </row>
    <row r="51" spans="1:16" x14ac:dyDescent="0.25">
      <c r="A51" t="s">
        <v>295</v>
      </c>
      <c r="B51" t="s">
        <v>295</v>
      </c>
      <c r="C51" s="51" t="s">
        <v>159</v>
      </c>
      <c r="D51">
        <v>0</v>
      </c>
      <c r="F51" s="18" t="s">
        <v>308</v>
      </c>
      <c r="G51" t="s">
        <v>140</v>
      </c>
      <c r="I51" t="s">
        <v>309</v>
      </c>
      <c r="J51" s="15" t="s">
        <v>197</v>
      </c>
      <c r="K51" s="64">
        <v>22</v>
      </c>
      <c r="M51" s="71" t="s">
        <v>151</v>
      </c>
      <c r="N51">
        <f>+D50</f>
        <v>0</v>
      </c>
      <c r="O51" s="18" t="s">
        <v>384</v>
      </c>
      <c r="P51" t="s">
        <v>297</v>
      </c>
    </row>
    <row r="52" spans="1:16" x14ac:dyDescent="0.25">
      <c r="A52" t="s">
        <v>296</v>
      </c>
      <c r="B52" t="s">
        <v>296</v>
      </c>
      <c r="C52" s="51" t="s">
        <v>59</v>
      </c>
      <c r="D52">
        <v>0</v>
      </c>
      <c r="F52" s="18" t="s">
        <v>393</v>
      </c>
      <c r="G52" t="s">
        <v>140</v>
      </c>
      <c r="I52" s="18" t="s">
        <v>308</v>
      </c>
      <c r="J52" s="15" t="s">
        <v>198</v>
      </c>
      <c r="K52" s="64">
        <v>23</v>
      </c>
      <c r="M52" s="71" t="s">
        <v>152</v>
      </c>
      <c r="N52">
        <f>+D51</f>
        <v>0</v>
      </c>
      <c r="O52" s="18" t="s">
        <v>385</v>
      </c>
      <c r="P52" t="s">
        <v>298</v>
      </c>
    </row>
    <row r="53" spans="1:16" x14ac:dyDescent="0.25">
      <c r="I53" s="18" t="s">
        <v>393</v>
      </c>
      <c r="J53" s="15" t="s">
        <v>186</v>
      </c>
      <c r="K53" s="64">
        <v>24</v>
      </c>
      <c r="M53" s="71" t="s">
        <v>153</v>
      </c>
      <c r="N53">
        <f>+D52</f>
        <v>0</v>
      </c>
      <c r="O53" s="18" t="s">
        <v>386</v>
      </c>
      <c r="P53" t="s">
        <v>300</v>
      </c>
    </row>
    <row r="54" spans="1:16" x14ac:dyDescent="0.25">
      <c r="J54" s="15" t="s">
        <v>182</v>
      </c>
      <c r="K54" s="64">
        <v>25</v>
      </c>
      <c r="M54" t="s">
        <v>154</v>
      </c>
      <c r="N54">
        <f>+N50+N51+N52+N53</f>
        <v>1</v>
      </c>
      <c r="O54" s="18" t="s">
        <v>387</v>
      </c>
      <c r="P54" t="s">
        <v>217</v>
      </c>
    </row>
    <row r="55" spans="1:16" x14ac:dyDescent="0.25">
      <c r="J55" s="15" t="s">
        <v>199</v>
      </c>
      <c r="K55" s="64">
        <v>26</v>
      </c>
      <c r="M55" t="s">
        <v>155</v>
      </c>
      <c r="N55">
        <f>+N49</f>
        <v>-5.7</v>
      </c>
      <c r="O55" s="18" t="s">
        <v>388</v>
      </c>
      <c r="P55" t="s">
        <v>218</v>
      </c>
    </row>
    <row r="56" spans="1:16" x14ac:dyDescent="0.25">
      <c r="J56" s="15" t="s">
        <v>200</v>
      </c>
      <c r="K56" s="64">
        <v>27</v>
      </c>
      <c r="M56" t="s">
        <v>154</v>
      </c>
      <c r="N56">
        <f>+N54</f>
        <v>1</v>
      </c>
      <c r="O56" s="18" t="s">
        <v>389</v>
      </c>
      <c r="P56" t="s">
        <v>302</v>
      </c>
    </row>
    <row r="57" spans="1:16" x14ac:dyDescent="0.25">
      <c r="J57" s="15" t="s">
        <v>201</v>
      </c>
      <c r="K57" s="64">
        <v>28</v>
      </c>
      <c r="M57" t="s">
        <v>156</v>
      </c>
      <c r="N57">
        <f>+IF(N55&gt;N56,N55-N56,0)</f>
        <v>0</v>
      </c>
      <c r="O57" s="18" t="s">
        <v>390</v>
      </c>
      <c r="P57" t="s">
        <v>303</v>
      </c>
    </row>
    <row r="58" spans="1:16" x14ac:dyDescent="0.25">
      <c r="J58" s="15" t="s">
        <v>301</v>
      </c>
      <c r="K58" s="64">
        <v>29</v>
      </c>
      <c r="M58" t="s">
        <v>157</v>
      </c>
      <c r="N58">
        <f>+IF(N57&gt;0,N57,0)</f>
        <v>0</v>
      </c>
      <c r="O58" s="18" t="s">
        <v>391</v>
      </c>
      <c r="P58" t="s">
        <v>304</v>
      </c>
    </row>
    <row r="59" spans="1:16" x14ac:dyDescent="0.25">
      <c r="K59" s="15">
        <v>30</v>
      </c>
      <c r="M59" t="s">
        <v>319</v>
      </c>
      <c r="O59" s="18" t="s">
        <v>392</v>
      </c>
    </row>
  </sheetData>
  <mergeCells count="6">
    <mergeCell ref="C1:G1"/>
    <mergeCell ref="I1:N1"/>
    <mergeCell ref="C21:D21"/>
    <mergeCell ref="C33:D33"/>
    <mergeCell ref="C42:D42"/>
    <mergeCell ref="I13:J13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05-2A65-4B83-9F1D-EC59574D4738}">
  <sheetPr>
    <pageSetUpPr fitToPage="1"/>
  </sheetPr>
  <dimension ref="A1:M33"/>
  <sheetViews>
    <sheetView topLeftCell="B1" zoomScale="110" zoomScaleNormal="110" workbookViewId="0">
      <selection activeCell="E21" sqref="E21"/>
    </sheetView>
  </sheetViews>
  <sheetFormatPr baseColWidth="10" defaultRowHeight="15" x14ac:dyDescent="0.25"/>
  <cols>
    <col min="1" max="1" width="4.42578125" customWidth="1"/>
    <col min="2" max="2" width="4.140625" customWidth="1"/>
    <col min="3" max="3" width="43.7109375" bestFit="1" customWidth="1"/>
    <col min="4" max="5" width="4.7109375" customWidth="1"/>
    <col min="6" max="6" width="4.7109375" style="18" customWidth="1"/>
    <col min="7" max="7" width="40.28515625" bestFit="1" customWidth="1"/>
    <col min="8" max="8" width="2.28515625" customWidth="1"/>
    <col min="9" max="9" width="27.5703125" bestFit="1" customWidth="1"/>
    <col min="10" max="11" width="6.42578125" style="15" customWidth="1"/>
    <col min="12" max="12" width="56.85546875" bestFit="1" customWidth="1"/>
    <col min="13" max="13" width="8.28515625" customWidth="1"/>
  </cols>
  <sheetData>
    <row r="1" spans="2:13" x14ac:dyDescent="0.25">
      <c r="C1" s="78" t="s">
        <v>140</v>
      </c>
      <c r="D1" s="78"/>
      <c r="E1" s="78"/>
      <c r="F1" s="78"/>
      <c r="G1" s="78"/>
      <c r="I1" s="78" t="s">
        <v>141</v>
      </c>
      <c r="J1" s="78"/>
      <c r="K1" s="78"/>
      <c r="L1" s="78"/>
      <c r="M1" s="78"/>
    </row>
    <row r="2" spans="2:13" ht="15.75" x14ac:dyDescent="0.25">
      <c r="C2" s="76" t="s">
        <v>131</v>
      </c>
      <c r="D2" s="77"/>
      <c r="E2" s="47"/>
      <c r="F2" s="68"/>
    </row>
    <row r="3" spans="2:13" x14ac:dyDescent="0.25">
      <c r="B3" t="s">
        <v>161</v>
      </c>
      <c r="C3" s="7" t="s">
        <v>27</v>
      </c>
      <c r="D3" s="48"/>
      <c r="E3" s="8">
        <v>2</v>
      </c>
      <c r="F3" s="68" t="s">
        <v>92</v>
      </c>
      <c r="G3" t="s">
        <v>140</v>
      </c>
      <c r="I3" t="s">
        <v>312</v>
      </c>
      <c r="J3" s="64" t="s">
        <v>170</v>
      </c>
      <c r="K3" s="64">
        <v>1</v>
      </c>
      <c r="L3" t="str">
        <f>+C12</f>
        <v>Total de ingresos del periodo</v>
      </c>
      <c r="M3">
        <f>+E12</f>
        <v>23</v>
      </c>
    </row>
    <row r="4" spans="2:13" x14ac:dyDescent="0.25">
      <c r="B4" t="s">
        <v>164</v>
      </c>
      <c r="C4" s="7" t="s">
        <v>26</v>
      </c>
      <c r="D4" s="48"/>
      <c r="E4" s="8">
        <f>+D5+D6+D7+D8+D9</f>
        <v>16</v>
      </c>
      <c r="F4" s="68"/>
      <c r="G4" t="s">
        <v>176</v>
      </c>
      <c r="I4" t="s">
        <v>313</v>
      </c>
      <c r="J4" s="66" t="s">
        <v>171</v>
      </c>
      <c r="K4" s="64">
        <v>2</v>
      </c>
      <c r="L4" t="str">
        <f>+C21</f>
        <v>Total de deducciones</v>
      </c>
      <c r="M4">
        <f>+E21</f>
        <v>20</v>
      </c>
    </row>
    <row r="5" spans="2:13" x14ac:dyDescent="0.25">
      <c r="B5">
        <v>1</v>
      </c>
      <c r="C5" s="7" t="s">
        <v>124</v>
      </c>
      <c r="D5" s="8">
        <v>1</v>
      </c>
      <c r="E5" s="47"/>
      <c r="F5" s="68" t="s">
        <v>93</v>
      </c>
      <c r="G5" t="s">
        <v>140</v>
      </c>
      <c r="I5" t="s">
        <v>192</v>
      </c>
      <c r="J5" s="15" t="s">
        <v>172</v>
      </c>
      <c r="K5" s="64">
        <v>3</v>
      </c>
      <c r="L5" s="71" t="s">
        <v>142</v>
      </c>
      <c r="M5">
        <v>1</v>
      </c>
    </row>
    <row r="6" spans="2:13" x14ac:dyDescent="0.25">
      <c r="B6">
        <v>2</v>
      </c>
      <c r="C6" s="7" t="s">
        <v>125</v>
      </c>
      <c r="D6" s="8">
        <v>3</v>
      </c>
      <c r="E6" s="47"/>
      <c r="F6" s="68" t="s">
        <v>94</v>
      </c>
      <c r="G6" t="s">
        <v>140</v>
      </c>
      <c r="I6" t="s">
        <v>203</v>
      </c>
      <c r="J6" s="15" t="s">
        <v>173</v>
      </c>
      <c r="K6" s="64">
        <v>4</v>
      </c>
      <c r="L6" s="71" t="s">
        <v>143</v>
      </c>
      <c r="M6">
        <v>0</v>
      </c>
    </row>
    <row r="7" spans="2:13" x14ac:dyDescent="0.25">
      <c r="B7">
        <v>3</v>
      </c>
      <c r="C7" s="7" t="s">
        <v>126</v>
      </c>
      <c r="D7" s="8">
        <v>5</v>
      </c>
      <c r="E7" s="47"/>
      <c r="F7" s="68" t="s">
        <v>95</v>
      </c>
      <c r="G7" t="s">
        <v>140</v>
      </c>
      <c r="I7" s="52" t="s">
        <v>206</v>
      </c>
      <c r="J7" s="15" t="s">
        <v>174</v>
      </c>
      <c r="K7" s="64">
        <v>5</v>
      </c>
      <c r="L7" t="s">
        <v>144</v>
      </c>
      <c r="M7">
        <f>+M3-M4-M5-M6</f>
        <v>2</v>
      </c>
    </row>
    <row r="8" spans="2:13" x14ac:dyDescent="0.25">
      <c r="B8">
        <v>4</v>
      </c>
      <c r="C8" s="7" t="s">
        <v>127</v>
      </c>
      <c r="D8" s="8">
        <v>6</v>
      </c>
      <c r="E8" s="47"/>
      <c r="F8" s="68" t="s">
        <v>96</v>
      </c>
      <c r="G8" t="s">
        <v>140</v>
      </c>
      <c r="I8" t="s">
        <v>205</v>
      </c>
      <c r="J8" s="15" t="s">
        <v>188</v>
      </c>
      <c r="K8" s="64">
        <v>6</v>
      </c>
      <c r="L8" t="s">
        <v>145</v>
      </c>
      <c r="M8">
        <f>+M7*0.3</f>
        <v>0.6</v>
      </c>
    </row>
    <row r="9" spans="2:13" x14ac:dyDescent="0.25">
      <c r="B9">
        <v>5</v>
      </c>
      <c r="C9" s="7" t="s">
        <v>128</v>
      </c>
      <c r="D9" s="8">
        <v>1</v>
      </c>
      <c r="E9" s="47"/>
      <c r="F9" s="68" t="s">
        <v>97</v>
      </c>
      <c r="G9" t="s">
        <v>140</v>
      </c>
      <c r="I9" t="s">
        <v>210</v>
      </c>
      <c r="J9" s="15" t="s">
        <v>189</v>
      </c>
      <c r="K9" s="64">
        <v>7</v>
      </c>
      <c r="L9" s="71" t="s">
        <v>59</v>
      </c>
      <c r="M9">
        <f>+D27</f>
        <v>0</v>
      </c>
    </row>
    <row r="10" spans="2:13" x14ac:dyDescent="0.25">
      <c r="B10" t="s">
        <v>165</v>
      </c>
      <c r="C10" s="7" t="s">
        <v>123</v>
      </c>
      <c r="D10" s="48"/>
      <c r="E10" s="8">
        <f>+E3+E4</f>
        <v>18</v>
      </c>
      <c r="F10" s="68"/>
      <c r="G10" t="s">
        <v>177</v>
      </c>
      <c r="I10" t="s">
        <v>207</v>
      </c>
      <c r="J10" s="15" t="s">
        <v>190</v>
      </c>
      <c r="K10" s="64">
        <v>8</v>
      </c>
      <c r="L10" t="s">
        <v>146</v>
      </c>
      <c r="M10">
        <f>+M8-M9</f>
        <v>0.6</v>
      </c>
    </row>
    <row r="11" spans="2:13" x14ac:dyDescent="0.25">
      <c r="B11" t="s">
        <v>163</v>
      </c>
      <c r="C11" s="7" t="s">
        <v>129</v>
      </c>
      <c r="D11" s="48"/>
      <c r="E11" s="8">
        <v>5</v>
      </c>
      <c r="F11" s="68"/>
      <c r="G11" t="s">
        <v>178</v>
      </c>
      <c r="I11" t="s">
        <v>214</v>
      </c>
      <c r="J11" s="15" t="s">
        <v>184</v>
      </c>
      <c r="K11" s="64">
        <v>9</v>
      </c>
      <c r="L11" s="71" t="s">
        <v>147</v>
      </c>
      <c r="M11">
        <f>+D28</f>
        <v>0</v>
      </c>
    </row>
    <row r="12" spans="2:13" x14ac:dyDescent="0.25">
      <c r="B12" t="s">
        <v>166</v>
      </c>
      <c r="C12" s="7" t="s">
        <v>130</v>
      </c>
      <c r="D12" s="48"/>
      <c r="E12" s="65">
        <f>+E10+E11</f>
        <v>23</v>
      </c>
      <c r="F12" s="69"/>
      <c r="G12" t="s">
        <v>179</v>
      </c>
      <c r="I12" t="s">
        <v>204</v>
      </c>
      <c r="J12" s="15" t="s">
        <v>193</v>
      </c>
      <c r="K12" s="64">
        <v>10</v>
      </c>
      <c r="L12" t="s">
        <v>148</v>
      </c>
      <c r="M12">
        <v>0</v>
      </c>
    </row>
    <row r="13" spans="2:13" x14ac:dyDescent="0.25">
      <c r="C13" s="49"/>
      <c r="D13" s="48"/>
      <c r="E13" s="47"/>
      <c r="F13" s="68"/>
      <c r="I13" t="s">
        <v>215</v>
      </c>
      <c r="J13" s="15" t="s">
        <v>194</v>
      </c>
      <c r="K13" s="64">
        <v>11</v>
      </c>
      <c r="L13" s="71" t="s">
        <v>149</v>
      </c>
      <c r="M13">
        <f>+D29</f>
        <v>0</v>
      </c>
    </row>
    <row r="14" spans="2:13" ht="15.75" x14ac:dyDescent="0.25">
      <c r="C14" s="76" t="s">
        <v>132</v>
      </c>
      <c r="D14" s="77"/>
      <c r="E14" s="47"/>
      <c r="F14" s="68"/>
      <c r="I14" t="s">
        <v>211</v>
      </c>
      <c r="J14" s="15" t="s">
        <v>183</v>
      </c>
      <c r="K14" s="64">
        <v>12</v>
      </c>
      <c r="L14" t="s">
        <v>150</v>
      </c>
      <c r="M14">
        <f>+M10-M11-M12-M13</f>
        <v>0.6</v>
      </c>
    </row>
    <row r="15" spans="2:13" x14ac:dyDescent="0.25">
      <c r="B15" t="s">
        <v>167</v>
      </c>
      <c r="C15" s="7" t="s">
        <v>133</v>
      </c>
      <c r="D15" s="48"/>
      <c r="E15" s="8">
        <v>5</v>
      </c>
      <c r="F15" s="68" t="s">
        <v>103</v>
      </c>
      <c r="G15" t="s">
        <v>140</v>
      </c>
      <c r="K15" s="64">
        <v>13</v>
      </c>
      <c r="L15" s="71" t="s">
        <v>10</v>
      </c>
    </row>
    <row r="16" spans="2:13" x14ac:dyDescent="0.25">
      <c r="B16" t="s">
        <v>168</v>
      </c>
      <c r="C16" s="7" t="s">
        <v>134</v>
      </c>
      <c r="D16" s="48"/>
      <c r="E16" s="8">
        <v>3</v>
      </c>
      <c r="F16" s="68"/>
      <c r="G16" t="s">
        <v>180</v>
      </c>
      <c r="K16" s="64">
        <v>14</v>
      </c>
      <c r="L16" t="s">
        <v>314</v>
      </c>
    </row>
    <row r="17" spans="1:13" x14ac:dyDescent="0.25">
      <c r="B17">
        <v>1</v>
      </c>
      <c r="C17" s="7" t="s">
        <v>135</v>
      </c>
      <c r="D17" s="8">
        <f>+D18+D19+D20</f>
        <v>12</v>
      </c>
      <c r="E17" s="47"/>
      <c r="F17" s="68" t="s">
        <v>104</v>
      </c>
      <c r="G17" t="s">
        <v>140</v>
      </c>
      <c r="K17" s="64">
        <v>15</v>
      </c>
      <c r="L17" s="71" t="s">
        <v>315</v>
      </c>
    </row>
    <row r="18" spans="1:13" x14ac:dyDescent="0.25">
      <c r="B18">
        <v>2</v>
      </c>
      <c r="C18" s="7" t="s">
        <v>136</v>
      </c>
      <c r="D18" s="8">
        <v>4</v>
      </c>
      <c r="E18" s="47"/>
      <c r="F18" s="68" t="s">
        <v>105</v>
      </c>
      <c r="G18" t="s">
        <v>140</v>
      </c>
      <c r="I18" t="s">
        <v>212</v>
      </c>
      <c r="J18" s="15" t="s">
        <v>195</v>
      </c>
      <c r="K18" s="64">
        <v>16</v>
      </c>
      <c r="L18" t="s">
        <v>316</v>
      </c>
      <c r="M18">
        <v>0</v>
      </c>
    </row>
    <row r="19" spans="1:13" x14ac:dyDescent="0.25">
      <c r="B19">
        <v>3</v>
      </c>
      <c r="C19" s="7" t="s">
        <v>137</v>
      </c>
      <c r="D19" s="8">
        <v>5</v>
      </c>
      <c r="E19" s="47"/>
      <c r="F19" s="68" t="s">
        <v>102</v>
      </c>
      <c r="G19" t="s">
        <v>140</v>
      </c>
      <c r="K19" s="64">
        <v>17</v>
      </c>
      <c r="L19" s="71" t="s">
        <v>317</v>
      </c>
    </row>
    <row r="20" spans="1:13" x14ac:dyDescent="0.25">
      <c r="B20">
        <v>4</v>
      </c>
      <c r="C20" s="7" t="s">
        <v>138</v>
      </c>
      <c r="D20" s="8">
        <v>3</v>
      </c>
      <c r="E20" s="47"/>
      <c r="F20" s="68" t="s">
        <v>106</v>
      </c>
      <c r="G20" t="s">
        <v>140</v>
      </c>
      <c r="K20" s="64">
        <v>18</v>
      </c>
      <c r="L20" t="s">
        <v>318</v>
      </c>
    </row>
    <row r="21" spans="1:13" x14ac:dyDescent="0.25">
      <c r="B21" t="s">
        <v>169</v>
      </c>
      <c r="C21" s="7" t="s">
        <v>139</v>
      </c>
      <c r="D21" s="50"/>
      <c r="E21" s="67">
        <f>+E15+E16+D17</f>
        <v>20</v>
      </c>
      <c r="F21" s="70"/>
      <c r="G21" t="s">
        <v>181</v>
      </c>
      <c r="I21" t="s">
        <v>212</v>
      </c>
      <c r="J21" s="15" t="s">
        <v>187</v>
      </c>
      <c r="K21" s="64">
        <v>19</v>
      </c>
      <c r="L21" t="s">
        <v>18</v>
      </c>
      <c r="M21">
        <v>0</v>
      </c>
    </row>
    <row r="22" spans="1:13" x14ac:dyDescent="0.25">
      <c r="I22" t="s">
        <v>213</v>
      </c>
      <c r="J22" s="15" t="s">
        <v>185</v>
      </c>
      <c r="K22" s="64">
        <v>20</v>
      </c>
      <c r="L22" t="s">
        <v>19</v>
      </c>
      <c r="M22">
        <f>+M14+M18+M21</f>
        <v>0.6</v>
      </c>
    </row>
    <row r="23" spans="1:13" ht="15.75" x14ac:dyDescent="0.25">
      <c r="C23" s="76" t="s">
        <v>160</v>
      </c>
      <c r="D23" s="77"/>
      <c r="I23" t="s">
        <v>216</v>
      </c>
      <c r="J23" s="15" t="s">
        <v>196</v>
      </c>
      <c r="K23" s="64">
        <v>21</v>
      </c>
      <c r="L23" s="71" t="str">
        <f>+C30</f>
        <v>Credito al salario</v>
      </c>
      <c r="M23">
        <f>+D30</f>
        <v>1</v>
      </c>
    </row>
    <row r="24" spans="1:13" x14ac:dyDescent="0.25">
      <c r="I24" t="s">
        <v>297</v>
      </c>
      <c r="J24" s="15" t="s">
        <v>197</v>
      </c>
      <c r="K24" s="64">
        <v>22</v>
      </c>
      <c r="L24" s="71" t="s">
        <v>151</v>
      </c>
      <c r="M24">
        <f>+D31</f>
        <v>0</v>
      </c>
    </row>
    <row r="25" spans="1:13" x14ac:dyDescent="0.25">
      <c r="B25" t="s">
        <v>107</v>
      </c>
      <c r="C25" t="s">
        <v>142</v>
      </c>
      <c r="D25">
        <v>0</v>
      </c>
      <c r="F25" s="68" t="s">
        <v>101</v>
      </c>
      <c r="G25" s="71" t="s">
        <v>140</v>
      </c>
      <c r="I25" t="s">
        <v>298</v>
      </c>
      <c r="J25" s="15" t="s">
        <v>198</v>
      </c>
      <c r="K25" s="64">
        <v>23</v>
      </c>
      <c r="L25" s="71" t="s">
        <v>152</v>
      </c>
      <c r="M25">
        <f>+D32</f>
        <v>0</v>
      </c>
    </row>
    <row r="26" spans="1:13" x14ac:dyDescent="0.25">
      <c r="B26" t="s">
        <v>162</v>
      </c>
      <c r="C26" t="s">
        <v>143</v>
      </c>
      <c r="D26">
        <v>0</v>
      </c>
      <c r="F26" s="18" t="s">
        <v>100</v>
      </c>
      <c r="G26" s="71" t="s">
        <v>140</v>
      </c>
      <c r="I26" t="s">
        <v>300</v>
      </c>
      <c r="J26" s="15" t="s">
        <v>186</v>
      </c>
      <c r="K26" s="64">
        <v>24</v>
      </c>
      <c r="L26" s="71" t="s">
        <v>153</v>
      </c>
      <c r="M26">
        <f>+D33</f>
        <v>0</v>
      </c>
    </row>
    <row r="27" spans="1:13" x14ac:dyDescent="0.25">
      <c r="A27" t="s">
        <v>175</v>
      </c>
      <c r="B27" t="s">
        <v>175</v>
      </c>
      <c r="C27" s="51" t="s">
        <v>59</v>
      </c>
      <c r="D27">
        <v>0</v>
      </c>
      <c r="F27" s="18" t="s">
        <v>305</v>
      </c>
      <c r="G27" t="s">
        <v>140</v>
      </c>
      <c r="I27" t="s">
        <v>217</v>
      </c>
      <c r="J27" s="15" t="s">
        <v>182</v>
      </c>
      <c r="K27" s="64">
        <v>25</v>
      </c>
      <c r="L27" t="s">
        <v>154</v>
      </c>
      <c r="M27">
        <f>+M23+M24+M25+M26</f>
        <v>1</v>
      </c>
    </row>
    <row r="28" spans="1:13" x14ac:dyDescent="0.25">
      <c r="A28" t="s">
        <v>191</v>
      </c>
      <c r="B28" t="s">
        <v>191</v>
      </c>
      <c r="C28" s="51" t="s">
        <v>147</v>
      </c>
      <c r="D28">
        <v>0</v>
      </c>
      <c r="F28" s="18" t="s">
        <v>306</v>
      </c>
      <c r="G28" t="s">
        <v>140</v>
      </c>
      <c r="I28" t="s">
        <v>218</v>
      </c>
      <c r="J28" s="15" t="s">
        <v>199</v>
      </c>
      <c r="K28" s="64">
        <v>26</v>
      </c>
      <c r="L28" t="s">
        <v>155</v>
      </c>
      <c r="M28">
        <f>+M22</f>
        <v>0.6</v>
      </c>
    </row>
    <row r="29" spans="1:13" x14ac:dyDescent="0.25">
      <c r="A29" t="s">
        <v>202</v>
      </c>
      <c r="B29" t="s">
        <v>202</v>
      </c>
      <c r="C29" s="51" t="s">
        <v>208</v>
      </c>
      <c r="D29">
        <v>0</v>
      </c>
      <c r="F29" s="18" t="s">
        <v>307</v>
      </c>
      <c r="G29" t="s">
        <v>140</v>
      </c>
      <c r="I29" t="s">
        <v>302</v>
      </c>
      <c r="J29" s="15" t="s">
        <v>200</v>
      </c>
      <c r="K29" s="64">
        <v>27</v>
      </c>
      <c r="L29" t="s">
        <v>154</v>
      </c>
      <c r="M29">
        <f>+M27</f>
        <v>1</v>
      </c>
    </row>
    <row r="30" spans="1:13" x14ac:dyDescent="0.25">
      <c r="B30" t="s">
        <v>209</v>
      </c>
      <c r="C30" s="51" t="s">
        <v>285</v>
      </c>
      <c r="D30">
        <v>1</v>
      </c>
      <c r="G30" t="s">
        <v>310</v>
      </c>
      <c r="I30" t="s">
        <v>303</v>
      </c>
      <c r="J30" s="15" t="s">
        <v>201</v>
      </c>
      <c r="K30" s="64">
        <v>28</v>
      </c>
      <c r="L30" t="s">
        <v>156</v>
      </c>
      <c r="M30">
        <f>+IF(M28&gt;M29,M28-M29,0)</f>
        <v>0</v>
      </c>
    </row>
    <row r="31" spans="1:13" x14ac:dyDescent="0.25">
      <c r="A31" t="s">
        <v>209</v>
      </c>
      <c r="B31" t="s">
        <v>299</v>
      </c>
      <c r="C31" s="51" t="s">
        <v>158</v>
      </c>
      <c r="D31">
        <v>0</v>
      </c>
      <c r="G31" t="s">
        <v>309</v>
      </c>
      <c r="I31" t="s">
        <v>304</v>
      </c>
      <c r="J31" s="15" t="s">
        <v>301</v>
      </c>
      <c r="K31" s="64">
        <v>29</v>
      </c>
      <c r="L31" t="s">
        <v>157</v>
      </c>
      <c r="M31">
        <f>+IF(M30&gt;0,M30,0)</f>
        <v>0</v>
      </c>
    </row>
    <row r="32" spans="1:13" x14ac:dyDescent="0.25">
      <c r="A32" t="s">
        <v>295</v>
      </c>
      <c r="B32" t="s">
        <v>295</v>
      </c>
      <c r="C32" s="51" t="s">
        <v>159</v>
      </c>
      <c r="D32">
        <v>0</v>
      </c>
      <c r="F32" s="18" t="s">
        <v>308</v>
      </c>
      <c r="G32" t="s">
        <v>140</v>
      </c>
      <c r="K32" s="15">
        <v>30</v>
      </c>
      <c r="L32" t="s">
        <v>319</v>
      </c>
    </row>
    <row r="33" spans="1:7" x14ac:dyDescent="0.25">
      <c r="A33" t="s">
        <v>296</v>
      </c>
      <c r="B33" t="s">
        <v>296</v>
      </c>
      <c r="C33" s="51" t="s">
        <v>59</v>
      </c>
      <c r="D33">
        <v>0</v>
      </c>
      <c r="F33" s="18" t="s">
        <v>311</v>
      </c>
      <c r="G33" t="s">
        <v>140</v>
      </c>
    </row>
  </sheetData>
  <mergeCells count="5">
    <mergeCell ref="C2:D2"/>
    <mergeCell ref="C14:D14"/>
    <mergeCell ref="C23:D23"/>
    <mergeCell ref="I1:M1"/>
    <mergeCell ref="C1:G1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E28"/>
  <sheetViews>
    <sheetView workbookViewId="0">
      <selection activeCell="D22" sqref="D22"/>
    </sheetView>
  </sheetViews>
  <sheetFormatPr baseColWidth="10" defaultRowHeight="15" x14ac:dyDescent="0.25"/>
  <cols>
    <col min="2" max="2" width="23" bestFit="1" customWidth="1"/>
    <col min="3" max="3" width="65.42578125" bestFit="1" customWidth="1"/>
  </cols>
  <sheetData>
    <row r="3" spans="2:5" x14ac:dyDescent="0.25">
      <c r="B3" s="26" t="s">
        <v>76</v>
      </c>
    </row>
    <row r="5" spans="2:5" x14ac:dyDescent="0.25">
      <c r="C5" s="55" t="s">
        <v>250</v>
      </c>
      <c r="D5" s="56">
        <v>5</v>
      </c>
      <c r="E5" s="79" t="s">
        <v>229</v>
      </c>
    </row>
    <row r="6" spans="2:5" x14ac:dyDescent="0.25">
      <c r="C6" s="49" t="s">
        <v>251</v>
      </c>
      <c r="D6" s="47">
        <v>500</v>
      </c>
      <c r="E6" s="80"/>
    </row>
    <row r="7" spans="2:5" x14ac:dyDescent="0.25">
      <c r="C7" s="49" t="s">
        <v>252</v>
      </c>
      <c r="D7" s="47">
        <v>100</v>
      </c>
      <c r="E7" s="80"/>
    </row>
    <row r="8" spans="2:5" x14ac:dyDescent="0.25">
      <c r="C8" s="57" t="s">
        <v>253</v>
      </c>
      <c r="D8" s="58">
        <v>20</v>
      </c>
      <c r="E8" s="81"/>
    </row>
    <row r="9" spans="2:5" x14ac:dyDescent="0.25">
      <c r="C9" t="s">
        <v>254</v>
      </c>
      <c r="D9">
        <v>20</v>
      </c>
      <c r="E9" t="s">
        <v>6</v>
      </c>
    </row>
    <row r="10" spans="2:5" x14ac:dyDescent="0.25">
      <c r="B10" t="s">
        <v>255</v>
      </c>
      <c r="C10" t="s">
        <v>223</v>
      </c>
      <c r="D10">
        <f>+D9</f>
        <v>20</v>
      </c>
    </row>
    <row r="11" spans="2:5" x14ac:dyDescent="0.25">
      <c r="C11" s="8" t="s">
        <v>10</v>
      </c>
      <c r="D11" s="59">
        <v>1.5</v>
      </c>
      <c r="E11" t="s">
        <v>234</v>
      </c>
    </row>
    <row r="12" spans="2:5" x14ac:dyDescent="0.25">
      <c r="C12" s="8" t="s">
        <v>11</v>
      </c>
      <c r="D12" s="59">
        <v>1</v>
      </c>
      <c r="E12" t="s">
        <v>234</v>
      </c>
    </row>
    <row r="13" spans="2:5" x14ac:dyDescent="0.25">
      <c r="B13" t="s">
        <v>256</v>
      </c>
      <c r="C13" s="8" t="s">
        <v>12</v>
      </c>
      <c r="D13" s="59">
        <f>++D11/D12</f>
        <v>1.5</v>
      </c>
      <c r="E13" t="s">
        <v>230</v>
      </c>
    </row>
    <row r="14" spans="2:5" x14ac:dyDescent="0.25">
      <c r="B14" t="s">
        <v>257</v>
      </c>
      <c r="C14" s="8" t="s">
        <v>13</v>
      </c>
      <c r="D14" s="61">
        <f>+D10*D13</f>
        <v>30</v>
      </c>
      <c r="E14" t="s">
        <v>230</v>
      </c>
    </row>
    <row r="15" spans="2:5" x14ac:dyDescent="0.25">
      <c r="B15" t="s">
        <v>258</v>
      </c>
      <c r="C15" s="8" t="s">
        <v>14</v>
      </c>
      <c r="D15" s="61">
        <f>+D14-D10</f>
        <v>10</v>
      </c>
      <c r="E15" t="s">
        <v>230</v>
      </c>
    </row>
    <row r="16" spans="2:5" x14ac:dyDescent="0.25">
      <c r="C16" s="8" t="s">
        <v>15</v>
      </c>
      <c r="D16" s="60">
        <v>1.1299999999999999E-2</v>
      </c>
      <c r="E16" t="s">
        <v>236</v>
      </c>
    </row>
    <row r="17" spans="2:5" x14ac:dyDescent="0.25">
      <c r="C17" s="8" t="s">
        <v>16</v>
      </c>
      <c r="D17">
        <v>3</v>
      </c>
      <c r="E17" t="s">
        <v>235</v>
      </c>
    </row>
    <row r="18" spans="2:5" x14ac:dyDescent="0.25">
      <c r="C18" s="8" t="s">
        <v>17</v>
      </c>
      <c r="D18" s="60">
        <f>+D16*D17</f>
        <v>3.39E-2</v>
      </c>
    </row>
    <row r="19" spans="2:5" x14ac:dyDescent="0.25">
      <c r="B19" t="s">
        <v>259</v>
      </c>
      <c r="C19" s="8" t="s">
        <v>18</v>
      </c>
      <c r="D19" s="61">
        <f>+D14*D18</f>
        <v>1.0169999999999999</v>
      </c>
    </row>
    <row r="20" spans="2:5" x14ac:dyDescent="0.25">
      <c r="B20" t="s">
        <v>291</v>
      </c>
      <c r="C20" s="8" t="s">
        <v>19</v>
      </c>
      <c r="D20" s="61">
        <f>+D14+D19</f>
        <v>31.016999999999999</v>
      </c>
    </row>
    <row r="21" spans="2:5" x14ac:dyDescent="0.25">
      <c r="C21" s="51" t="s">
        <v>285</v>
      </c>
      <c r="D21" s="61">
        <v>1</v>
      </c>
    </row>
    <row r="22" spans="2:5" x14ac:dyDescent="0.25">
      <c r="C22" s="54" t="s">
        <v>151</v>
      </c>
      <c r="D22" s="61">
        <v>4</v>
      </c>
      <c r="E22" t="s">
        <v>239</v>
      </c>
    </row>
    <row r="23" spans="2:5" x14ac:dyDescent="0.25">
      <c r="C23" s="53" t="s">
        <v>224</v>
      </c>
      <c r="D23" s="61">
        <v>2</v>
      </c>
      <c r="E23" t="s">
        <v>239</v>
      </c>
    </row>
    <row r="24" spans="2:5" x14ac:dyDescent="0.25">
      <c r="B24" t="s">
        <v>225</v>
      </c>
      <c r="C24" s="54" t="s">
        <v>60</v>
      </c>
      <c r="D24" s="61">
        <f>+D21+D22+D23</f>
        <v>7</v>
      </c>
    </row>
    <row r="25" spans="2:5" x14ac:dyDescent="0.25">
      <c r="B25" t="s">
        <v>261</v>
      </c>
      <c r="C25" s="53" t="s">
        <v>226</v>
      </c>
      <c r="D25" s="61">
        <f>+D20</f>
        <v>31.016999999999999</v>
      </c>
    </row>
    <row r="26" spans="2:5" x14ac:dyDescent="0.25">
      <c r="B26" t="s">
        <v>262</v>
      </c>
      <c r="C26" s="53" t="s">
        <v>60</v>
      </c>
      <c r="D26" s="61">
        <f>+D24</f>
        <v>7</v>
      </c>
    </row>
    <row r="27" spans="2:5" x14ac:dyDescent="0.25">
      <c r="B27" t="s">
        <v>263</v>
      </c>
      <c r="C27" s="53" t="s">
        <v>156</v>
      </c>
      <c r="D27" s="61">
        <f>+D25-D26</f>
        <v>24.016999999999999</v>
      </c>
    </row>
    <row r="28" spans="2:5" x14ac:dyDescent="0.25">
      <c r="B28" t="s">
        <v>264</v>
      </c>
      <c r="C28" s="53" t="s">
        <v>227</v>
      </c>
      <c r="D28" s="61">
        <f>+D27</f>
        <v>24.016999999999999</v>
      </c>
    </row>
  </sheetData>
  <mergeCells count="1">
    <mergeCell ref="E5:E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2DB5-E6D2-4BE6-9764-A124DDD7FA55}">
  <dimension ref="B3:E26"/>
  <sheetViews>
    <sheetView workbookViewId="0">
      <selection activeCell="D21" sqref="D21"/>
    </sheetView>
  </sheetViews>
  <sheetFormatPr baseColWidth="10" defaultRowHeight="15" x14ac:dyDescent="0.25"/>
  <cols>
    <col min="2" max="2" width="23" bestFit="1" customWidth="1"/>
    <col min="3" max="3" width="65.42578125" bestFit="1" customWidth="1"/>
  </cols>
  <sheetData>
    <row r="3" spans="2:5" x14ac:dyDescent="0.25">
      <c r="B3" s="26" t="s">
        <v>77</v>
      </c>
    </row>
    <row r="5" spans="2:5" x14ac:dyDescent="0.25">
      <c r="C5" s="55" t="s">
        <v>219</v>
      </c>
      <c r="D5" s="56">
        <v>1</v>
      </c>
      <c r="E5" s="79" t="s">
        <v>229</v>
      </c>
    </row>
    <row r="6" spans="2:5" x14ac:dyDescent="0.25">
      <c r="C6" s="49" t="s">
        <v>220</v>
      </c>
      <c r="D6" s="47">
        <v>100</v>
      </c>
      <c r="E6" s="80"/>
    </row>
    <row r="7" spans="2:5" x14ac:dyDescent="0.25">
      <c r="C7" s="57" t="s">
        <v>221</v>
      </c>
      <c r="D7" s="58">
        <v>5</v>
      </c>
      <c r="E7" s="81"/>
    </row>
    <row r="8" spans="2:5" x14ac:dyDescent="0.25">
      <c r="C8" t="s">
        <v>222</v>
      </c>
      <c r="D8">
        <v>5</v>
      </c>
      <c r="E8" t="s">
        <v>6</v>
      </c>
    </row>
    <row r="9" spans="2:5" x14ac:dyDescent="0.25">
      <c r="B9" t="s">
        <v>228</v>
      </c>
      <c r="C9" t="s">
        <v>223</v>
      </c>
      <c r="D9">
        <f>+D8</f>
        <v>5</v>
      </c>
    </row>
    <row r="10" spans="2:5" x14ac:dyDescent="0.25">
      <c r="C10" s="8" t="s">
        <v>10</v>
      </c>
      <c r="D10" s="59">
        <v>1.5</v>
      </c>
      <c r="E10" t="s">
        <v>234</v>
      </c>
    </row>
    <row r="11" spans="2:5" x14ac:dyDescent="0.25">
      <c r="C11" s="8" t="s">
        <v>11</v>
      </c>
      <c r="D11" s="59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9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61">
        <f>+D9*D12</f>
        <v>7.5</v>
      </c>
      <c r="E13" t="s">
        <v>230</v>
      </c>
    </row>
    <row r="14" spans="2:5" x14ac:dyDescent="0.25">
      <c r="B14" t="s">
        <v>233</v>
      </c>
      <c r="C14" s="8" t="s">
        <v>14</v>
      </c>
      <c r="D14" s="61">
        <f>+D13-D9</f>
        <v>2.5</v>
      </c>
      <c r="E14" t="s">
        <v>230</v>
      </c>
    </row>
    <row r="15" spans="2:5" x14ac:dyDescent="0.25">
      <c r="C15" s="8" t="s">
        <v>15</v>
      </c>
      <c r="D15" s="60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60">
        <f>+D15*D16</f>
        <v>3.39E-2</v>
      </c>
    </row>
    <row r="18" spans="2:5" x14ac:dyDescent="0.25">
      <c r="B18" t="s">
        <v>237</v>
      </c>
      <c r="C18" s="8" t="s">
        <v>18</v>
      </c>
      <c r="D18" s="61">
        <f>+D13*D17</f>
        <v>0.25424999999999998</v>
      </c>
    </row>
    <row r="19" spans="2:5" x14ac:dyDescent="0.25">
      <c r="B19" t="s">
        <v>238</v>
      </c>
      <c r="C19" s="8" t="s">
        <v>19</v>
      </c>
      <c r="D19" s="61">
        <f>+D13+D18</f>
        <v>7.7542499999999999</v>
      </c>
    </row>
    <row r="20" spans="2:5" x14ac:dyDescent="0.25">
      <c r="C20" s="51" t="s">
        <v>285</v>
      </c>
      <c r="D20" s="61">
        <v>1</v>
      </c>
    </row>
    <row r="21" spans="2:5" x14ac:dyDescent="0.25">
      <c r="C21" s="54" t="s">
        <v>151</v>
      </c>
      <c r="D21" s="61">
        <v>1</v>
      </c>
      <c r="E21" t="s">
        <v>265</v>
      </c>
    </row>
    <row r="22" spans="2:5" x14ac:dyDescent="0.25">
      <c r="C22" s="53" t="s">
        <v>224</v>
      </c>
      <c r="D22" s="61">
        <v>1</v>
      </c>
      <c r="E22" t="s">
        <v>239</v>
      </c>
    </row>
    <row r="23" spans="2:5" x14ac:dyDescent="0.25">
      <c r="B23" t="s">
        <v>260</v>
      </c>
      <c r="C23" s="54" t="s">
        <v>60</v>
      </c>
      <c r="D23" s="61">
        <f>+D20+D21+D22</f>
        <v>3</v>
      </c>
    </row>
    <row r="24" spans="2:5" x14ac:dyDescent="0.25">
      <c r="B24" t="s">
        <v>240</v>
      </c>
      <c r="C24" s="53" t="s">
        <v>226</v>
      </c>
      <c r="D24" s="61">
        <f>+D19</f>
        <v>7.7542499999999999</v>
      </c>
    </row>
    <row r="25" spans="2:5" x14ac:dyDescent="0.25">
      <c r="B25" t="s">
        <v>241</v>
      </c>
      <c r="C25" s="53" t="s">
        <v>60</v>
      </c>
      <c r="D25" s="61">
        <f>+D23</f>
        <v>3</v>
      </c>
    </row>
    <row r="26" spans="2:5" x14ac:dyDescent="0.25">
      <c r="B26" t="s">
        <v>242</v>
      </c>
      <c r="C26" s="53" t="s">
        <v>156</v>
      </c>
      <c r="D26" s="61">
        <f>+D24-D25</f>
        <v>4.7542499999999999</v>
      </c>
    </row>
  </sheetData>
  <mergeCells count="1">
    <mergeCell ref="E5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71D-AB76-4100-AAFD-B56DBD7409DE}">
  <dimension ref="B3:E31"/>
  <sheetViews>
    <sheetView workbookViewId="0">
      <selection activeCell="C20" sqref="C20"/>
    </sheetView>
  </sheetViews>
  <sheetFormatPr baseColWidth="10" defaultRowHeight="15" x14ac:dyDescent="0.25"/>
  <cols>
    <col min="2" max="2" width="34" bestFit="1" customWidth="1"/>
    <col min="3" max="3" width="65.42578125" bestFit="1" customWidth="1"/>
  </cols>
  <sheetData>
    <row r="3" spans="2:5" x14ac:dyDescent="0.25">
      <c r="B3" s="26" t="s">
        <v>243</v>
      </c>
    </row>
    <row r="5" spans="2:5" x14ac:dyDescent="0.25">
      <c r="C5" s="55"/>
      <c r="D5" s="56"/>
      <c r="E5" s="79"/>
    </row>
    <row r="6" spans="2:5" x14ac:dyDescent="0.25">
      <c r="C6" s="49"/>
      <c r="D6" s="47"/>
      <c r="E6" s="80"/>
    </row>
    <row r="7" spans="2:5" x14ac:dyDescent="0.25">
      <c r="C7" s="57"/>
      <c r="D7" s="58"/>
      <c r="E7" s="81"/>
    </row>
    <row r="9" spans="2:5" x14ac:dyDescent="0.25">
      <c r="C9" t="s">
        <v>223</v>
      </c>
      <c r="D9">
        <v>800</v>
      </c>
      <c r="E9" t="s">
        <v>6</v>
      </c>
    </row>
    <row r="10" spans="2:5" x14ac:dyDescent="0.25">
      <c r="C10" s="8" t="s">
        <v>10</v>
      </c>
      <c r="D10" s="59">
        <v>1.5</v>
      </c>
      <c r="E10" t="s">
        <v>234</v>
      </c>
    </row>
    <row r="11" spans="2:5" x14ac:dyDescent="0.25">
      <c r="C11" s="8" t="s">
        <v>11</v>
      </c>
      <c r="D11" s="59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9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61">
        <f>+D9*D12</f>
        <v>1200</v>
      </c>
      <c r="E13" t="s">
        <v>230</v>
      </c>
    </row>
    <row r="14" spans="2:5" x14ac:dyDescent="0.25">
      <c r="B14" t="s">
        <v>233</v>
      </c>
      <c r="C14" s="8" t="s">
        <v>14</v>
      </c>
      <c r="D14" s="61">
        <f>+D13-D9</f>
        <v>400</v>
      </c>
      <c r="E14" t="s">
        <v>230</v>
      </c>
    </row>
    <row r="15" spans="2:5" x14ac:dyDescent="0.25">
      <c r="C15" s="8" t="s">
        <v>15</v>
      </c>
      <c r="D15" s="60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60">
        <f>+D15*D16</f>
        <v>3.39E-2</v>
      </c>
    </row>
    <row r="18" spans="2:5" x14ac:dyDescent="0.25">
      <c r="B18" t="s">
        <v>237</v>
      </c>
      <c r="C18" s="8" t="s">
        <v>18</v>
      </c>
      <c r="D18" s="61">
        <f>+D13*D17</f>
        <v>40.68</v>
      </c>
    </row>
    <row r="19" spans="2:5" x14ac:dyDescent="0.25">
      <c r="B19" t="s">
        <v>238</v>
      </c>
      <c r="C19" s="8" t="s">
        <v>19</v>
      </c>
      <c r="D19" s="61">
        <f>+D13+D18</f>
        <v>1240.68</v>
      </c>
    </row>
    <row r="20" spans="2:5" x14ac:dyDescent="0.25">
      <c r="C20" s="54" t="s">
        <v>285</v>
      </c>
      <c r="D20" s="61">
        <v>0</v>
      </c>
      <c r="E20" t="s">
        <v>239</v>
      </c>
    </row>
    <row r="21" spans="2:5" x14ac:dyDescent="0.25">
      <c r="C21" s="54" t="s">
        <v>151</v>
      </c>
      <c r="D21" s="61">
        <v>1</v>
      </c>
      <c r="E21" t="s">
        <v>266</v>
      </c>
    </row>
    <row r="22" spans="2:5" x14ac:dyDescent="0.25">
      <c r="C22" s="54" t="s">
        <v>244</v>
      </c>
      <c r="D22" s="61">
        <v>1</v>
      </c>
      <c r="E22" t="s">
        <v>239</v>
      </c>
    </row>
    <row r="23" spans="2:5" x14ac:dyDescent="0.25">
      <c r="C23" s="54" t="s">
        <v>245</v>
      </c>
      <c r="D23" s="61">
        <v>1</v>
      </c>
      <c r="E23" t="s">
        <v>239</v>
      </c>
    </row>
    <row r="24" spans="2:5" x14ac:dyDescent="0.25">
      <c r="C24" s="54" t="s">
        <v>246</v>
      </c>
      <c r="D24" s="61">
        <v>1</v>
      </c>
      <c r="E24" t="s">
        <v>239</v>
      </c>
    </row>
    <row r="25" spans="2:5" x14ac:dyDescent="0.25">
      <c r="C25" s="54" t="s">
        <v>247</v>
      </c>
      <c r="D25" s="61">
        <v>1</v>
      </c>
      <c r="E25" t="s">
        <v>239</v>
      </c>
    </row>
    <row r="26" spans="2:5" x14ac:dyDescent="0.25">
      <c r="C26" s="53" t="s">
        <v>248</v>
      </c>
      <c r="D26" s="61">
        <v>1</v>
      </c>
      <c r="E26" t="s">
        <v>239</v>
      </c>
    </row>
    <row r="27" spans="2:5" x14ac:dyDescent="0.25">
      <c r="C27" s="53" t="s">
        <v>249</v>
      </c>
      <c r="D27" s="61">
        <v>1</v>
      </c>
      <c r="E27" t="s">
        <v>239</v>
      </c>
    </row>
    <row r="28" spans="2:5" x14ac:dyDescent="0.25">
      <c r="C28" s="53" t="s">
        <v>286</v>
      </c>
      <c r="D28" s="61">
        <v>1</v>
      </c>
      <c r="E28" t="s">
        <v>239</v>
      </c>
    </row>
    <row r="29" spans="2:5" x14ac:dyDescent="0.25">
      <c r="B29" t="s">
        <v>287</v>
      </c>
      <c r="C29" s="54" t="s">
        <v>60</v>
      </c>
      <c r="D29" s="61">
        <f>+D20+D21+D22+D23+D24+D25+D26+D27+D28</f>
        <v>8</v>
      </c>
    </row>
    <row r="30" spans="2:5" x14ac:dyDescent="0.25">
      <c r="C30" s="53" t="s">
        <v>288</v>
      </c>
      <c r="D30" s="61">
        <v>30</v>
      </c>
      <c r="E30" t="s">
        <v>239</v>
      </c>
    </row>
    <row r="31" spans="2:5" x14ac:dyDescent="0.25">
      <c r="B31" t="s">
        <v>289</v>
      </c>
      <c r="C31" s="53" t="s">
        <v>156</v>
      </c>
      <c r="D31" s="61">
        <f>+D19-D29-D30</f>
        <v>1202.68</v>
      </c>
    </row>
  </sheetData>
  <mergeCells count="1">
    <mergeCell ref="E5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A466-F3E0-4D88-A926-064CA7A89BF3}">
  <dimension ref="B3:E31"/>
  <sheetViews>
    <sheetView workbookViewId="0">
      <selection activeCell="C20" sqref="C20"/>
    </sheetView>
  </sheetViews>
  <sheetFormatPr baseColWidth="10" defaultRowHeight="15" x14ac:dyDescent="0.25"/>
  <cols>
    <col min="2" max="2" width="34" bestFit="1" customWidth="1"/>
    <col min="3" max="3" width="65.42578125" bestFit="1" customWidth="1"/>
  </cols>
  <sheetData>
    <row r="3" spans="2:5" x14ac:dyDescent="0.25">
      <c r="B3" s="26" t="s">
        <v>290</v>
      </c>
    </row>
    <row r="5" spans="2:5" x14ac:dyDescent="0.25">
      <c r="C5" s="55"/>
      <c r="D5" s="56"/>
      <c r="E5" s="79"/>
    </row>
    <row r="6" spans="2:5" x14ac:dyDescent="0.25">
      <c r="C6" s="49"/>
      <c r="D6" s="47"/>
      <c r="E6" s="80"/>
    </row>
    <row r="7" spans="2:5" x14ac:dyDescent="0.25">
      <c r="C7" s="57"/>
      <c r="D7" s="58"/>
      <c r="E7" s="81"/>
    </row>
    <row r="9" spans="2:5" x14ac:dyDescent="0.25">
      <c r="C9" t="s">
        <v>223</v>
      </c>
      <c r="D9">
        <v>900</v>
      </c>
      <c r="E9" t="s">
        <v>6</v>
      </c>
    </row>
    <row r="10" spans="2:5" x14ac:dyDescent="0.25">
      <c r="C10" s="8" t="s">
        <v>10</v>
      </c>
      <c r="D10" s="59">
        <v>1.5</v>
      </c>
      <c r="E10" t="s">
        <v>234</v>
      </c>
    </row>
    <row r="11" spans="2:5" x14ac:dyDescent="0.25">
      <c r="C11" s="8" t="s">
        <v>11</v>
      </c>
      <c r="D11" s="59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9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61">
        <f>+D9*D12</f>
        <v>1350</v>
      </c>
      <c r="E13" t="s">
        <v>230</v>
      </c>
    </row>
    <row r="14" spans="2:5" x14ac:dyDescent="0.25">
      <c r="B14" t="s">
        <v>233</v>
      </c>
      <c r="C14" s="8" t="s">
        <v>14</v>
      </c>
      <c r="D14" s="61">
        <f>+D13-D9</f>
        <v>450</v>
      </c>
      <c r="E14" t="s">
        <v>230</v>
      </c>
    </row>
    <row r="15" spans="2:5" x14ac:dyDescent="0.25">
      <c r="C15" s="8" t="s">
        <v>15</v>
      </c>
      <c r="D15" s="60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60">
        <f>+D15*D16</f>
        <v>3.39E-2</v>
      </c>
    </row>
    <row r="18" spans="2:5" x14ac:dyDescent="0.25">
      <c r="B18" t="s">
        <v>237</v>
      </c>
      <c r="C18" s="8" t="s">
        <v>18</v>
      </c>
      <c r="D18" s="61">
        <f>+D13*D17</f>
        <v>45.765000000000001</v>
      </c>
    </row>
    <row r="19" spans="2:5" x14ac:dyDescent="0.25">
      <c r="B19" t="s">
        <v>238</v>
      </c>
      <c r="C19" s="8" t="s">
        <v>19</v>
      </c>
      <c r="D19" s="61">
        <f>+D13+D18</f>
        <v>1395.7650000000001</v>
      </c>
    </row>
    <row r="20" spans="2:5" x14ac:dyDescent="0.25">
      <c r="C20" s="54" t="s">
        <v>285</v>
      </c>
      <c r="D20" s="61">
        <v>0</v>
      </c>
      <c r="E20" t="s">
        <v>239</v>
      </c>
    </row>
    <row r="21" spans="2:5" x14ac:dyDescent="0.25">
      <c r="C21" s="54" t="s">
        <v>151</v>
      </c>
      <c r="D21" s="61">
        <v>1</v>
      </c>
      <c r="E21" t="s">
        <v>293</v>
      </c>
    </row>
    <row r="22" spans="2:5" x14ac:dyDescent="0.25">
      <c r="C22" s="54" t="s">
        <v>244</v>
      </c>
      <c r="D22" s="61">
        <v>1</v>
      </c>
      <c r="E22" t="s">
        <v>239</v>
      </c>
    </row>
    <row r="23" spans="2:5" x14ac:dyDescent="0.25">
      <c r="C23" s="54" t="s">
        <v>245</v>
      </c>
      <c r="D23" s="61">
        <v>1</v>
      </c>
      <c r="E23" t="s">
        <v>239</v>
      </c>
    </row>
    <row r="24" spans="2:5" x14ac:dyDescent="0.25">
      <c r="C24" s="54" t="s">
        <v>246</v>
      </c>
      <c r="D24" s="61">
        <v>1</v>
      </c>
      <c r="E24" t="s">
        <v>239</v>
      </c>
    </row>
    <row r="25" spans="2:5" x14ac:dyDescent="0.25">
      <c r="C25" s="54" t="s">
        <v>247</v>
      </c>
      <c r="D25" s="61">
        <v>1</v>
      </c>
      <c r="E25" t="s">
        <v>239</v>
      </c>
    </row>
    <row r="26" spans="2:5" x14ac:dyDescent="0.25">
      <c r="C26" s="53" t="s">
        <v>248</v>
      </c>
      <c r="D26" s="61">
        <v>1</v>
      </c>
      <c r="E26" t="s">
        <v>239</v>
      </c>
    </row>
    <row r="27" spans="2:5" x14ac:dyDescent="0.25">
      <c r="C27" s="53" t="s">
        <v>249</v>
      </c>
      <c r="D27" s="61">
        <v>1</v>
      </c>
      <c r="E27" t="s">
        <v>239</v>
      </c>
    </row>
    <row r="28" spans="2:5" x14ac:dyDescent="0.25">
      <c r="C28" s="53" t="s">
        <v>286</v>
      </c>
      <c r="D28" s="61">
        <v>1</v>
      </c>
      <c r="E28" t="s">
        <v>239</v>
      </c>
    </row>
    <row r="29" spans="2:5" x14ac:dyDescent="0.25">
      <c r="B29" t="s">
        <v>287</v>
      </c>
      <c r="C29" s="54" t="s">
        <v>60</v>
      </c>
      <c r="D29" s="61">
        <f>+D20+D21+D22+D23+D24+D25+D26+D27+D28</f>
        <v>8</v>
      </c>
    </row>
    <row r="30" spans="2:5" x14ac:dyDescent="0.25">
      <c r="C30" s="53" t="s">
        <v>288</v>
      </c>
      <c r="D30" s="61">
        <v>30</v>
      </c>
      <c r="E30" t="s">
        <v>239</v>
      </c>
    </row>
    <row r="31" spans="2:5" x14ac:dyDescent="0.25">
      <c r="B31" t="s">
        <v>289</v>
      </c>
      <c r="C31" s="53" t="s">
        <v>156</v>
      </c>
      <c r="D31" s="61">
        <f>+D19-D29-D30</f>
        <v>1357.7650000000001</v>
      </c>
    </row>
  </sheetData>
  <mergeCells count="1">
    <mergeCell ref="E5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DC03-793D-49B1-AD14-B14BC92043EF}">
  <dimension ref="A2:F18"/>
  <sheetViews>
    <sheetView workbookViewId="0">
      <selection activeCell="A5" sqref="A5"/>
    </sheetView>
  </sheetViews>
  <sheetFormatPr baseColWidth="10" defaultRowHeight="15" x14ac:dyDescent="0.25"/>
  <cols>
    <col min="1" max="1" width="35.85546875" bestFit="1" customWidth="1"/>
    <col min="2" max="2" width="41.28515625" bestFit="1" customWidth="1"/>
    <col min="4" max="4" width="40" bestFit="1" customWidth="1"/>
    <col min="5" max="5" width="13" bestFit="1" customWidth="1"/>
    <col min="6" max="6" width="116.140625" bestFit="1" customWidth="1"/>
  </cols>
  <sheetData>
    <row r="2" spans="1:6" x14ac:dyDescent="0.25">
      <c r="A2" s="26" t="s">
        <v>294</v>
      </c>
    </row>
    <row r="3" spans="1:6" x14ac:dyDescent="0.25">
      <c r="B3" t="s">
        <v>267</v>
      </c>
      <c r="D3" t="s">
        <v>281</v>
      </c>
      <c r="F3" s="62" t="s">
        <v>268</v>
      </c>
    </row>
    <row r="4" spans="1:6" x14ac:dyDescent="0.25">
      <c r="B4" t="s">
        <v>282</v>
      </c>
      <c r="C4">
        <v>5000</v>
      </c>
      <c r="D4" t="s">
        <v>6</v>
      </c>
      <c r="F4" s="54" t="s">
        <v>269</v>
      </c>
    </row>
    <row r="5" spans="1:6" x14ac:dyDescent="0.25">
      <c r="B5" t="s">
        <v>283</v>
      </c>
      <c r="C5">
        <f>+C4*0.16</f>
        <v>800</v>
      </c>
      <c r="D5" t="s">
        <v>6</v>
      </c>
      <c r="F5" s="54" t="s">
        <v>270</v>
      </c>
    </row>
    <row r="6" spans="1:6" x14ac:dyDescent="0.25">
      <c r="B6" t="s">
        <v>284</v>
      </c>
      <c r="C6" s="61">
        <f>+C5*0.666667</f>
        <v>533.33360000000005</v>
      </c>
      <c r="D6" t="s">
        <v>6</v>
      </c>
      <c r="F6" s="54" t="s">
        <v>271</v>
      </c>
    </row>
    <row r="7" spans="1:6" x14ac:dyDescent="0.25">
      <c r="F7" s="54" t="s">
        <v>272</v>
      </c>
    </row>
    <row r="8" spans="1:6" x14ac:dyDescent="0.25">
      <c r="A8" t="s">
        <v>292</v>
      </c>
      <c r="B8" t="s">
        <v>223</v>
      </c>
      <c r="C8" s="61">
        <f>+C6</f>
        <v>533.33360000000005</v>
      </c>
      <c r="F8" s="54" t="s">
        <v>273</v>
      </c>
    </row>
    <row r="9" spans="1:6" x14ac:dyDescent="0.25">
      <c r="B9" s="8" t="s">
        <v>10</v>
      </c>
      <c r="C9" s="59">
        <v>1.5</v>
      </c>
      <c r="D9" t="s">
        <v>234</v>
      </c>
      <c r="F9" s="54" t="s">
        <v>274</v>
      </c>
    </row>
    <row r="10" spans="1:6" x14ac:dyDescent="0.25">
      <c r="B10" s="8" t="s">
        <v>11</v>
      </c>
      <c r="C10" s="59">
        <v>1</v>
      </c>
      <c r="D10" t="s">
        <v>234</v>
      </c>
      <c r="F10" s="54" t="s">
        <v>275</v>
      </c>
    </row>
    <row r="11" spans="1:6" x14ac:dyDescent="0.25">
      <c r="B11" s="8" t="s">
        <v>12</v>
      </c>
      <c r="C11" s="59">
        <f>++C9/C10</f>
        <v>1.5</v>
      </c>
      <c r="D11" t="s">
        <v>230</v>
      </c>
      <c r="F11" s="54" t="s">
        <v>276</v>
      </c>
    </row>
    <row r="12" spans="1:6" x14ac:dyDescent="0.25">
      <c r="B12" s="8" t="s">
        <v>13</v>
      </c>
      <c r="C12" s="61">
        <f>+C8*C11</f>
        <v>800.00040000000013</v>
      </c>
      <c r="D12" t="s">
        <v>230</v>
      </c>
      <c r="F12" s="54" t="s">
        <v>277</v>
      </c>
    </row>
    <row r="13" spans="1:6" x14ac:dyDescent="0.25">
      <c r="B13" s="8" t="s">
        <v>14</v>
      </c>
      <c r="C13" s="61">
        <f>+C12-C8</f>
        <v>266.66680000000008</v>
      </c>
      <c r="D13" t="s">
        <v>230</v>
      </c>
      <c r="F13" s="54" t="s">
        <v>278</v>
      </c>
    </row>
    <row r="14" spans="1:6" x14ac:dyDescent="0.25">
      <c r="B14" s="8" t="s">
        <v>15</v>
      </c>
      <c r="C14" s="60">
        <v>1.1299999999999999E-2</v>
      </c>
      <c r="D14" t="s">
        <v>236</v>
      </c>
      <c r="F14" s="54" t="s">
        <v>279</v>
      </c>
    </row>
    <row r="15" spans="1:6" x14ac:dyDescent="0.25">
      <c r="B15" s="8" t="s">
        <v>16</v>
      </c>
      <c r="C15">
        <v>3</v>
      </c>
      <c r="D15" t="s">
        <v>235</v>
      </c>
      <c r="F15" s="63" t="s">
        <v>280</v>
      </c>
    </row>
    <row r="16" spans="1:6" x14ac:dyDescent="0.25">
      <c r="B16" s="8" t="s">
        <v>17</v>
      </c>
      <c r="C16" s="60">
        <f>+C14*C15</f>
        <v>3.39E-2</v>
      </c>
    </row>
    <row r="17" spans="2:3" x14ac:dyDescent="0.25">
      <c r="B17" s="8" t="s">
        <v>18</v>
      </c>
      <c r="C17" s="61">
        <f>+C12*C16</f>
        <v>27.120013560000004</v>
      </c>
    </row>
    <row r="18" spans="2:3" x14ac:dyDescent="0.25">
      <c r="B18" s="8" t="s">
        <v>19</v>
      </c>
      <c r="C18" s="61">
        <f>+C12+C17</f>
        <v>827.12041356000009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PF-ISR</vt:lpstr>
      <vt:lpstr>IVA</vt:lpstr>
      <vt:lpstr>PM-ISR (2)</vt:lpstr>
      <vt:lpstr>PM-ISR</vt:lpstr>
      <vt:lpstr>Ret ISS</vt:lpstr>
      <vt:lpstr>Ret ISR Asim</vt:lpstr>
      <vt:lpstr>Ret ISR Serv Prof+RESICO</vt:lpstr>
      <vt:lpstr>Ret ISR Arrend</vt:lpstr>
      <vt:lpstr>Ret IVA</vt:lpstr>
      <vt:lpstr>'PM-ISR'!Área_de_impresión</vt:lpstr>
      <vt:lpstr>'PM-ISR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cp:lastPrinted>2023-05-11T17:59:30Z</cp:lastPrinted>
  <dcterms:created xsi:type="dcterms:W3CDTF">2022-02-05T16:47:54Z</dcterms:created>
  <dcterms:modified xsi:type="dcterms:W3CDTF">2023-05-29T19:50:13Z</dcterms:modified>
</cp:coreProperties>
</file>