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6.- CARPETA DE RUBEN\dtax\"/>
    </mc:Choice>
  </mc:AlternateContent>
  <xr:revisionPtr revIDLastSave="0" documentId="13_ncr:1_{986CA3F9-F860-4770-93E4-B54A117319CA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2" i="1"/>
  <c r="N33" i="1"/>
  <c r="O33" i="1"/>
  <c r="O34" i="1" s="1"/>
  <c r="P33" i="1" s="1"/>
  <c r="P34" i="1" s="1"/>
  <c r="Q33" i="1" s="1"/>
  <c r="Q34" i="1" s="1"/>
  <c r="R33" i="1" s="1"/>
  <c r="R34" i="1" s="1"/>
  <c r="S33" i="1" s="1"/>
  <c r="S35" i="1" s="1"/>
  <c r="I3" i="1"/>
  <c r="J20" i="1" l="1"/>
  <c r="I20" i="1"/>
  <c r="J27" i="1"/>
  <c r="I27" i="1"/>
  <c r="J24" i="1"/>
  <c r="I24" i="1"/>
  <c r="J17" i="1"/>
  <c r="J18" i="1"/>
  <c r="J16" i="1"/>
  <c r="J19" i="1" s="1"/>
  <c r="J21" i="1" l="1"/>
  <c r="J4" i="1"/>
  <c r="J11" i="1" s="1"/>
  <c r="J5" i="1"/>
  <c r="J6" i="1"/>
  <c r="J3" i="1"/>
  <c r="J9" i="1"/>
  <c r="I9" i="1"/>
  <c r="I17" i="1"/>
  <c r="I18" i="1"/>
  <c r="I16" i="1"/>
  <c r="I6" i="1"/>
  <c r="I4" i="1"/>
  <c r="I5" i="1"/>
  <c r="J8" i="1" l="1"/>
  <c r="J10" i="1" s="1"/>
  <c r="J12" i="1" s="1"/>
  <c r="J7" i="1"/>
  <c r="J14" i="1" s="1"/>
  <c r="J13" i="1"/>
  <c r="J15" i="1" l="1"/>
  <c r="J22" i="1" s="1"/>
  <c r="J23" i="1" s="1"/>
  <c r="J26" i="1" l="1"/>
  <c r="C22" i="1"/>
  <c r="C23" i="1" s="1"/>
  <c r="J29" i="1"/>
  <c r="J28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</author>
  </authors>
  <commentList>
    <comment ref="J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jalarlo de la captura aplica en el 1er bimestre, y se empieza a sumar a los saldos a favor de periodos posteriores, igual como lo tenemos en los otros contribuyentes</t>
        </r>
      </text>
    </comment>
  </commentList>
</comments>
</file>

<file path=xl/sharedStrings.xml><?xml version="1.0" encoding="utf-8"?>
<sst xmlns="http://schemas.openxmlformats.org/spreadsheetml/2006/main" count="222" uniqueCount="170">
  <si>
    <t>Captura</t>
  </si>
  <si>
    <t>Ingresos Gravados 16%</t>
  </si>
  <si>
    <t>Ingresos Gravados 0%</t>
  </si>
  <si>
    <t>Ingresos Exentos</t>
  </si>
  <si>
    <t>Ingresos (VPG)</t>
  </si>
  <si>
    <t>Gastos y compras 16%</t>
  </si>
  <si>
    <t>Gastos y compras 0%</t>
  </si>
  <si>
    <t>Gastos y compras Exentos</t>
  </si>
  <si>
    <t>Proporcion utilizada conforme a la LIVA</t>
  </si>
  <si>
    <t>IVA que te retuvieron</t>
  </si>
  <si>
    <t>Porcentaje reducción</t>
  </si>
  <si>
    <t>Porcentaje  de IVA de acuerdo a la actividad por VPG:</t>
  </si>
  <si>
    <t>IVA a favor de periodos anteriores</t>
  </si>
  <si>
    <t>Calculo</t>
  </si>
  <si>
    <t>Viene de la captura</t>
  </si>
  <si>
    <t>Total ingresos</t>
  </si>
  <si>
    <t>Resultado</t>
  </si>
  <si>
    <t>Total IVA Trasladado por VPG</t>
  </si>
  <si>
    <t>Total IVA Trasladado Gravados al 16%</t>
  </si>
  <si>
    <t>Total IVA Trasladado 16% + PVG</t>
  </si>
  <si>
    <t>IVA Acreditable</t>
  </si>
  <si>
    <t>Neto IVA Trasladado por VPG</t>
  </si>
  <si>
    <t>H8 - (H8 * H9)</t>
  </si>
  <si>
    <t>Factor por los ingresos VPG</t>
  </si>
  <si>
    <t>Suma de factores</t>
  </si>
  <si>
    <t>Factor por los ingresos Exentos</t>
  </si>
  <si>
    <t>si (H6 &gt; 0, (H6)/H7,0)</t>
  </si>
  <si>
    <t>si (H3 &gt; 0, (H3)/H7,0)</t>
  </si>
  <si>
    <t>H13+H14</t>
  </si>
  <si>
    <t>Total IVA Deducible</t>
  </si>
  <si>
    <t>Neto IVA Acreditable</t>
  </si>
  <si>
    <t>IVA a Favor</t>
  </si>
  <si>
    <t>IVA a Cargo</t>
  </si>
  <si>
    <t>H19*H20</t>
  </si>
  <si>
    <t>H16*16%</t>
  </si>
  <si>
    <t>H15*H21</t>
  </si>
  <si>
    <t>H21-H22</t>
  </si>
  <si>
    <t>H10+H11</t>
  </si>
  <si>
    <t>H4*16%</t>
  </si>
  <si>
    <t>H3+H4+H5+H6</t>
  </si>
  <si>
    <t>SI(H12&gt;(H23+H24),H12-(H23+H24),0)</t>
  </si>
  <si>
    <t>SI(H12&lt;(H23+H24),(H23+H24)-H12,0)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</si>
  <si>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</si>
  <si>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</si>
  <si>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</si>
  <si>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</si>
  <si>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</si>
  <si>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</si>
  <si>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</si>
  <si>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</si>
  <si>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</si>
  <si>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</si>
  <si>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</si>
  <si>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</si>
  <si>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</si>
  <si>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</si>
  <si>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</si>
  <si>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</si>
  <si>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</si>
  <si>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</si>
  <si>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</si>
  <si>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</si>
  <si>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</si>
  <si>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</si>
  <si>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</si>
  <si>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</si>
  <si>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</si>
  <si>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</si>
  <si>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</si>
  <si>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</si>
  <si>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</si>
  <si>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</si>
  <si>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</si>
  <si>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</si>
  <si>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</si>
  <si>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</si>
  <si>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</si>
  <si>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</si>
  <si>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</si>
  <si>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</si>
  <si>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</si>
  <si>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r>
      <t>H3</t>
    </r>
    <r>
      <rPr>
        <b/>
        <i/>
        <sz val="9"/>
        <color theme="1"/>
        <rFont val="Calibri"/>
        <family val="2"/>
        <scheme val="minor"/>
      </rPr>
      <t>*C13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</si>
  <si>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</si>
  <si>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</si>
  <si>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</si>
  <si>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</si>
  <si>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</si>
  <si>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</si>
  <si>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</si>
  <si>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</si>
  <si>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</si>
  <si>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</si>
  <si>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</si>
  <si>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</si>
  <si>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</si>
  <si>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</si>
  <si>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</si>
  <si>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</si>
  <si>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</si>
  <si>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</si>
  <si>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</si>
  <si>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</si>
  <si>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</si>
  <si>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</si>
  <si>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</si>
  <si>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</si>
  <si>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</si>
  <si>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</si>
  <si>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</si>
  <si>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V1+V2+V3+V4</t>
  </si>
  <si>
    <r>
      <t>V1</t>
    </r>
    <r>
      <rPr>
        <b/>
        <i/>
        <sz val="9"/>
        <color theme="1"/>
        <rFont val="Calibri"/>
        <family val="2"/>
        <scheme val="minor"/>
      </rPr>
      <t>*K11</t>
    </r>
  </si>
  <si>
    <t>V6 - (V6 * I7)</t>
  </si>
  <si>
    <t>V2*16%</t>
  </si>
  <si>
    <t>V8+V9</t>
  </si>
  <si>
    <t>si (V1 &gt; 0, (V1)/V5,0)</t>
  </si>
  <si>
    <t>V11+V12</t>
  </si>
  <si>
    <t>V14*16%</t>
  </si>
  <si>
    <t>V17+V18</t>
  </si>
  <si>
    <t>V13*V19</t>
  </si>
  <si>
    <t>SIVI10&lt;(V21+V22),(V21+V22)-V10,0)</t>
  </si>
  <si>
    <t>SI(V10&gt;(V21+I22),V10-(V21+V22),0)</t>
  </si>
  <si>
    <t>si (V4 &gt; 0, V4/V5,0)</t>
  </si>
  <si>
    <t xml:space="preserve"> =+SI(J26&gt;J27,J26-J27,0)</t>
  </si>
  <si>
    <t>SI(V25&gt;V24,V25-V24,0)</t>
  </si>
  <si>
    <t>SI(V24&gt;V25,V24-V25,0)</t>
  </si>
  <si>
    <t>IVA Acreditable después de la proporción</t>
  </si>
  <si>
    <t>V19-V20</t>
  </si>
  <si>
    <t>Viene de la captura en el primer bimestre unicamente, y a partir del 2do, jalara el V26 del bimestre anterior</t>
  </si>
  <si>
    <t>1er bimestre</t>
  </si>
  <si>
    <t>2do bimestre</t>
  </si>
  <si>
    <t>3er bimestre</t>
  </si>
  <si>
    <t>4to bimes</t>
  </si>
  <si>
    <t>5to bimestre</t>
  </si>
  <si>
    <t>6to bimestre</t>
  </si>
  <si>
    <t>si V23&gt;0, y si V25&gt;=0, V23+V25</t>
  </si>
  <si>
    <t>v26</t>
  </si>
  <si>
    <t>si V23=0 y V24=0, y si V25&gt;0, V25</t>
  </si>
  <si>
    <t>si V24&gt;0, y si (V25&gt;0)&gt;v24, V25-V24, 0</t>
  </si>
  <si>
    <t>V25 periodos anteriores</t>
  </si>
  <si>
    <t>si V24&gt;0, &gt;v25, V24-V25</t>
  </si>
  <si>
    <t>v27</t>
  </si>
  <si>
    <t>si V24&gt;0, y si (V25&gt;0)&gt;v24, 0</t>
  </si>
  <si>
    <t>INPC Anterior al Ultimo Conocido</t>
  </si>
  <si>
    <t>INPC Anterior que Debio Pagarse</t>
  </si>
  <si>
    <t>Factor de Actualización</t>
  </si>
  <si>
    <t>IVA propio de la Actividad actualizado</t>
  </si>
  <si>
    <t>Actualización</t>
  </si>
  <si>
    <t>Tasa de Recargos Por Mora</t>
  </si>
  <si>
    <t>Por No. De Meses Transcurridos</t>
  </si>
  <si>
    <t>Tasa de Recargos Acumulada</t>
  </si>
  <si>
    <t>Recargos</t>
  </si>
  <si>
    <t>Total de Contribuciones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</si>
  <si>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</si>
  <si>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</si>
  <si>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</si>
  <si>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</si>
  <si>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</si>
  <si>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</si>
  <si>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</si>
  <si>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</si>
  <si>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</si>
  <si>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</si>
  <si>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V28 / V29</t>
  </si>
  <si>
    <t>si V27&gt;0,v27*v30,0</t>
  </si>
  <si>
    <t>si V27&gt;0,v31-v27,0</t>
  </si>
  <si>
    <t>Viene de la tabla de recargos</t>
  </si>
  <si>
    <t>Viene de la tabla de INPC</t>
  </si>
  <si>
    <t>Igual que los demas imptos</t>
  </si>
  <si>
    <t>si V31&gt;0,v31*V35,0</t>
  </si>
  <si>
    <t>si V27&gt;0, v27+v32+v36,0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</si>
</sst>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theme="0" tint="-0.14996795556505021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NumberFormat="1" applyFont="1"/>
    <xf numFmtId="0" fontId="0" fillId="0" borderId="1" xfId="0" applyBorder="1"/>
    <xf numFmtId="44" fontId="0" fillId="0" borderId="2" xfId="1" applyNumberFormat="1" applyFont="1" applyBorder="1"/>
    <xf numFmtId="0" fontId="0" fillId="0" borderId="2" xfId="0" applyBorder="1"/>
    <xf numFmtId="9" fontId="0" fillId="0" borderId="2" xfId="2" applyFont="1" applyBorder="1"/>
    <xf numFmtId="0" fontId="0" fillId="0" borderId="3" xfId="0" applyBorder="1"/>
    <xf numFmtId="0" fontId="0" fillId="0" borderId="5" xfId="0" applyBorder="1"/>
    <xf numFmtId="44" fontId="0" fillId="0" borderId="5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6" xfId="0" applyFill="1" applyBorder="1"/>
    <xf numFmtId="0" fontId="0" fillId="0" borderId="8" xfId="0" applyBorder="1"/>
    <xf numFmtId="0" fontId="3" fillId="2" borderId="9" xfId="0" applyFont="1" applyFill="1" applyBorder="1" applyAlignment="1" applyProtection="1">
      <alignment horizontal="right"/>
    </xf>
    <xf numFmtId="0" fontId="3" fillId="2" borderId="10" xfId="0" applyFont="1" applyFill="1" applyBorder="1" applyAlignment="1" applyProtection="1">
      <alignment horizontal="right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4" fontId="0" fillId="0" borderId="0" xfId="1" applyNumberFormat="1" applyFont="1" applyBorder="1"/>
    <xf numFmtId="9" fontId="0" fillId="0" borderId="0" xfId="2" applyNumberFormat="1" applyFont="1" applyBorder="1"/>
    <xf numFmtId="10" fontId="0" fillId="0" borderId="0" xfId="2" applyNumberFormat="1" applyFont="1" applyBorder="1"/>
    <xf numFmtId="44" fontId="0" fillId="0" borderId="0" xfId="1" applyNumberFormat="1" applyFont="1" applyAlignment="1">
      <alignment horizontal="center" vertical="center"/>
    </xf>
    <xf numFmtId="44" fontId="0" fillId="0" borderId="0" xfId="1" applyNumberFormat="1" applyFont="1" applyBorder="1" applyAlignment="1">
      <alignment horizontal="center" vertical="center"/>
    </xf>
    <xf numFmtId="44" fontId="0" fillId="0" borderId="8" xfId="1" applyNumberFormat="1" applyFont="1" applyBorder="1"/>
    <xf numFmtId="44" fontId="0" fillId="0" borderId="11" xfId="1" applyNumberFormat="1" applyFont="1" applyBorder="1"/>
    <xf numFmtId="10" fontId="0" fillId="0" borderId="11" xfId="1" applyNumberFormat="1" applyFont="1" applyBorder="1"/>
    <xf numFmtId="44" fontId="0" fillId="0" borderId="7" xfId="1" applyNumberFormat="1" applyFont="1" applyBorder="1"/>
    <xf numFmtId="44" fontId="0" fillId="4" borderId="6" xfId="1" applyNumberFormat="1" applyFont="1" applyFill="1" applyBorder="1" applyAlignment="1">
      <alignment horizontal="center" vertical="center"/>
    </xf>
    <xf numFmtId="9" fontId="0" fillId="4" borderId="6" xfId="2" applyNumberFormat="1" applyFont="1" applyFill="1" applyBorder="1" applyAlignment="1">
      <alignment horizontal="center" vertical="center"/>
    </xf>
    <xf numFmtId="10" fontId="0" fillId="4" borderId="6" xfId="2" applyNumberFormat="1" applyFont="1" applyFill="1" applyBorder="1" applyAlignment="1">
      <alignment horizontal="center" vertical="center"/>
    </xf>
    <xf numFmtId="10" fontId="0" fillId="4" borderId="6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left"/>
    </xf>
    <xf numFmtId="0" fontId="0" fillId="0" borderId="12" xfId="0" applyBorder="1"/>
    <xf numFmtId="0" fontId="0" fillId="6" borderId="6" xfId="0" applyFill="1" applyBorder="1"/>
    <xf numFmtId="0" fontId="0" fillId="0" borderId="6" xfId="0" applyBorder="1"/>
    <xf numFmtId="0" fontId="0" fillId="7" borderId="6" xfId="0" applyFill="1" applyBorder="1"/>
    <xf numFmtId="44" fontId="0" fillId="0" borderId="0" xfId="1" applyFont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tabSelected="1" topLeftCell="D13" workbookViewId="0">
      <selection activeCell="L40" sqref="L40"/>
    </sheetView>
  </sheetViews>
  <sheetFormatPr baseColWidth="10" defaultRowHeight="15" x14ac:dyDescent="0.25"/>
  <cols>
    <col min="1" max="1" width="4.140625" bestFit="1" customWidth="1"/>
    <col min="2" max="2" width="35" customWidth="1"/>
    <col min="3" max="3" width="11.85546875" customWidth="1"/>
    <col min="4" max="4" width="2.28515625" customWidth="1"/>
    <col min="5" max="5" width="8.5703125" bestFit="1" customWidth="1"/>
    <col min="6" max="6" width="29" style="2" customWidth="1"/>
    <col min="7" max="7" width="4.140625" style="2" customWidth="1"/>
    <col min="8" max="8" width="4.28515625" style="2" customWidth="1"/>
    <col min="9" max="9" width="38.28515625" bestFit="1" customWidth="1"/>
    <col min="10" max="10" width="11.5703125" style="3" bestFit="1" customWidth="1"/>
    <col min="11" max="11" width="5.5703125" style="24" customWidth="1"/>
    <col min="12" max="12" width="27.7109375" bestFit="1" customWidth="1"/>
    <col min="13" max="13" width="22.42578125" bestFit="1" customWidth="1"/>
  </cols>
  <sheetData>
    <row r="1" spans="1:12" ht="15.75" thickBot="1" x14ac:dyDescent="0.3"/>
    <row r="2" spans="1:12" ht="15.75" thickBot="1" x14ac:dyDescent="0.3">
      <c r="B2" s="34" t="s">
        <v>0</v>
      </c>
      <c r="C2" s="9"/>
      <c r="I2" s="35" t="s">
        <v>13</v>
      </c>
      <c r="J2" s="10"/>
      <c r="K2" s="25"/>
    </row>
    <row r="3" spans="1:12" x14ac:dyDescent="0.25">
      <c r="A3" s="13" t="s">
        <v>42</v>
      </c>
      <c r="B3" s="11" t="s">
        <v>4</v>
      </c>
      <c r="C3" s="5">
        <v>20000</v>
      </c>
      <c r="F3" s="2" t="s">
        <v>14</v>
      </c>
      <c r="G3" s="17" t="s">
        <v>42</v>
      </c>
      <c r="H3" s="19" t="s">
        <v>82</v>
      </c>
      <c r="I3" s="14" t="str">
        <f>+B3</f>
        <v>Ingresos (VPG)</v>
      </c>
      <c r="J3" s="26">
        <f>+C3</f>
        <v>20000</v>
      </c>
      <c r="K3" s="30" t="s">
        <v>54</v>
      </c>
      <c r="L3" s="2" t="s">
        <v>14</v>
      </c>
    </row>
    <row r="4" spans="1:12" x14ac:dyDescent="0.25">
      <c r="A4" s="13" t="s">
        <v>43</v>
      </c>
      <c r="B4" s="11" t="s">
        <v>1</v>
      </c>
      <c r="C4" s="5">
        <v>13000</v>
      </c>
      <c r="F4" s="2" t="s">
        <v>14</v>
      </c>
      <c r="G4" s="17" t="s">
        <v>43</v>
      </c>
      <c r="H4" s="19" t="s">
        <v>83</v>
      </c>
      <c r="I4" s="11" t="str">
        <f t="shared" ref="I4:I5" si="0">+B4</f>
        <v>Ingresos Gravados 16%</v>
      </c>
      <c r="J4" s="21">
        <f t="shared" ref="J4:J6" si="1">+C4</f>
        <v>13000</v>
      </c>
      <c r="K4" s="30" t="s">
        <v>55</v>
      </c>
      <c r="L4" s="2" t="s">
        <v>14</v>
      </c>
    </row>
    <row r="5" spans="1:12" x14ac:dyDescent="0.25">
      <c r="A5" s="13" t="s">
        <v>44</v>
      </c>
      <c r="B5" s="11" t="s">
        <v>2</v>
      </c>
      <c r="C5" s="5">
        <v>0</v>
      </c>
      <c r="F5" s="2" t="s">
        <v>14</v>
      </c>
      <c r="G5" s="17" t="s">
        <v>44</v>
      </c>
      <c r="H5" s="19" t="s">
        <v>84</v>
      </c>
      <c r="I5" s="11" t="str">
        <f t="shared" si="0"/>
        <v>Ingresos Gravados 0%</v>
      </c>
      <c r="J5" s="21">
        <f t="shared" si="1"/>
        <v>0</v>
      </c>
      <c r="K5" s="30" t="s">
        <v>56</v>
      </c>
      <c r="L5" s="2" t="s">
        <v>14</v>
      </c>
    </row>
    <row r="6" spans="1:12" x14ac:dyDescent="0.25">
      <c r="A6" s="13" t="s">
        <v>45</v>
      </c>
      <c r="B6" s="11" t="s">
        <v>3</v>
      </c>
      <c r="C6" s="5">
        <v>2000</v>
      </c>
      <c r="F6" s="2" t="s">
        <v>14</v>
      </c>
      <c r="G6" s="17" t="s">
        <v>45</v>
      </c>
      <c r="H6" s="19" t="s">
        <v>85</v>
      </c>
      <c r="I6" s="11" t="str">
        <f>+B6</f>
        <v>Ingresos Exentos</v>
      </c>
      <c r="J6" s="21">
        <f t="shared" si="1"/>
        <v>2000</v>
      </c>
      <c r="K6" s="30" t="s">
        <v>57</v>
      </c>
      <c r="L6" s="2" t="s">
        <v>14</v>
      </c>
    </row>
    <row r="7" spans="1:12" x14ac:dyDescent="0.25">
      <c r="A7" s="13" t="s">
        <v>46</v>
      </c>
      <c r="B7" s="11" t="s">
        <v>5</v>
      </c>
      <c r="C7" s="5">
        <v>12000</v>
      </c>
      <c r="E7" s="1" t="s">
        <v>16</v>
      </c>
      <c r="F7" s="2" t="s">
        <v>109</v>
      </c>
      <c r="H7" s="19" t="s">
        <v>86</v>
      </c>
      <c r="I7" s="11" t="s">
        <v>15</v>
      </c>
      <c r="J7" s="27">
        <f>+J3+J4+J5+J6</f>
        <v>35000</v>
      </c>
      <c r="K7" s="30" t="s">
        <v>58</v>
      </c>
      <c r="L7" s="2" t="s">
        <v>39</v>
      </c>
    </row>
    <row r="8" spans="1:12" x14ac:dyDescent="0.25">
      <c r="A8" s="13" t="s">
        <v>47</v>
      </c>
      <c r="B8" s="11" t="s">
        <v>6</v>
      </c>
      <c r="C8" s="5">
        <v>0</v>
      </c>
      <c r="E8" s="1" t="s">
        <v>16</v>
      </c>
      <c r="F8" s="20" t="s">
        <v>110</v>
      </c>
      <c r="H8" s="19" t="s">
        <v>87</v>
      </c>
      <c r="I8" s="11" t="s">
        <v>17</v>
      </c>
      <c r="J8" s="21">
        <f>+J3*C13</f>
        <v>400</v>
      </c>
      <c r="K8" s="30" t="s">
        <v>59</v>
      </c>
      <c r="L8" s="20" t="s">
        <v>81</v>
      </c>
    </row>
    <row r="9" spans="1:12" x14ac:dyDescent="0.25">
      <c r="A9" s="13" t="s">
        <v>48</v>
      </c>
      <c r="B9" s="11" t="s">
        <v>7</v>
      </c>
      <c r="C9" s="5">
        <v>0</v>
      </c>
      <c r="E9" s="1"/>
      <c r="F9" s="2" t="s">
        <v>14</v>
      </c>
      <c r="G9" s="17" t="s">
        <v>51</v>
      </c>
      <c r="H9" s="19" t="s">
        <v>88</v>
      </c>
      <c r="I9" s="11" t="str">
        <f>+B12</f>
        <v>Porcentaje reducción</v>
      </c>
      <c r="J9" s="22">
        <f>+C12</f>
        <v>0.7</v>
      </c>
      <c r="K9" s="31" t="s">
        <v>60</v>
      </c>
      <c r="L9" s="2" t="s">
        <v>14</v>
      </c>
    </row>
    <row r="10" spans="1:12" x14ac:dyDescent="0.25">
      <c r="A10" s="13" t="s">
        <v>49</v>
      </c>
      <c r="B10" s="11" t="s">
        <v>8</v>
      </c>
      <c r="C10" s="6">
        <v>1</v>
      </c>
      <c r="E10" s="1" t="s">
        <v>16</v>
      </c>
      <c r="F10" s="2" t="s">
        <v>111</v>
      </c>
      <c r="H10" s="19" t="s">
        <v>89</v>
      </c>
      <c r="I10" s="11" t="s">
        <v>21</v>
      </c>
      <c r="J10" s="21">
        <f>+J8-(J8*J9)</f>
        <v>120</v>
      </c>
      <c r="K10" s="30" t="s">
        <v>61</v>
      </c>
      <c r="L10" s="2" t="s">
        <v>22</v>
      </c>
    </row>
    <row r="11" spans="1:12" x14ac:dyDescent="0.25">
      <c r="A11" s="13" t="s">
        <v>50</v>
      </c>
      <c r="B11" s="11" t="s">
        <v>9</v>
      </c>
      <c r="C11" s="5">
        <v>50</v>
      </c>
      <c r="E11" s="1" t="s">
        <v>16</v>
      </c>
      <c r="F11" s="2" t="s">
        <v>112</v>
      </c>
      <c r="H11" s="19" t="s">
        <v>90</v>
      </c>
      <c r="I11" s="11" t="s">
        <v>18</v>
      </c>
      <c r="J11" s="21">
        <f>+J4*16%</f>
        <v>2080</v>
      </c>
      <c r="K11" s="30" t="s">
        <v>62</v>
      </c>
      <c r="L11" s="2" t="s">
        <v>38</v>
      </c>
    </row>
    <row r="12" spans="1:12" x14ac:dyDescent="0.25">
      <c r="A12" s="13" t="s">
        <v>51</v>
      </c>
      <c r="B12" s="11" t="s">
        <v>10</v>
      </c>
      <c r="C12" s="7">
        <v>0.7</v>
      </c>
      <c r="E12" s="1" t="s">
        <v>16</v>
      </c>
      <c r="F12" s="2" t="s">
        <v>113</v>
      </c>
      <c r="H12" s="19" t="s">
        <v>91</v>
      </c>
      <c r="I12" s="11" t="s">
        <v>19</v>
      </c>
      <c r="J12" s="27">
        <f>+J10+J11</f>
        <v>2200</v>
      </c>
      <c r="K12" s="30" t="s">
        <v>63</v>
      </c>
      <c r="L12" s="2" t="s">
        <v>37</v>
      </c>
    </row>
    <row r="13" spans="1:12" x14ac:dyDescent="0.25">
      <c r="A13" s="13" t="s">
        <v>52</v>
      </c>
      <c r="B13" s="11" t="s">
        <v>11</v>
      </c>
      <c r="C13" s="7">
        <v>0.02</v>
      </c>
      <c r="E13" s="1" t="s">
        <v>16</v>
      </c>
      <c r="F13" s="2" t="s">
        <v>121</v>
      </c>
      <c r="H13" s="19" t="s">
        <v>92</v>
      </c>
      <c r="I13" s="11" t="s">
        <v>25</v>
      </c>
      <c r="J13" s="23">
        <f>IF(J6 &gt; 0, (J6)/J7,0)</f>
        <v>5.7142857142857141E-2</v>
      </c>
      <c r="K13" s="32" t="s">
        <v>64</v>
      </c>
      <c r="L13" s="2" t="s">
        <v>26</v>
      </c>
    </row>
    <row r="14" spans="1:12" ht="15.75" thickBot="1" x14ac:dyDescent="0.3">
      <c r="A14" s="13" t="s">
        <v>53</v>
      </c>
      <c r="B14" s="12" t="s">
        <v>12</v>
      </c>
      <c r="C14" s="8">
        <v>120</v>
      </c>
      <c r="E14" s="1" t="s">
        <v>16</v>
      </c>
      <c r="F14" s="2" t="s">
        <v>114</v>
      </c>
      <c r="H14" s="19" t="s">
        <v>93</v>
      </c>
      <c r="I14" s="11" t="s">
        <v>23</v>
      </c>
      <c r="J14" s="23">
        <f>IF(J3 &gt; 0, (J3)/J7,0)</f>
        <v>0.5714285714285714</v>
      </c>
      <c r="K14" s="32" t="s">
        <v>65</v>
      </c>
      <c r="L14" s="2" t="s">
        <v>27</v>
      </c>
    </row>
    <row r="15" spans="1:12" x14ac:dyDescent="0.25">
      <c r="E15" s="1" t="s">
        <v>16</v>
      </c>
      <c r="F15" s="2" t="s">
        <v>115</v>
      </c>
      <c r="H15" s="19" t="s">
        <v>94</v>
      </c>
      <c r="I15" s="11" t="s">
        <v>24</v>
      </c>
      <c r="J15" s="28">
        <f>+J13+J14</f>
        <v>0.62857142857142856</v>
      </c>
      <c r="K15" s="33" t="s">
        <v>66</v>
      </c>
      <c r="L15" s="2" t="s">
        <v>28</v>
      </c>
    </row>
    <row r="16" spans="1:12" x14ac:dyDescent="0.25">
      <c r="F16" s="2" t="s">
        <v>14</v>
      </c>
      <c r="G16" s="17" t="s">
        <v>46</v>
      </c>
      <c r="H16" s="19" t="s">
        <v>95</v>
      </c>
      <c r="I16" s="11" t="str">
        <f t="shared" ref="I16:J18" si="2">+B7</f>
        <v>Gastos y compras 16%</v>
      </c>
      <c r="J16" s="21">
        <f t="shared" si="2"/>
        <v>12000</v>
      </c>
      <c r="K16" s="30" t="s">
        <v>67</v>
      </c>
      <c r="L16" s="2" t="s">
        <v>14</v>
      </c>
    </row>
    <row r="17" spans="2:19" x14ac:dyDescent="0.25">
      <c r="F17" s="2" t="s">
        <v>14</v>
      </c>
      <c r="G17" s="17" t="s">
        <v>47</v>
      </c>
      <c r="H17" s="19" t="s">
        <v>96</v>
      </c>
      <c r="I17" s="11" t="str">
        <f t="shared" si="2"/>
        <v>Gastos y compras 0%</v>
      </c>
      <c r="J17" s="21">
        <f t="shared" si="2"/>
        <v>0</v>
      </c>
      <c r="K17" s="30" t="s">
        <v>68</v>
      </c>
      <c r="L17" s="2" t="s">
        <v>14</v>
      </c>
    </row>
    <row r="18" spans="2:19" x14ac:dyDescent="0.25">
      <c r="B18" s="4"/>
      <c r="F18" s="2" t="s">
        <v>14</v>
      </c>
      <c r="G18" s="17" t="s">
        <v>48</v>
      </c>
      <c r="H18" s="19" t="s">
        <v>97</v>
      </c>
      <c r="I18" s="11" t="str">
        <f t="shared" si="2"/>
        <v>Gastos y compras Exentos</v>
      </c>
      <c r="J18" s="21">
        <f t="shared" si="2"/>
        <v>0</v>
      </c>
      <c r="K18" s="30" t="s">
        <v>69</v>
      </c>
      <c r="L18" s="2" t="s">
        <v>14</v>
      </c>
    </row>
    <row r="19" spans="2:19" x14ac:dyDescent="0.25">
      <c r="E19" s="1" t="s">
        <v>16</v>
      </c>
      <c r="F19" s="2" t="s">
        <v>116</v>
      </c>
      <c r="H19" s="19" t="s">
        <v>98</v>
      </c>
      <c r="I19" s="11" t="s">
        <v>20</v>
      </c>
      <c r="J19" s="21">
        <f>+J16*16%</f>
        <v>1920</v>
      </c>
      <c r="K19" s="30" t="s">
        <v>70</v>
      </c>
      <c r="L19" s="2" t="s">
        <v>34</v>
      </c>
    </row>
    <row r="20" spans="2:19" x14ac:dyDescent="0.25">
      <c r="F20" s="2" t="s">
        <v>14</v>
      </c>
      <c r="G20" s="17" t="s">
        <v>49</v>
      </c>
      <c r="H20" s="19" t="s">
        <v>99</v>
      </c>
      <c r="I20" s="11" t="str">
        <f>+B10</f>
        <v>Proporcion utilizada conforme a la LIVA</v>
      </c>
      <c r="J20" s="21">
        <f>+C10</f>
        <v>1</v>
      </c>
      <c r="K20" s="30" t="s">
        <v>71</v>
      </c>
      <c r="L20" s="2" t="s">
        <v>14</v>
      </c>
    </row>
    <row r="21" spans="2:19" x14ac:dyDescent="0.25">
      <c r="C21">
        <v>2200</v>
      </c>
      <c r="E21" s="1" t="s">
        <v>16</v>
      </c>
      <c r="F21" s="2" t="s">
        <v>117</v>
      </c>
      <c r="H21" s="19" t="s">
        <v>100</v>
      </c>
      <c r="I21" s="11" t="s">
        <v>125</v>
      </c>
      <c r="J21" s="27">
        <f>+J19*J20</f>
        <v>1920</v>
      </c>
      <c r="K21" s="30" t="s">
        <v>72</v>
      </c>
      <c r="L21" s="2" t="s">
        <v>33</v>
      </c>
    </row>
    <row r="22" spans="2:19" x14ac:dyDescent="0.25">
      <c r="C22" s="36">
        <f>+J23+J24</f>
        <v>763.14285714285711</v>
      </c>
      <c r="E22" s="1" t="s">
        <v>16</v>
      </c>
      <c r="F22" s="2" t="s">
        <v>118</v>
      </c>
      <c r="H22" s="19" t="s">
        <v>101</v>
      </c>
      <c r="I22" s="11" t="s">
        <v>29</v>
      </c>
      <c r="J22" s="21">
        <f>+J15*J21</f>
        <v>1206.8571428571429</v>
      </c>
      <c r="K22" s="30" t="s">
        <v>73</v>
      </c>
      <c r="L22" s="2" t="s">
        <v>35</v>
      </c>
    </row>
    <row r="23" spans="2:19" x14ac:dyDescent="0.25">
      <c r="C23" s="36">
        <f>+C21-C22</f>
        <v>1436.8571428571429</v>
      </c>
      <c r="F23" s="2" t="s">
        <v>126</v>
      </c>
      <c r="H23" s="19" t="s">
        <v>102</v>
      </c>
      <c r="I23" s="11" t="s">
        <v>30</v>
      </c>
      <c r="J23" s="21">
        <f>+J21-J22</f>
        <v>713.14285714285711</v>
      </c>
      <c r="K23" s="30" t="s">
        <v>74</v>
      </c>
      <c r="L23" s="2" t="s">
        <v>36</v>
      </c>
    </row>
    <row r="24" spans="2:19" ht="15.75" thickBot="1" x14ac:dyDescent="0.3">
      <c r="F24" s="2" t="s">
        <v>14</v>
      </c>
      <c r="G24" s="17" t="s">
        <v>50</v>
      </c>
      <c r="H24" s="19" t="s">
        <v>103</v>
      </c>
      <c r="I24" s="11" t="str">
        <f>+B11</f>
        <v>IVA que te retuvieron</v>
      </c>
      <c r="J24" s="21">
        <f>+C11</f>
        <v>50</v>
      </c>
      <c r="K24" s="30" t="s">
        <v>75</v>
      </c>
      <c r="L24" s="2" t="s">
        <v>14</v>
      </c>
    </row>
    <row r="25" spans="2:19" ht="16.5" thickTop="1" x14ac:dyDescent="0.25">
      <c r="F25" s="2" t="s">
        <v>119</v>
      </c>
      <c r="H25" s="19" t="s">
        <v>104</v>
      </c>
      <c r="I25" s="15" t="s">
        <v>31</v>
      </c>
      <c r="J25" s="21">
        <f>+IF(J12&lt;(J23+J24),(J23+J24)-J12,0)</f>
        <v>0</v>
      </c>
      <c r="K25" s="30" t="s">
        <v>76</v>
      </c>
      <c r="L25" s="2" t="s">
        <v>41</v>
      </c>
    </row>
    <row r="26" spans="2:19" ht="16.5" thickBot="1" x14ac:dyDescent="0.3">
      <c r="F26" s="2" t="s">
        <v>120</v>
      </c>
      <c r="H26" s="19" t="s">
        <v>105</v>
      </c>
      <c r="I26" s="16" t="s">
        <v>32</v>
      </c>
      <c r="J26" s="29">
        <f>+IF(J12&gt;(J23+J24),J12-(J23+J24),0)</f>
        <v>1436.8571428571429</v>
      </c>
      <c r="K26" s="30" t="s">
        <v>77</v>
      </c>
      <c r="L26" s="2" t="s">
        <v>40</v>
      </c>
    </row>
    <row r="27" spans="2:19" ht="15.75" thickBot="1" x14ac:dyDescent="0.3">
      <c r="F27" s="2" t="s">
        <v>14</v>
      </c>
      <c r="G27" s="18" t="s">
        <v>53</v>
      </c>
      <c r="H27" s="19" t="s">
        <v>106</v>
      </c>
      <c r="I27" s="11" t="str">
        <f>+B14</f>
        <v>IVA a favor de periodos anteriores</v>
      </c>
      <c r="J27" s="21">
        <f>+C14</f>
        <v>120</v>
      </c>
      <c r="K27" s="30" t="s">
        <v>78</v>
      </c>
      <c r="L27" s="37" t="s">
        <v>127</v>
      </c>
    </row>
    <row r="28" spans="2:19" ht="16.5" thickTop="1" x14ac:dyDescent="0.25">
      <c r="F28" s="2" t="s">
        <v>123</v>
      </c>
      <c r="H28" s="19" t="s">
        <v>107</v>
      </c>
      <c r="I28" s="15" t="s">
        <v>31</v>
      </c>
      <c r="J28" s="21">
        <f>+IF(J27&gt;J26,J27-J26,0)</f>
        <v>0</v>
      </c>
      <c r="K28" s="30" t="s">
        <v>79</v>
      </c>
      <c r="L28" s="2"/>
    </row>
    <row r="29" spans="2:19" ht="16.5" thickBot="1" x14ac:dyDescent="0.3">
      <c r="F29" s="2" t="s">
        <v>124</v>
      </c>
      <c r="H29" s="19" t="s">
        <v>108</v>
      </c>
      <c r="I29" s="16" t="s">
        <v>32</v>
      </c>
      <c r="J29" s="29">
        <f>+IF(J26&gt;J27,J26-J27,0)</f>
        <v>1316.8571428571429</v>
      </c>
      <c r="K29" s="30" t="s">
        <v>80</v>
      </c>
      <c r="L29" s="2" t="s">
        <v>122</v>
      </c>
      <c r="N29">
        <v>397.81</v>
      </c>
    </row>
    <row r="30" spans="2:19" x14ac:dyDescent="0.25">
      <c r="H30" s="19" t="s">
        <v>152</v>
      </c>
      <c r="I30" s="39" t="s">
        <v>142</v>
      </c>
      <c r="L30" s="2" t="s">
        <v>166</v>
      </c>
      <c r="N30" t="s">
        <v>128</v>
      </c>
      <c r="O30" t="s">
        <v>129</v>
      </c>
      <c r="P30" t="s">
        <v>130</v>
      </c>
      <c r="Q30" t="s">
        <v>131</v>
      </c>
      <c r="R30" t="s">
        <v>132</v>
      </c>
      <c r="S30" t="s">
        <v>133</v>
      </c>
    </row>
    <row r="31" spans="2:19" x14ac:dyDescent="0.25">
      <c r="H31" s="19" t="s">
        <v>153</v>
      </c>
      <c r="I31" s="39" t="s">
        <v>143</v>
      </c>
      <c r="L31" s="2" t="s">
        <v>166</v>
      </c>
      <c r="M31" t="s">
        <v>104</v>
      </c>
      <c r="N31">
        <v>0</v>
      </c>
      <c r="O31">
        <v>2126.61</v>
      </c>
      <c r="P31">
        <v>11.59</v>
      </c>
      <c r="Q31">
        <v>637.79999999999995</v>
      </c>
      <c r="R31">
        <v>1154.17</v>
      </c>
      <c r="S31">
        <v>0</v>
      </c>
    </row>
    <row r="32" spans="2:19" x14ac:dyDescent="0.25">
      <c r="H32" s="19" t="s">
        <v>154</v>
      </c>
      <c r="I32" s="40" t="s">
        <v>144</v>
      </c>
      <c r="L32" s="42" t="s">
        <v>162</v>
      </c>
      <c r="M32" s="38" t="s">
        <v>105</v>
      </c>
      <c r="N32" s="38">
        <f>+N29</f>
        <v>397.81</v>
      </c>
      <c r="O32" s="38">
        <v>0</v>
      </c>
      <c r="P32" s="38">
        <v>0</v>
      </c>
      <c r="Q32" s="38">
        <v>0</v>
      </c>
      <c r="R32" s="38">
        <v>0</v>
      </c>
      <c r="S32" s="38">
        <v>8051.25</v>
      </c>
    </row>
    <row r="33" spans="8:19" x14ac:dyDescent="0.25">
      <c r="H33" s="19" t="s">
        <v>155</v>
      </c>
      <c r="I33" s="40" t="s">
        <v>145</v>
      </c>
      <c r="L33" s="43" t="s">
        <v>163</v>
      </c>
      <c r="M33" t="s">
        <v>138</v>
      </c>
      <c r="N33" s="36">
        <f>+J27</f>
        <v>120</v>
      </c>
      <c r="O33">
        <f>+N34</f>
        <v>0</v>
      </c>
      <c r="P33">
        <f t="shared" ref="P33:S33" si="3">+O34</f>
        <v>2126.61</v>
      </c>
      <c r="Q33">
        <f t="shared" si="3"/>
        <v>2138.2000000000003</v>
      </c>
      <c r="R33">
        <f t="shared" si="3"/>
        <v>2776</v>
      </c>
      <c r="S33">
        <f t="shared" si="3"/>
        <v>3930.17</v>
      </c>
    </row>
    <row r="34" spans="8:19" x14ac:dyDescent="0.25">
      <c r="H34" s="19" t="s">
        <v>156</v>
      </c>
      <c r="I34" s="41" t="s">
        <v>146</v>
      </c>
      <c r="L34" s="43" t="s">
        <v>164</v>
      </c>
      <c r="M34" t="s">
        <v>107</v>
      </c>
      <c r="O34">
        <f>+O31+O33</f>
        <v>2126.61</v>
      </c>
      <c r="P34">
        <f t="shared" ref="P34:R34" si="4">+P31+P33</f>
        <v>2138.2000000000003</v>
      </c>
      <c r="Q34">
        <f t="shared" si="4"/>
        <v>2776</v>
      </c>
      <c r="R34">
        <f t="shared" si="4"/>
        <v>3930.17</v>
      </c>
      <c r="S34">
        <v>0</v>
      </c>
    </row>
    <row r="35" spans="8:19" x14ac:dyDescent="0.25">
      <c r="H35" s="19" t="s">
        <v>157</v>
      </c>
      <c r="I35" s="39" t="s">
        <v>147</v>
      </c>
      <c r="L35" s="2" t="s">
        <v>165</v>
      </c>
      <c r="M35" t="s">
        <v>108</v>
      </c>
      <c r="N35" s="36">
        <f>+N32-N33</f>
        <v>277.81</v>
      </c>
      <c r="O35">
        <v>0</v>
      </c>
      <c r="P35">
        <v>0</v>
      </c>
      <c r="Q35">
        <v>0</v>
      </c>
      <c r="R35">
        <v>0</v>
      </c>
      <c r="S35">
        <f>+S32-S33</f>
        <v>4121.08</v>
      </c>
    </row>
    <row r="36" spans="8:19" x14ac:dyDescent="0.25">
      <c r="H36" s="19" t="s">
        <v>158</v>
      </c>
      <c r="I36" s="39" t="s">
        <v>148</v>
      </c>
      <c r="L36" s="2" t="s">
        <v>167</v>
      </c>
    </row>
    <row r="37" spans="8:19" x14ac:dyDescent="0.25">
      <c r="H37" s="19" t="s">
        <v>159</v>
      </c>
      <c r="I37" s="40" t="s">
        <v>149</v>
      </c>
      <c r="L37" s="2" t="s">
        <v>167</v>
      </c>
      <c r="N37" t="s">
        <v>107</v>
      </c>
      <c r="O37" t="s">
        <v>134</v>
      </c>
    </row>
    <row r="38" spans="8:19" x14ac:dyDescent="0.25">
      <c r="H38" s="19" t="s">
        <v>160</v>
      </c>
      <c r="I38" s="41" t="s">
        <v>150</v>
      </c>
      <c r="L38" s="2" t="s">
        <v>168</v>
      </c>
      <c r="N38" t="s">
        <v>107</v>
      </c>
      <c r="O38" t="s">
        <v>136</v>
      </c>
    </row>
    <row r="39" spans="8:19" x14ac:dyDescent="0.25">
      <c r="H39" s="19" t="s">
        <v>161</v>
      </c>
      <c r="I39" s="41" t="s">
        <v>151</v>
      </c>
      <c r="L39" s="2" t="s">
        <v>169</v>
      </c>
      <c r="N39" t="s">
        <v>135</v>
      </c>
      <c r="O39" t="s">
        <v>137</v>
      </c>
    </row>
    <row r="40" spans="8:19" x14ac:dyDescent="0.25">
      <c r="N40" t="s">
        <v>108</v>
      </c>
      <c r="O40" t="s">
        <v>139</v>
      </c>
    </row>
    <row r="41" spans="8:19" x14ac:dyDescent="0.25">
      <c r="N41" t="s">
        <v>140</v>
      </c>
      <c r="O41" t="s">
        <v>141</v>
      </c>
    </row>
  </sheetData>
  <phoneticPr fontId="6" type="noConversion"/>
  <pageMargins left="0.25" right="0.25" top="0.75" bottom="0.75" header="0.3" footer="0.3"/>
  <pageSetup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WS003</cp:lastModifiedBy>
  <cp:lastPrinted>2018-09-22T16:57:28Z</cp:lastPrinted>
  <dcterms:created xsi:type="dcterms:W3CDTF">2018-09-20T19:45:09Z</dcterms:created>
  <dcterms:modified xsi:type="dcterms:W3CDTF">2021-08-13T20:08:59Z</dcterms:modified>
</cp:coreProperties>
</file>