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755"/>
  </bookViews>
  <sheets>
    <sheet name="Cotización" sheetId="2" r:id="rId1"/>
    <sheet name="Tarifas" sheetId="3" r:id="rId2"/>
  </sheets>
  <definedNames>
    <definedName name="_xlnm.Print_Area" localSheetId="0">Cotización!$A$1:$F$47</definedName>
  </definedNames>
  <calcPr calcId="145621"/>
</workbook>
</file>

<file path=xl/calcChain.xml><?xml version="1.0" encoding="utf-8"?>
<calcChain xmlns="http://schemas.openxmlformats.org/spreadsheetml/2006/main">
  <c r="B30" i="2" l="1"/>
  <c r="B40" i="2"/>
  <c r="B19" i="2" l="1"/>
  <c r="D15" i="2"/>
  <c r="B17" i="2" l="1"/>
  <c r="B18" i="2" s="1"/>
  <c r="B16" i="2"/>
  <c r="B36" i="2"/>
  <c r="B35" i="2"/>
  <c r="B34" i="2"/>
  <c r="B39" i="2"/>
  <c r="A8" i="2"/>
  <c r="B32" i="2" l="1"/>
  <c r="B31" i="2"/>
  <c r="B33" i="2"/>
</calcChain>
</file>

<file path=xl/sharedStrings.xml><?xml version="1.0" encoding="utf-8"?>
<sst xmlns="http://schemas.openxmlformats.org/spreadsheetml/2006/main" count="118" uniqueCount="78">
  <si>
    <t>Total</t>
  </si>
  <si>
    <t>Combustible</t>
  </si>
  <si>
    <t>Carga asegurada</t>
  </si>
  <si>
    <t>Valor Comercial ($)</t>
  </si>
  <si>
    <t>Descripcion</t>
  </si>
  <si>
    <t>Flete</t>
  </si>
  <si>
    <t>Manejo</t>
  </si>
  <si>
    <t>Seguro</t>
  </si>
  <si>
    <t>Carga Peligrosa</t>
  </si>
  <si>
    <t>In Land</t>
  </si>
  <si>
    <t>Pick Up</t>
  </si>
  <si>
    <t>SED</t>
  </si>
  <si>
    <t>Tarifas</t>
  </si>
  <si>
    <t>Rubro</t>
  </si>
  <si>
    <t>Tarifa</t>
  </si>
  <si>
    <t>GBOX</t>
  </si>
  <si>
    <t>Categoria</t>
  </si>
  <si>
    <t>Precio por libra</t>
  </si>
  <si>
    <t>Combustible por libra</t>
  </si>
  <si>
    <t>Rapidito</t>
  </si>
  <si>
    <t>Aereo Consolidado</t>
  </si>
  <si>
    <t>Minimo 0-50 kg</t>
  </si>
  <si>
    <t>De 51kg en adelante</t>
  </si>
  <si>
    <t>Combustible por kg</t>
  </si>
  <si>
    <t>Guía</t>
  </si>
  <si>
    <t>Marítimo Consolidado</t>
  </si>
  <si>
    <t>Minimo 0-45 CFT</t>
  </si>
  <si>
    <t>De 46 CFT en adelante</t>
  </si>
  <si>
    <t>Peso fisico &gt; CFT</t>
  </si>
  <si>
    <t>BL</t>
  </si>
  <si>
    <t>Rubros</t>
  </si>
  <si>
    <t>Costo</t>
  </si>
  <si>
    <t>Parámetros</t>
  </si>
  <si>
    <t>Valor</t>
  </si>
  <si>
    <t>NO</t>
  </si>
  <si>
    <t>Peso Fisico Libras</t>
  </si>
  <si>
    <t>Peso fisico kg</t>
  </si>
  <si>
    <t>Peso volumetrico libras</t>
  </si>
  <si>
    <t>Peso volumetrico kg</t>
  </si>
  <si>
    <t>Pie cúbico</t>
  </si>
  <si>
    <t>Medida cobro maritimo</t>
  </si>
  <si>
    <t>Guia/BL</t>
  </si>
  <si>
    <t>Servicios Especiales</t>
  </si>
  <si>
    <t>Pick up</t>
  </si>
  <si>
    <t>Seguro maritimo</t>
  </si>
  <si>
    <t>Seguro aereo</t>
  </si>
  <si>
    <t>Seguro rapidito</t>
  </si>
  <si>
    <t>Seguro GBOX</t>
  </si>
  <si>
    <t>Servicio</t>
  </si>
  <si>
    <t>Opcionales</t>
  </si>
  <si>
    <t>SI</t>
  </si>
  <si>
    <t>Medidas Maritimo</t>
  </si>
  <si>
    <t>Libra</t>
  </si>
  <si>
    <t>Pie Cúbico</t>
  </si>
  <si>
    <t>RAPIDITO</t>
  </si>
  <si>
    <t>AEREO CONSOLIDADO</t>
  </si>
  <si>
    <t>MARITIMO CONSOLIDADO</t>
  </si>
  <si>
    <t>Flete Mínimo</t>
  </si>
  <si>
    <t>Tarifas Contenedores Completos (FCL)</t>
  </si>
  <si>
    <t>20 pies</t>
  </si>
  <si>
    <t>40 pies</t>
  </si>
  <si>
    <t>45 pies</t>
  </si>
  <si>
    <t>Tamaño</t>
  </si>
  <si>
    <t>Honduras</t>
  </si>
  <si>
    <t>Nicaragua</t>
  </si>
  <si>
    <t>Cotizacion de Importacion Consolidada (LCL)</t>
  </si>
  <si>
    <t>Otros gastos</t>
  </si>
  <si>
    <t>Servicios aduaneros</t>
  </si>
  <si>
    <t>sobre el valor del costo de la mercancía</t>
  </si>
  <si>
    <t>sobre el valor del costo de la mercancía+flete y seguro</t>
  </si>
  <si>
    <t>por kilómetro</t>
  </si>
  <si>
    <t>Transporte interno Honduras</t>
  </si>
  <si>
    <t>40 OT pies</t>
  </si>
  <si>
    <t>Proyecto:</t>
  </si>
  <si>
    <t>XXXX</t>
  </si>
  <si>
    <t>Shipper Export Declaration (Declaracion de Exportacion)</t>
  </si>
  <si>
    <t>Columna1</t>
  </si>
  <si>
    <t>$1.60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</si>
</sst>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L.&quot;\ * #,##0.00_ ;_ &quot;L.&quot;\ * \-#,##0.00_ ;_ &quot;L.&quot;\ * &quot;-&quot;??_ ;_ @_ "/>
    <numFmt numFmtId="164" formatCode="[$-F800]dddd\,\ mmmm\ dd\,\ yyyy"/>
    <numFmt numFmtId="165" formatCode="_-[$$-409]* #,##0.00_ ;_-[$$-409]* \-#,##0.00\ ;_-[$$-409]* &quot;-&quot;??_ ;_-@_ "/>
    <numFmt numFmtId="166" formatCode="[$$-540A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/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0" fontId="2" fillId="0" borderId="0" xfId="0" applyFont="1" applyAlignment="1"/>
    <xf numFmtId="0" fontId="0" fillId="0" borderId="0" xfId="0" applyBorder="1" applyAlignment="1"/>
    <xf numFmtId="0" fontId="0" fillId="0" borderId="0" xfId="0" applyBorder="1"/>
    <xf numFmtId="165" fontId="0" fillId="0" borderId="0" xfId="0" applyNumberFormat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165" fontId="0" fillId="0" borderId="0" xfId="0" applyNumberFormat="1" applyBorder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165" fontId="0" fillId="0" borderId="0" xfId="0" applyNumberFormat="1" applyProtection="1"/>
    <xf numFmtId="165" fontId="1" fillId="0" borderId="0" xfId="1" applyNumberFormat="1" applyFont="1" applyProtection="1"/>
    <xf numFmtId="9" fontId="1" fillId="0" borderId="0" xfId="2" applyFont="1" applyProtection="1"/>
    <xf numFmtId="0" fontId="7" fillId="0" borderId="1" xfId="0" applyFont="1" applyBorder="1"/>
    <xf numFmtId="166" fontId="0" fillId="0" borderId="0" xfId="0" applyNumberFormat="1" applyProtection="1"/>
    <xf numFmtId="0" fontId="0" fillId="2" borderId="0" xfId="0" applyFill="1" applyAlignment="1" applyProtection="1">
      <alignment horizontal="center"/>
      <protection locked="0"/>
    </xf>
    <xf numFmtId="165" fontId="0" fillId="2" borderId="0" xfId="0" applyNumberFormat="1" applyFill="1" applyProtection="1">
      <protection locked="0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2" borderId="0" xfId="0" applyFont="1" applyFill="1" applyAlignment="1" applyProtection="1">
      <alignment horizontal="left"/>
      <protection locked="0"/>
    </xf>
    <xf numFmtId="164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53">
    <dxf>
      <numFmt numFmtId="165" formatCode="_-[$$-409]* #,##0.00_ ;_-[$$-409]* \-#,##0.00\ ;_-[$$-409]* &quot;-&quot;??_ ;_-@_ "/>
      <alignment horizontal="general" vertical="bottom" textRotation="0" wrapText="0" indent="0" justifyLastLine="0" shrinkToFit="0" readingOrder="0"/>
    </dxf>
    <dxf>
      <numFmt numFmtId="166" formatCode="[$$-540A]#,##0.00"/>
      <protection locked="1" hidden="0"/>
    </dxf>
    <dxf>
      <numFmt numFmtId="166" formatCode="[$$-540A]#,##0.0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5" formatCode="_-[$$-409]* #,##0.00_ ;_-[$$-409]* \-#,##0.00\ ;_-[$$-409]* &quot;-&quot;??_ ;_-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numFmt numFmtId="165" formatCode="_-[$$-409]* #,##0.00_ ;_-[$$-409]* \-#,##0.00\ ;_-[$$-409]* &quot;-&quot;??_ ;_-@_ 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A29:B40" totalsRowCount="1">
  <autoFilter ref="A29:B39"/>
  <tableColumns count="2">
    <tableColumn id="1" name="Descripcion" totalsRowLabel="Total"/>
    <tableColumn id="2" name="Costo" totalsRowFunction="sum" dataDxfId="40" totalsRowDxfId="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E22:E24" totalsRowShown="0" headerRowDxfId="8" dataDxfId="7">
  <autoFilter ref="E22:E24"/>
  <tableColumns count="1">
    <tableColumn id="1" name="Medidas Maritimo" dataDxfId="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612" displayName="Table612" ref="G2:I6" totalsRowShown="0" headerRowDxfId="5" dataDxfId="4">
  <tableColumns count="3">
    <tableColumn id="1" name="Tamaño" dataDxfId="3"/>
    <tableColumn id="2" name="Honduras" dataDxfId="2"/>
    <tableColumn id="3" name="Nicaragua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3:C25" totalsRowShown="0">
  <autoFilter ref="A13:C25"/>
  <tableColumns count="3">
    <tableColumn id="1" name="Parámetros"/>
    <tableColumn id="2" name="Valor" dataDxfId="39"/>
    <tableColumn id="3" name="Columna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GBOX" displayName="GBOX" ref="A2:C4" totalsRowShown="0" headerRowDxfId="38" dataDxfId="37">
  <autoFilter ref="A2:C4"/>
  <tableColumns count="3">
    <tableColumn id="1" name="Rubro" dataDxfId="36"/>
    <tableColumn id="2" name="Categoria" dataDxfId="35"/>
    <tableColumn id="3" name="Tarifa" dataDxfId="3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Rapidito" displayName="Rapidito" ref="A21:C24" totalsRowShown="0" headerRowDxfId="33" dataDxfId="32">
  <autoFilter ref="A21:C24"/>
  <tableColumns count="3">
    <tableColumn id="1" name="Rubro" dataDxfId="31"/>
    <tableColumn id="2" name="Categoria" dataDxfId="30"/>
    <tableColumn id="3" name="Tarifa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Aereo" displayName="Aereo" ref="A6:C11" totalsRowShown="0" headerRowDxfId="28" dataDxfId="27">
  <autoFilter ref="A6:C11"/>
  <tableColumns count="3">
    <tableColumn id="1" name="Rubro" dataDxfId="26"/>
    <tableColumn id="2" name="Categoria" dataDxfId="25"/>
    <tableColumn id="3" name="Tarifa" dataDxfId="2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Maritimo" displayName="Maritimo" ref="A13:C19" totalsRowShown="0" headerRowDxfId="23" dataDxfId="22">
  <autoFilter ref="A13:C19"/>
  <tableColumns count="3">
    <tableColumn id="1" name="Rubro" dataDxfId="21"/>
    <tableColumn id="2" name="Categoria" dataDxfId="20"/>
    <tableColumn id="3" name="Tarifa" dataDxfId="1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E2:E6" totalsRowShown="0" headerRowDxfId="18" dataDxfId="17">
  <autoFilter ref="E2:E6"/>
  <tableColumns count="1">
    <tableColumn id="1" name="Rubros" dataDxfId="1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E9:F15" totalsRowShown="0" headerRowDxfId="15" dataDxfId="14">
  <autoFilter ref="E9:F15"/>
  <tableColumns count="2">
    <tableColumn id="1" name="Servicios Especiales" dataDxfId="13"/>
    <tableColumn id="2" name="Valor" dataDxfId="1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E18:E20" totalsRowShown="0" headerRowDxfId="11" dataDxfId="10">
  <autoFilter ref="E18:E20"/>
  <tableColumns count="1">
    <tableColumn id="1" name="Opcionales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8:G47"/>
  <sheetViews>
    <sheetView showGridLines="0" tabSelected="1" topLeftCell="A19" zoomScale="90" zoomScaleNormal="90" workbookViewId="0">
      <selection activeCell="B7" sqref="B7"/>
    </sheetView>
  </sheetViews>
  <sheetFormatPr baseColWidth="10" defaultColWidth="9.140625" defaultRowHeight="15" x14ac:dyDescent="0.25"/>
  <cols>
    <col min="1" max="1" width="32.140625" customWidth="1"/>
    <col min="2" max="2" width="24.42578125" customWidth="1"/>
    <col min="3" max="3" width="11" customWidth="1"/>
    <col min="4" max="4" width="20.85546875" bestFit="1" customWidth="1"/>
    <col min="5" max="5" width="10.28515625" customWidth="1"/>
    <col min="6" max="6" width="19" bestFit="1" customWidth="1"/>
  </cols>
  <sheetData>
    <row r="8" spans="1:6" x14ac:dyDescent="0.25">
      <c r="A8" s="34">
        <f ca="1">TODAY()</f>
        <v>42822</v>
      </c>
      <c r="B8" s="34"/>
    </row>
    <row r="9" spans="1:6" ht="15.75" x14ac:dyDescent="0.25">
      <c r="A9" s="1"/>
      <c r="C9" s="15"/>
      <c r="D9" s="16"/>
      <c r="E9" s="2"/>
      <c r="F9" s="2"/>
    </row>
    <row r="11" spans="1:6" ht="18.75" x14ac:dyDescent="0.3">
      <c r="A11" t="s">
        <v>73</v>
      </c>
      <c r="B11" s="33" t="s">
        <v>74</v>
      </c>
      <c r="C11" s="7"/>
      <c r="D11" s="7"/>
      <c r="E11" s="7"/>
    </row>
    <row r="12" spans="1:6" ht="18.75" x14ac:dyDescent="0.3">
      <c r="B12" s="18"/>
      <c r="C12" s="11"/>
      <c r="D12" s="11"/>
      <c r="E12" s="11"/>
    </row>
    <row r="13" spans="1:6" x14ac:dyDescent="0.25">
      <c r="A13" t="s">
        <v>32</v>
      </c>
      <c r="B13" s="19" t="s">
        <v>33</v>
      </c>
      <c r="C13" t="s">
        <v>76</v>
      </c>
    </row>
    <row r="14" spans="1:6" x14ac:dyDescent="0.25">
      <c r="A14" t="s">
        <v>48</v>
      </c>
      <c r="B14" s="20" t="s">
        <v>56</v>
      </c>
      <c r="C14" s="4"/>
      <c r="D14" s="4"/>
      <c r="E14" s="4"/>
    </row>
    <row r="15" spans="1:6" x14ac:dyDescent="0.25">
      <c r="A15" t="s">
        <v>35</v>
      </c>
      <c r="B15" s="28">
        <v>265</v>
      </c>
      <c r="D15">
        <f>120*2.2046</f>
        <v>264.55200000000002</v>
      </c>
      <c r="F15" s="6"/>
    </row>
    <row r="16" spans="1:6" x14ac:dyDescent="0.25">
      <c r="A16" t="s">
        <v>36</v>
      </c>
      <c r="B16" s="20">
        <f>+B15/2.2046</f>
        <v>120.20321146693277</v>
      </c>
      <c r="D16" s="4"/>
      <c r="E16" s="4"/>
      <c r="F16" s="4"/>
    </row>
    <row r="17" spans="1:7" x14ac:dyDescent="0.25">
      <c r="A17" t="s">
        <v>37</v>
      </c>
      <c r="B17" s="20">
        <f>(+B19*1728)/166</f>
        <v>70.265060240963862</v>
      </c>
      <c r="D17" s="4"/>
      <c r="E17" s="4"/>
      <c r="F17" s="4"/>
    </row>
    <row r="18" spans="1:7" x14ac:dyDescent="0.25">
      <c r="A18" t="s">
        <v>38</v>
      </c>
      <c r="B18" s="20">
        <f>+B17/2.2046</f>
        <v>31.872022244835279</v>
      </c>
      <c r="D18" s="4"/>
      <c r="E18" s="4"/>
      <c r="F18" s="4"/>
    </row>
    <row r="19" spans="1:7" x14ac:dyDescent="0.25">
      <c r="A19" t="s">
        <v>39</v>
      </c>
      <c r="B19" s="28">
        <f>1.5*3*1.5</f>
        <v>6.75</v>
      </c>
      <c r="F19" s="5"/>
    </row>
    <row r="20" spans="1:7" x14ac:dyDescent="0.25">
      <c r="A20" t="s">
        <v>40</v>
      </c>
      <c r="B20" s="20" t="s">
        <v>53</v>
      </c>
      <c r="F20" s="3"/>
    </row>
    <row r="21" spans="1:7" ht="19.5" customHeight="1" x14ac:dyDescent="0.55000000000000004">
      <c r="A21" t="s">
        <v>3</v>
      </c>
      <c r="B21" s="29">
        <v>400</v>
      </c>
      <c r="C21" s="12"/>
      <c r="D21" s="12"/>
      <c r="E21" s="12"/>
      <c r="F21" s="12"/>
      <c r="G21" s="12"/>
    </row>
    <row r="22" spans="1:7" x14ac:dyDescent="0.25">
      <c r="A22" t="s">
        <v>2</v>
      </c>
      <c r="B22" s="20" t="s">
        <v>50</v>
      </c>
      <c r="F22" s="3"/>
    </row>
    <row r="23" spans="1:7" x14ac:dyDescent="0.25">
      <c r="A23" t="s">
        <v>10</v>
      </c>
      <c r="B23" s="20" t="s">
        <v>34</v>
      </c>
    </row>
    <row r="24" spans="1:7" x14ac:dyDescent="0.25">
      <c r="A24" t="s">
        <v>11</v>
      </c>
      <c r="B24" s="20" t="s">
        <v>50</v>
      </c>
      <c r="C24" s="4" t="s">
        <v>75</v>
      </c>
      <c r="D24" s="4"/>
      <c r="E24" s="4"/>
    </row>
    <row r="25" spans="1:7" x14ac:dyDescent="0.25">
      <c r="A25" t="s">
        <v>7</v>
      </c>
      <c r="B25" s="20" t="s">
        <v>50</v>
      </c>
      <c r="C25" s="8"/>
      <c r="D25" s="8"/>
      <c r="E25" s="8"/>
      <c r="F25" s="8"/>
    </row>
    <row r="26" spans="1:7" ht="24" customHeight="1" x14ac:dyDescent="0.25">
      <c r="C26" s="8"/>
      <c r="D26" s="8"/>
      <c r="E26" s="8"/>
      <c r="F26" s="8"/>
    </row>
    <row r="27" spans="1:7" ht="36" x14ac:dyDescent="0.55000000000000004">
      <c r="A27" s="13" t="s">
        <v>65</v>
      </c>
      <c r="B27" s="12"/>
      <c r="C27" s="8"/>
      <c r="D27" s="8"/>
      <c r="E27" s="8"/>
      <c r="F27" s="13"/>
    </row>
    <row r="28" spans="1:7" x14ac:dyDescent="0.25">
      <c r="C28" s="8"/>
      <c r="D28" s="8"/>
      <c r="E28" s="8"/>
      <c r="F28" s="8"/>
    </row>
    <row r="29" spans="1:7" x14ac:dyDescent="0.25">
      <c r="A29" t="s">
        <v>4</v>
      </c>
      <c r="B29" s="4" t="s">
        <v>31</v>
      </c>
      <c r="C29" s="8"/>
      <c r="D29" s="8"/>
      <c r="E29" s="8"/>
      <c r="F29" s="8"/>
    </row>
    <row r="30" spans="1:7" x14ac:dyDescent="0.25">
      <c r="A30" t="s">
        <v>57</v>
      </c>
      <c r="B30" s="2" t="str">
        <f>IF(B14="GBOX","N/A",IF(B14="RAPIDITO","N/A",IF(B14="AEREO CONSOLIDADO",IF(B16&lt;=50,IF(B18 &lt;= 50, "SI", "NO"),"NO"),IF(B14="MARITIMO CONSOLIDADO",IF(B15&lt;=1200,IF(B19&lt;=45,"SI","NO"),"NO")))))</f>
        <v>SI</v>
      </c>
      <c r="C30" s="8"/>
      <c r="D30" s="8"/>
      <c r="E30" s="8"/>
      <c r="F30" s="8"/>
    </row>
    <row r="31" spans="1:7" x14ac:dyDescent="0.25">
      <c r="A31" s="9" t="s">
        <v>5</v>
      </c>
      <c r="B31" s="14">
        <f>IF(B14="GBOX",B15*Tarifas!C3,(IF(B14="RAPIDITO",IF(B15&gt;B17,B15*Tarifas!C22,B17*Tarifas!C22),(IF(B14="AEREO CONSOLIDADO",IF(B30="SI",Tarifas!C7,IF(B16&gt;B18,B16*Tarifas!C8,Cotización!B18*Tarifas!C8)),IF(B14="MARITIMO CONSOLIDADO",IF(B30="SI",Tarifas!C14,IF(B20="Libra",B15*Tarifas!C16,IF(B20="Pie Cúbico",Cotización!B19*Tarifas!C15)))))))))</f>
        <v>120</v>
      </c>
      <c r="C31" s="8"/>
      <c r="D31" s="8"/>
      <c r="E31" s="8"/>
      <c r="F31" s="8"/>
    </row>
    <row r="32" spans="1:7" x14ac:dyDescent="0.25">
      <c r="A32" s="9" t="s">
        <v>41</v>
      </c>
      <c r="B32" s="14">
        <f>IF(B14="GBOX",0,(IF(B14="Rapidito",0,(IF(B14="AEREO CONSOLIDADO",IF(B30="NO",Tarifas!C11,0),IF(B14="MARITIMO CONSOLIDADO",IF(B30="NO",Tarifas!C19,0)))))))</f>
        <v>0</v>
      </c>
    </row>
    <row r="33" spans="1:3" x14ac:dyDescent="0.25">
      <c r="A33" s="9" t="s">
        <v>6</v>
      </c>
      <c r="B33" s="14">
        <f>IF(B14="GBOX",0,(IF(B14="RAPIDITO",Tarifas!C24,(IF(B14="AEREO CONSOLIDADO",IF(B30="NO",Tarifas!C10,0),IF(B14="MARITIMO CONSOLIDADO",IF(B30="NO",Tarifas!C18,0)))))))</f>
        <v>0</v>
      </c>
    </row>
    <row r="34" spans="1:3" x14ac:dyDescent="0.25">
      <c r="A34" s="9" t="s">
        <v>10</v>
      </c>
      <c r="B34" s="14">
        <f>IF(B23="SI", Tarifas!F10, 0)</f>
        <v>0</v>
      </c>
    </row>
    <row r="35" spans="1:3" x14ac:dyDescent="0.25">
      <c r="A35" s="9" t="s">
        <v>7</v>
      </c>
      <c r="B35" s="14">
        <f>IF(B25="SI",IF(B14="Maritimo Consolidado",B21*Tarifas!F12,IF(B14="GBOX",B21*Tarifas!F15,IF(B14="Rapidito",Cotización!B21*Tarifas!F14,IF(B14="Aereo Consolidado",Cotización!B21*Tarifas!F13,0)))))</f>
        <v>4</v>
      </c>
    </row>
    <row r="36" spans="1:3" x14ac:dyDescent="0.25">
      <c r="A36" s="9" t="s">
        <v>1</v>
      </c>
      <c r="B36" s="14">
        <f>IF(B14="GBOX",B15*Tarifas!C4,IF(Cotización!B14="RAPIDITO",IF(B15&gt;B17,Cotización!B15*Tarifas!C23,B17*Tarifas!C23),IF(Cotización!B14="AEREO CONSOLIDADO",IF(B30="NO",IF(Cotización!B16&gt;B18,B16*Tarifas!C9,B18*Tarifas!C9),0),IF(B14="MARITIMO CONSOLIDADO",IF(B30="NO",B15*Tarifas!C17,0)))))</f>
        <v>0</v>
      </c>
    </row>
    <row r="37" spans="1:3" x14ac:dyDescent="0.25">
      <c r="A37" s="9" t="s">
        <v>8</v>
      </c>
      <c r="B37" s="10">
        <v>0</v>
      </c>
    </row>
    <row r="38" spans="1:3" x14ac:dyDescent="0.25">
      <c r="A38" s="9" t="s">
        <v>9</v>
      </c>
      <c r="B38" s="10">
        <v>0</v>
      </c>
    </row>
    <row r="39" spans="1:3" x14ac:dyDescent="0.25">
      <c r="A39" s="9" t="s">
        <v>11</v>
      </c>
      <c r="B39" s="10">
        <f>IF(B24="SI", Tarifas!F11, 0)</f>
        <v>35</v>
      </c>
    </row>
    <row r="40" spans="1:3" x14ac:dyDescent="0.25">
      <c r="A40" t="s">
        <v>0</v>
      </c>
      <c r="B40" s="6">
        <f>SUBTOTAL(109,Table7[Costo])</f>
        <v>159</v>
      </c>
    </row>
    <row r="43" spans="1:3" ht="18.75" x14ac:dyDescent="0.3">
      <c r="A43" s="17" t="s">
        <v>66</v>
      </c>
      <c r="B43" s="7"/>
    </row>
    <row r="44" spans="1:3" ht="18.75" x14ac:dyDescent="0.3">
      <c r="A44" s="32" t="s">
        <v>5</v>
      </c>
      <c r="B44" s="30">
        <v>0.05</v>
      </c>
      <c r="C44" s="15" t="s">
        <v>68</v>
      </c>
    </row>
    <row r="45" spans="1:3" ht="18.75" x14ac:dyDescent="0.3">
      <c r="A45" s="32" t="s">
        <v>67</v>
      </c>
      <c r="B45" s="30">
        <v>0.05</v>
      </c>
      <c r="C45" s="15" t="s">
        <v>69</v>
      </c>
    </row>
    <row r="46" spans="1:3" ht="18.75" x14ac:dyDescent="0.3">
      <c r="A46" s="32" t="s">
        <v>71</v>
      </c>
      <c r="B46" s="31" t="s">
        <v>77</v>
      </c>
      <c r="C46" s="15" t="s">
        <v>70</v>
      </c>
    </row>
    <row r="47" spans="1:3" ht="15.75" x14ac:dyDescent="0.25">
      <c r="C47" s="15"/>
    </row>
  </sheetData>
  <mergeCells count="1">
    <mergeCell ref="A8:B8"/>
  </mergeCells>
  <conditionalFormatting sqref="B22">
    <cfRule type="cellIs" dxfId="52" priority="11" operator="equal">
      <formula>"NO"</formula>
    </cfRule>
    <cfRule type="cellIs" dxfId="51" priority="12" operator="equal">
      <formula>"SI"</formula>
    </cfRule>
  </conditionalFormatting>
  <conditionalFormatting sqref="B23">
    <cfRule type="cellIs" dxfId="50" priority="9" operator="equal">
      <formula>"NO"</formula>
    </cfRule>
    <cfRule type="cellIs" dxfId="49" priority="10" operator="equal">
      <formula>"SI"</formula>
    </cfRule>
  </conditionalFormatting>
  <conditionalFormatting sqref="B20">
    <cfRule type="cellIs" dxfId="48" priority="7" operator="equal">
      <formula>"Libra"</formula>
    </cfRule>
    <cfRule type="cellIs" dxfId="47" priority="8" operator="equal">
      <formula>"Pie"</formula>
    </cfRule>
  </conditionalFormatting>
  <conditionalFormatting sqref="B24">
    <cfRule type="cellIs" dxfId="46" priority="5" operator="equal">
      <formula>"NO"</formula>
    </cfRule>
    <cfRule type="cellIs" dxfId="45" priority="6" operator="equal">
      <formula>"SI"</formula>
    </cfRule>
  </conditionalFormatting>
  <conditionalFormatting sqref="B25">
    <cfRule type="cellIs" dxfId="44" priority="3" operator="equal">
      <formula>"NO"</formula>
    </cfRule>
    <cfRule type="cellIs" dxfId="43" priority="4" operator="equal">
      <formula>"SI"</formula>
    </cfRule>
  </conditionalFormatting>
  <conditionalFormatting sqref="B30">
    <cfRule type="cellIs" dxfId="42" priority="1" operator="equal">
      <formula>"NO"</formula>
    </cfRule>
    <cfRule type="cellIs" dxfId="41" priority="2" operator="equal">
      <formula>"SI"</formula>
    </cfRule>
  </conditionalFormatting>
  <pageMargins left="0.7" right="0.7" top="0.75" bottom="0.75" header="0.3" footer="0.3"/>
  <pageSetup scale="76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4"/>
  <sheetViews>
    <sheetView workbookViewId="0">
      <selection activeCell="E24" sqref="E24"/>
    </sheetView>
  </sheetViews>
  <sheetFormatPr baseColWidth="10" defaultColWidth="9.140625" defaultRowHeight="15" x14ac:dyDescent="0.25"/>
  <cols>
    <col min="1" max="1" width="20.7109375" bestFit="1" customWidth="1"/>
    <col min="2" max="2" width="20.42578125" bestFit="1" customWidth="1"/>
    <col min="5" max="5" width="24.28515625" bestFit="1" customWidth="1"/>
    <col min="6" max="6" width="20.7109375" bestFit="1" customWidth="1"/>
    <col min="8" max="8" width="12.85546875" customWidth="1"/>
    <col min="9" max="9" width="11.140625" customWidth="1"/>
  </cols>
  <sheetData>
    <row r="1" spans="1:9" ht="18.75" x14ac:dyDescent="0.3">
      <c r="A1" s="21" t="s">
        <v>12</v>
      </c>
      <c r="B1" s="22"/>
      <c r="C1" s="22"/>
      <c r="D1" s="22"/>
      <c r="E1" s="22"/>
      <c r="F1" s="22"/>
      <c r="G1" s="26" t="s">
        <v>58</v>
      </c>
    </row>
    <row r="2" spans="1:9" x14ac:dyDescent="0.25">
      <c r="A2" s="22" t="s">
        <v>13</v>
      </c>
      <c r="B2" s="22" t="s">
        <v>16</v>
      </c>
      <c r="C2" s="22" t="s">
        <v>14</v>
      </c>
      <c r="D2" s="22"/>
      <c r="E2" s="22" t="s">
        <v>30</v>
      </c>
      <c r="F2" s="22"/>
      <c r="G2" s="22" t="s">
        <v>62</v>
      </c>
      <c r="H2" s="22" t="s">
        <v>63</v>
      </c>
      <c r="I2" s="22" t="s">
        <v>64</v>
      </c>
    </row>
    <row r="3" spans="1:9" x14ac:dyDescent="0.25">
      <c r="A3" s="22" t="s">
        <v>15</v>
      </c>
      <c r="B3" s="22" t="s">
        <v>17</v>
      </c>
      <c r="C3" s="23">
        <v>3.2</v>
      </c>
      <c r="D3" s="22"/>
      <c r="E3" s="22" t="s">
        <v>15</v>
      </c>
      <c r="F3" s="22"/>
      <c r="G3" s="22" t="s">
        <v>59</v>
      </c>
      <c r="H3" s="27">
        <v>2350</v>
      </c>
      <c r="I3" s="27">
        <v>2500</v>
      </c>
    </row>
    <row r="4" spans="1:9" x14ac:dyDescent="0.25">
      <c r="A4" s="22" t="s">
        <v>15</v>
      </c>
      <c r="B4" s="22" t="s">
        <v>18</v>
      </c>
      <c r="C4" s="24">
        <v>0.8</v>
      </c>
      <c r="D4" s="22"/>
      <c r="E4" s="22" t="s">
        <v>54</v>
      </c>
      <c r="F4" s="22"/>
      <c r="G4" s="22" t="s">
        <v>60</v>
      </c>
      <c r="H4" s="27">
        <v>2750</v>
      </c>
      <c r="I4" s="27">
        <v>2850</v>
      </c>
    </row>
    <row r="5" spans="1:9" x14ac:dyDescent="0.25">
      <c r="A5" s="22"/>
      <c r="B5" s="22"/>
      <c r="C5" s="22"/>
      <c r="D5" s="22"/>
      <c r="E5" s="22" t="s">
        <v>55</v>
      </c>
      <c r="F5" s="22"/>
      <c r="G5" s="22" t="s">
        <v>72</v>
      </c>
      <c r="H5" s="27"/>
      <c r="I5" s="27">
        <v>3800</v>
      </c>
    </row>
    <row r="6" spans="1:9" x14ac:dyDescent="0.25">
      <c r="A6" s="22" t="s">
        <v>13</v>
      </c>
      <c r="B6" s="22" t="s">
        <v>16</v>
      </c>
      <c r="C6" s="22" t="s">
        <v>14</v>
      </c>
      <c r="D6" s="22"/>
      <c r="E6" s="22" t="s">
        <v>56</v>
      </c>
      <c r="F6" s="22"/>
      <c r="G6" s="22" t="s">
        <v>61</v>
      </c>
      <c r="H6" s="27">
        <v>3129</v>
      </c>
      <c r="I6" s="27"/>
    </row>
    <row r="7" spans="1:9" x14ac:dyDescent="0.25">
      <c r="A7" s="22" t="s">
        <v>20</v>
      </c>
      <c r="B7" s="22" t="s">
        <v>21</v>
      </c>
      <c r="C7" s="23">
        <v>100</v>
      </c>
      <c r="D7" s="22"/>
      <c r="E7" s="22"/>
      <c r="F7" s="22"/>
    </row>
    <row r="8" spans="1:9" x14ac:dyDescent="0.25">
      <c r="A8" s="22" t="s">
        <v>20</v>
      </c>
      <c r="B8" s="22" t="s">
        <v>22</v>
      </c>
      <c r="C8" s="23">
        <v>1.25</v>
      </c>
      <c r="D8" s="22"/>
      <c r="E8" s="22"/>
      <c r="F8" s="22"/>
    </row>
    <row r="9" spans="1:9" x14ac:dyDescent="0.25">
      <c r="A9" s="22" t="s">
        <v>20</v>
      </c>
      <c r="B9" s="22" t="s">
        <v>23</v>
      </c>
      <c r="C9" s="23">
        <v>0.9</v>
      </c>
      <c r="D9" s="22"/>
      <c r="E9" s="22" t="s">
        <v>42</v>
      </c>
      <c r="F9" s="22" t="s">
        <v>33</v>
      </c>
    </row>
    <row r="10" spans="1:9" x14ac:dyDescent="0.25">
      <c r="A10" s="22" t="s">
        <v>20</v>
      </c>
      <c r="B10" s="22" t="s">
        <v>6</v>
      </c>
      <c r="C10" s="23">
        <v>35</v>
      </c>
      <c r="D10" s="22"/>
      <c r="E10" s="22" t="s">
        <v>43</v>
      </c>
      <c r="F10" s="23">
        <v>35</v>
      </c>
    </row>
    <row r="11" spans="1:9" x14ac:dyDescent="0.25">
      <c r="A11" s="22" t="s">
        <v>20</v>
      </c>
      <c r="B11" s="22" t="s">
        <v>24</v>
      </c>
      <c r="C11" s="23">
        <v>15</v>
      </c>
      <c r="D11" s="22"/>
      <c r="E11" s="22" t="s">
        <v>11</v>
      </c>
      <c r="F11" s="23">
        <v>35</v>
      </c>
    </row>
    <row r="12" spans="1:9" x14ac:dyDescent="0.25">
      <c r="A12" s="22"/>
      <c r="B12" s="22"/>
      <c r="C12" s="22"/>
      <c r="D12" s="22"/>
      <c r="E12" s="22" t="s">
        <v>44</v>
      </c>
      <c r="F12" s="25">
        <v>0.01</v>
      </c>
    </row>
    <row r="13" spans="1:9" x14ac:dyDescent="0.25">
      <c r="A13" s="22" t="s">
        <v>13</v>
      </c>
      <c r="B13" s="22" t="s">
        <v>16</v>
      </c>
      <c r="C13" s="22" t="s">
        <v>14</v>
      </c>
      <c r="D13" s="22"/>
      <c r="E13" s="22" t="s">
        <v>45</v>
      </c>
      <c r="F13" s="25">
        <v>0.01</v>
      </c>
    </row>
    <row r="14" spans="1:9" x14ac:dyDescent="0.25">
      <c r="A14" s="22" t="s">
        <v>25</v>
      </c>
      <c r="B14" s="22" t="s">
        <v>26</v>
      </c>
      <c r="C14" s="23">
        <v>120</v>
      </c>
      <c r="D14" s="22"/>
      <c r="E14" s="22" t="s">
        <v>46</v>
      </c>
      <c r="F14" s="25">
        <v>0.01</v>
      </c>
    </row>
    <row r="15" spans="1:9" x14ac:dyDescent="0.25">
      <c r="A15" s="22" t="s">
        <v>25</v>
      </c>
      <c r="B15" s="22" t="s">
        <v>27</v>
      </c>
      <c r="C15" s="23">
        <v>1.3</v>
      </c>
      <c r="D15" s="22"/>
      <c r="E15" s="22" t="s">
        <v>47</v>
      </c>
      <c r="F15" s="25">
        <v>0.01</v>
      </c>
    </row>
    <row r="16" spans="1:9" x14ac:dyDescent="0.25">
      <c r="A16" s="22" t="s">
        <v>25</v>
      </c>
      <c r="B16" s="22" t="s">
        <v>28</v>
      </c>
      <c r="C16" s="23">
        <v>0.05</v>
      </c>
      <c r="D16" s="22"/>
      <c r="E16" s="22"/>
      <c r="F16" s="22"/>
    </row>
    <row r="17" spans="1:6" x14ac:dyDescent="0.25">
      <c r="A17" s="22" t="s">
        <v>25</v>
      </c>
      <c r="B17" s="22" t="s">
        <v>18</v>
      </c>
      <c r="C17" s="23">
        <v>0.04</v>
      </c>
      <c r="D17" s="22"/>
      <c r="E17" s="22"/>
      <c r="F17" s="22"/>
    </row>
    <row r="18" spans="1:6" x14ac:dyDescent="0.25">
      <c r="A18" s="22" t="s">
        <v>25</v>
      </c>
      <c r="B18" s="22" t="s">
        <v>6</v>
      </c>
      <c r="C18" s="23">
        <v>60</v>
      </c>
      <c r="D18" s="22"/>
      <c r="E18" s="22" t="s">
        <v>49</v>
      </c>
      <c r="F18" s="22"/>
    </row>
    <row r="19" spans="1:6" x14ac:dyDescent="0.25">
      <c r="A19" s="22" t="s">
        <v>25</v>
      </c>
      <c r="B19" s="22" t="s">
        <v>29</v>
      </c>
      <c r="C19" s="23">
        <v>30</v>
      </c>
      <c r="D19" s="22"/>
      <c r="E19" s="22" t="s">
        <v>50</v>
      </c>
      <c r="F19" s="22"/>
    </row>
    <row r="20" spans="1:6" x14ac:dyDescent="0.25">
      <c r="A20" s="22"/>
      <c r="B20" s="22"/>
      <c r="C20" s="22"/>
      <c r="D20" s="22"/>
      <c r="E20" s="22" t="s">
        <v>34</v>
      </c>
      <c r="F20" s="22"/>
    </row>
    <row r="21" spans="1:6" x14ac:dyDescent="0.25">
      <c r="A21" s="22" t="s">
        <v>13</v>
      </c>
      <c r="B21" s="22" t="s">
        <v>16</v>
      </c>
      <c r="C21" s="22" t="s">
        <v>14</v>
      </c>
      <c r="D21" s="22"/>
      <c r="E21" s="22"/>
      <c r="F21" s="22"/>
    </row>
    <row r="22" spans="1:6" x14ac:dyDescent="0.25">
      <c r="A22" s="22" t="s">
        <v>19</v>
      </c>
      <c r="B22" s="22" t="s">
        <v>17</v>
      </c>
      <c r="C22" s="23">
        <v>2.5</v>
      </c>
      <c r="D22" s="22"/>
      <c r="E22" s="22" t="s">
        <v>51</v>
      </c>
      <c r="F22" s="22"/>
    </row>
    <row r="23" spans="1:6" x14ac:dyDescent="0.25">
      <c r="A23" s="22" t="s">
        <v>19</v>
      </c>
      <c r="B23" s="22" t="s">
        <v>18</v>
      </c>
      <c r="C23" s="23">
        <v>0.8</v>
      </c>
      <c r="D23" s="22"/>
      <c r="E23" s="22" t="s">
        <v>52</v>
      </c>
      <c r="F23" s="22"/>
    </row>
    <row r="24" spans="1:6" x14ac:dyDescent="0.25">
      <c r="A24" s="22" t="s">
        <v>19</v>
      </c>
      <c r="B24" s="22" t="s">
        <v>6</v>
      </c>
      <c r="C24" s="23">
        <v>3</v>
      </c>
      <c r="D24" s="22"/>
      <c r="E24" s="22" t="s">
        <v>53</v>
      </c>
      <c r="F24" s="22"/>
    </row>
  </sheetData>
  <pageMargins left="0.7" right="0.7" top="0.75" bottom="0.75" header="0.3" footer="0.3"/>
  <pageSetup orientation="portrait" horizontalDpi="4294967293" verticalDpi="4294967293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Cotización</vt:lpstr>
      <vt:lpstr>Tarifas</vt:lpstr>
      <vt:lpstr>Cotización!Área_de_impresión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L. BARAHONA</dc:creator>
  <cp:lastModifiedBy>goperaciones</cp:lastModifiedBy>
  <cp:lastPrinted>2015-02-13T22:07:47Z</cp:lastPrinted>
  <dcterms:created xsi:type="dcterms:W3CDTF">2011-06-28T22:21:20Z</dcterms:created>
  <dcterms:modified xsi:type="dcterms:W3CDTF">2017-03-28T20:17:39Z</dcterms:modified>
</cp:coreProperties>
</file>