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780" windowWidth="14115" windowHeight="4020" tabRatio="606" activeTab="2"/>
  </bookViews>
  <sheets>
    <sheet name="CALCULO DE FLETE " sheetId="16" r:id="rId1"/>
    <sheet name="COMPARATIVO  MIAMI - HONDURAS" sheetId="15" r:id="rId2"/>
    <sheet name="COMPARATIVO MIAMI- NICARAGUA " sheetId="13" r:id="rId3"/>
    <sheet name="Hoja1" sheetId="17" r:id="rId4"/>
  </sheets>
  <definedNames>
    <definedName name="_xlnm.Print_Area" localSheetId="1">'COMPARATIVO  MIAMI - HONDURAS'!$B$4:$Q$38</definedName>
    <definedName name="_xlnm.Print_Area" localSheetId="2">'COMPARATIVO MIAMI- NICARAGUA '!$B$2:$P$36</definedName>
  </definedNames>
  <calcPr calcId="145621"/>
</workbook>
</file>

<file path=xl/calcChain.xml><?xml version="1.0" encoding="utf-8"?>
<calcChain xmlns="http://schemas.openxmlformats.org/spreadsheetml/2006/main">
  <c r="I18" i="15" l="1"/>
  <c r="I19" i="15"/>
  <c r="B26" i="15" l="1"/>
  <c r="B27" i="15" s="1"/>
  <c r="B28" i="15" s="1"/>
  <c r="C17" i="16" l="1"/>
  <c r="C10" i="16"/>
  <c r="C11" i="16"/>
  <c r="E17" i="16" l="1"/>
  <c r="B65" i="15"/>
  <c r="B66" i="15" s="1"/>
  <c r="B67" i="15" s="1"/>
  <c r="B68" i="15" s="1"/>
  <c r="B69" i="15" s="1"/>
  <c r="B70" i="15" s="1"/>
  <c r="B71" i="15" s="1"/>
  <c r="B72" i="15" s="1"/>
  <c r="F36" i="15"/>
  <c r="G24" i="15"/>
  <c r="F24" i="15"/>
  <c r="E24" i="15"/>
  <c r="D24" i="15"/>
  <c r="G23" i="15"/>
  <c r="F23" i="15"/>
  <c r="E23" i="15"/>
  <c r="D23" i="15"/>
  <c r="B19" i="15"/>
  <c r="B20" i="15" s="1"/>
  <c r="B10" i="15"/>
  <c r="B11" i="15" s="1"/>
</calcChain>
</file>

<file path=xl/comments1.xml><?xml version="1.0" encoding="utf-8"?>
<comments xmlns="http://schemas.openxmlformats.org/spreadsheetml/2006/main">
  <authors>
    <author>Ericka Johana Garcia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 xml:space="preserve">Ericka Johana Garcia:
cargo por papeleo 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2000 LIBRAS 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Pick Up dentro de Miami 0.02 Lb 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 xml:space="preserve">Ericka Johana Garcia:
cargo por papeleo 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QUITARA ESTE COBRO 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SALE DOMINGO CON KO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 xml:space="preserve">Ericka Johana Garcia:
sale domingos con KO 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co miercoles 12m sale viernes en la noche 
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sale domingo con KO 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Ericka Johana Garcia:</t>
        </r>
        <r>
          <rPr>
            <sz val="9"/>
            <color indexed="81"/>
            <rFont val="Tahoma"/>
            <family val="2"/>
          </rPr>
          <t xml:space="preserve">
sale miercoles y sabados 
</t>
        </r>
      </text>
    </comment>
  </commentList>
</comments>
</file>

<file path=xl/sharedStrings.xml><?xml version="1.0" encoding="utf-8"?>
<sst xmlns="http://schemas.openxmlformats.org/spreadsheetml/2006/main" count="443" uniqueCount="211">
  <si>
    <t>#</t>
  </si>
  <si>
    <t xml:space="preserve">Minima </t>
  </si>
  <si>
    <t>111 cft a 950 cft</t>
  </si>
  <si>
    <t xml:space="preserve">Emision BL </t>
  </si>
  <si>
    <t xml:space="preserve">Manejo </t>
  </si>
  <si>
    <t>Handling Bonded</t>
  </si>
  <si>
    <t xml:space="preserve">Crowley </t>
  </si>
  <si>
    <t xml:space="preserve">Jueves </t>
  </si>
  <si>
    <t>Viernes</t>
  </si>
  <si>
    <t xml:space="preserve">Sabados </t>
  </si>
  <si>
    <t xml:space="preserve">TARIFA X CFT </t>
  </si>
  <si>
    <t>Sed</t>
  </si>
  <si>
    <t xml:space="preserve">Lunes a Viernes </t>
  </si>
  <si>
    <t>Proveedor</t>
  </si>
  <si>
    <t>Aereo</t>
  </si>
  <si>
    <t>Salidas</t>
  </si>
  <si>
    <t>Otros gastos</t>
  </si>
  <si>
    <t xml:space="preserve">Rivera F. Cargo </t>
  </si>
  <si>
    <t xml:space="preserve">Martes,Jueves, Sabados </t>
  </si>
  <si>
    <t xml:space="preserve">Salidas </t>
  </si>
  <si>
    <t xml:space="preserve">Cut Off </t>
  </si>
  <si>
    <t xml:space="preserve">Miercoles 10:am </t>
  </si>
  <si>
    <t xml:space="preserve">Miercoles 10: am </t>
  </si>
  <si>
    <t xml:space="preserve">Servitrans </t>
  </si>
  <si>
    <t>Jueves 12 md</t>
  </si>
  <si>
    <t xml:space="preserve">TARIFA X LIBRA </t>
  </si>
  <si>
    <t>2,142  a 14,500</t>
  </si>
  <si>
    <t xml:space="preserve">Sari </t>
  </si>
  <si>
    <t>S,L,Juev</t>
  </si>
  <si>
    <t>Mier/Viernes</t>
  </si>
  <si>
    <t xml:space="preserve">Jueves 4: pm </t>
  </si>
  <si>
    <t xml:space="preserve">Dacotrans </t>
  </si>
  <si>
    <t xml:space="preserve">Jueves 10 am </t>
  </si>
  <si>
    <t>D,M,Juev</t>
  </si>
  <si>
    <t xml:space="preserve">2-3 dias Normal </t>
  </si>
  <si>
    <t>2-3 dias Normal</t>
  </si>
  <si>
    <t>contendor 20 STD</t>
  </si>
  <si>
    <t>contendor  40 STD</t>
  </si>
  <si>
    <t>contendor  40 HC</t>
  </si>
  <si>
    <t>contendor  45´ 96</t>
  </si>
  <si>
    <t>contendor  45´ 102</t>
  </si>
  <si>
    <t xml:space="preserve">TARIFAS LCL (Less Container Load) Consolidado Maritimo </t>
  </si>
  <si>
    <t xml:space="preserve">TARIFAS FCL (Full Container Load) Conte, Completo </t>
  </si>
  <si>
    <t xml:space="preserve">OTROS GASTOS </t>
  </si>
  <si>
    <t>Mini hasta 80 kg</t>
  </si>
  <si>
    <t xml:space="preserve">tarifa x kg / volumt </t>
  </si>
  <si>
    <t>.+ de 951 cft</t>
  </si>
  <si>
    <t>.+ de 14,500</t>
  </si>
  <si>
    <t>DG Carga</t>
  </si>
  <si>
    <t>Corte/</t>
  </si>
  <si>
    <t xml:space="preserve">Otros Gastos: bl,sed,carga,manejo </t>
  </si>
  <si>
    <t>seguro %</t>
  </si>
  <si>
    <t>martes/sab</t>
  </si>
  <si>
    <t xml:space="preserve">Lunes -Jueves </t>
  </si>
  <si>
    <t>Crowley/Nica</t>
  </si>
  <si>
    <t xml:space="preserve">Crowley/Tegus </t>
  </si>
  <si>
    <t>Crowley/Pto C</t>
  </si>
  <si>
    <t xml:space="preserve">AEREO  CONSOLIDADO </t>
  </si>
  <si>
    <t xml:space="preserve">Viernes </t>
  </si>
  <si>
    <t xml:space="preserve">Peso kilo </t>
  </si>
  <si>
    <t xml:space="preserve">ZONA # 1           DHL  CR y NIC </t>
  </si>
  <si>
    <t xml:space="preserve">ZONA #2  DHL MIAMI </t>
  </si>
  <si>
    <t xml:space="preserve">AEREOS IMPORTACION </t>
  </si>
  <si>
    <t xml:space="preserve">EXPORTACION </t>
  </si>
  <si>
    <t xml:space="preserve">ZONA # 1          DHL  CR y NIC </t>
  </si>
  <si>
    <t xml:space="preserve">TARIFAS DHL </t>
  </si>
  <si>
    <t>TARIFAS UPS</t>
  </si>
  <si>
    <t xml:space="preserve">ZONA # 1   UPS CR y NIC </t>
  </si>
  <si>
    <t xml:space="preserve">ZONA # 1          UPS  CR y NIC </t>
  </si>
  <si>
    <t xml:space="preserve">ZONA #2  UPS MIAMI </t>
  </si>
  <si>
    <t xml:space="preserve">ZONA #3  UPS MIAMI </t>
  </si>
  <si>
    <t xml:space="preserve">Aimar </t>
  </si>
  <si>
    <t xml:space="preserve">Miercoles 12: md </t>
  </si>
  <si>
    <t>Aimar</t>
  </si>
  <si>
    <t>Logistic Intern</t>
  </si>
  <si>
    <t xml:space="preserve">Rivera Fiallos C </t>
  </si>
  <si>
    <t xml:space="preserve">         $25,000.00</t>
  </si>
  <si>
    <t xml:space="preserve">                                                                           Valor FOB+Flete , Minimo $ 65.00      0.75%</t>
  </si>
  <si>
    <t xml:space="preserve">             $70,000.00</t>
  </si>
  <si>
    <t>Jueves 9:00 h/M</t>
  </si>
  <si>
    <t xml:space="preserve">  7 dias Pto a Pto </t>
  </si>
  <si>
    <t>Transito a Nica</t>
  </si>
  <si>
    <t>N/A</t>
  </si>
  <si>
    <t>L,Mart,Mier,Viernes</t>
  </si>
  <si>
    <t xml:space="preserve">111 cft a 950 cft </t>
  </si>
  <si>
    <t>2,142 a 14,500</t>
  </si>
  <si>
    <t>Miercoles 10:00</t>
  </si>
  <si>
    <t xml:space="preserve">Martes </t>
  </si>
  <si>
    <t xml:space="preserve">AEREO </t>
  </si>
  <si>
    <t>Mart,Juev, Dom</t>
  </si>
  <si>
    <t>48'</t>
  </si>
  <si>
    <t>Camion 24/26'</t>
  </si>
  <si>
    <t xml:space="preserve">TERRESTRE </t>
  </si>
  <si>
    <t xml:space="preserve">Logistic Intern </t>
  </si>
  <si>
    <t>TD</t>
  </si>
  <si>
    <t xml:space="preserve">Croelwy </t>
  </si>
  <si>
    <t>sabados</t>
  </si>
  <si>
    <t>Jueves 4:00 h/M</t>
  </si>
  <si>
    <t xml:space="preserve">NICARAGUA </t>
  </si>
  <si>
    <t xml:space="preserve">HONDURAS </t>
  </si>
  <si>
    <t xml:space="preserve">Crowley Sps </t>
  </si>
  <si>
    <t xml:space="preserve">TERRESTRE FTL EXPRESS MANAGUA, NIC-SPS HONDURAS </t>
  </si>
  <si>
    <t xml:space="preserve">AIMAR </t>
  </si>
  <si>
    <t>LIBRAS</t>
  </si>
  <si>
    <t>CFT</t>
  </si>
  <si>
    <t xml:space="preserve">Sed </t>
  </si>
  <si>
    <t xml:space="preserve">Seguro </t>
  </si>
  <si>
    <t>BL</t>
  </si>
  <si>
    <t xml:space="preserve">Flete </t>
  </si>
  <si>
    <t xml:space="preserve">Peso libra </t>
  </si>
  <si>
    <t>Fob $</t>
  </si>
  <si>
    <t xml:space="preserve">Total Flete </t>
  </si>
  <si>
    <t>Peso Vol.</t>
  </si>
  <si>
    <t>CALCULO DE FLETE</t>
  </si>
  <si>
    <t xml:space="preserve">Minimo  </t>
  </si>
  <si>
    <t>$150.00</t>
  </si>
  <si>
    <t>Doc</t>
  </si>
  <si>
    <t xml:space="preserve">PARA SACAR EL VALOR CIF DE CADA INTEM </t>
  </si>
  <si>
    <t>TOTAL CIF  + VALOR FOB</t>
  </si>
  <si>
    <t xml:space="preserve">EL VALOR DE LA SUMATORIA, SE MULTIPLICA X EL VALOR FOB DE C/ITEM </t>
  </si>
  <si>
    <t>Y NOS DA CIF UNITARIO.</t>
  </si>
  <si>
    <t>SERVITRANS/PLJ</t>
  </si>
  <si>
    <t xml:space="preserve">RIVERA FIALLOS CARGO/ADUANERO </t>
  </si>
  <si>
    <t xml:space="preserve">CROWLEY </t>
  </si>
  <si>
    <t xml:space="preserve">Gastos en Origen </t>
  </si>
  <si>
    <t xml:space="preserve">TABLA DE ALMACENAJE DE LA OPC COBRO DIARIO </t>
  </si>
  <si>
    <t xml:space="preserve">seguro </t>
  </si>
  <si>
    <t>0.80%</t>
  </si>
  <si>
    <t>0.60%</t>
  </si>
  <si>
    <t xml:space="preserve">ALMACENAJE PORTUARIO </t>
  </si>
  <si>
    <t xml:space="preserve">4-7 DIAS </t>
  </si>
  <si>
    <t>$ 7.16    20"  Y  $14.33     40"</t>
  </si>
  <si>
    <t xml:space="preserve">flete </t>
  </si>
  <si>
    <t xml:space="preserve">8-11 DIAS </t>
  </si>
  <si>
    <t>$ 14.33  20"  Y  $28.67   40"</t>
  </si>
  <si>
    <t>sed</t>
  </si>
  <si>
    <t>12-EN DLNTE</t>
  </si>
  <si>
    <t>$ 28.67  20"  Y  $57.34   40"</t>
  </si>
  <si>
    <t>Bl x compl</t>
  </si>
  <si>
    <t xml:space="preserve">Bl x consol </t>
  </si>
  <si>
    <t>2 dias c/c 40'</t>
  </si>
  <si>
    <t>$ 12.70</t>
  </si>
  <si>
    <t>manejo x comp</t>
  </si>
  <si>
    <t>manejo x cons</t>
  </si>
  <si>
    <t>carga/descarg</t>
  </si>
  <si>
    <t xml:space="preserve">Gastos en Destino </t>
  </si>
  <si>
    <t xml:space="preserve">NAVIERAS </t>
  </si>
  <si>
    <t xml:space="preserve">Ale cargo </t>
  </si>
  <si>
    <t xml:space="preserve">Chiquita </t>
  </si>
  <si>
    <t>MSC</t>
  </si>
  <si>
    <t xml:space="preserve">Almacenaje </t>
  </si>
  <si>
    <t xml:space="preserve">Dias Libres </t>
  </si>
  <si>
    <t xml:space="preserve">7 dias </t>
  </si>
  <si>
    <t xml:space="preserve">9 dias </t>
  </si>
  <si>
    <t xml:space="preserve">10 dias Libres </t>
  </si>
  <si>
    <t xml:space="preserve">9 dias Libres </t>
  </si>
  <si>
    <t xml:space="preserve">Sobre estadia </t>
  </si>
  <si>
    <t xml:space="preserve">S/$50.00 diarios </t>
  </si>
  <si>
    <t>Rayos Gama</t>
  </si>
  <si>
    <t xml:space="preserve">S/Portuaria </t>
  </si>
  <si>
    <t>incl.gtos navi</t>
  </si>
  <si>
    <t>Gastos portuarios</t>
  </si>
  <si>
    <t xml:space="preserve">Agente Aduanero </t>
  </si>
  <si>
    <t>Gastos Admon</t>
  </si>
  <si>
    <t>$ 166.00</t>
  </si>
  <si>
    <t>$25.00</t>
  </si>
  <si>
    <t>Comision Aduanera</t>
  </si>
  <si>
    <t xml:space="preserve">0.60% s/v cif </t>
  </si>
  <si>
    <t>Comision AD. Completo y Cons</t>
  </si>
  <si>
    <t>$402.5 y $184.00</t>
  </si>
  <si>
    <t xml:space="preserve">Dvas </t>
  </si>
  <si>
    <t>$3.45</t>
  </si>
  <si>
    <t xml:space="preserve">Duas </t>
  </si>
  <si>
    <t xml:space="preserve">x Kilos </t>
  </si>
  <si>
    <t xml:space="preserve">Multas </t>
  </si>
  <si>
    <t>Salario Minimo</t>
  </si>
  <si>
    <t xml:space="preserve">Dai </t>
  </si>
  <si>
    <t xml:space="preserve">Std según T/Cambio </t>
  </si>
  <si>
    <t xml:space="preserve">TIPO DE CONTENDOR </t>
  </si>
  <si>
    <t>Contenedor de 20 '</t>
  </si>
  <si>
    <t xml:space="preserve">Capacidad </t>
  </si>
  <si>
    <t>Contenedor de 40 '</t>
  </si>
  <si>
    <t>Contenedor de 40 'HC</t>
  </si>
  <si>
    <t xml:space="preserve">Kilos </t>
  </si>
  <si>
    <t xml:space="preserve">Libras permitidas </t>
  </si>
  <si>
    <t>Tara 2,140 kg</t>
  </si>
  <si>
    <t>Tara 3,700 kg</t>
  </si>
  <si>
    <t>Tara 4,630 kg</t>
  </si>
  <si>
    <t>CGM, M2</t>
  </si>
  <si>
    <t>CGM. M2</t>
  </si>
  <si>
    <t xml:space="preserve">capacidad de pallet </t>
  </si>
  <si>
    <t xml:space="preserve">        10  STÁNDAR </t>
  </si>
  <si>
    <t xml:space="preserve">         22 STÁNDAR </t>
  </si>
  <si>
    <t xml:space="preserve">         25 STÁNDAR </t>
  </si>
  <si>
    <t xml:space="preserve">medidas </t>
  </si>
  <si>
    <t xml:space="preserve">1200 anchx1000 alto </t>
  </si>
  <si>
    <t>Vier y Lunes</t>
  </si>
  <si>
    <t>Mierc/juev 12md</t>
  </si>
  <si>
    <t>Sari</t>
  </si>
  <si>
    <t xml:space="preserve">Separaciones </t>
  </si>
  <si>
    <t>Fotos</t>
  </si>
  <si>
    <t>seguro 0.75/$100.00</t>
  </si>
  <si>
    <t xml:space="preserve">tarifa x kg ,libra y volumt </t>
  </si>
  <si>
    <t>Lunes,Mart,Mierc,Viernes Sab</t>
  </si>
  <si>
    <t>0.75/$100</t>
  </si>
  <si>
    <t>0.75/100%</t>
  </si>
  <si>
    <t xml:space="preserve">375 hasta 150 lbs </t>
  </si>
  <si>
    <t>contendor  45´ HC</t>
  </si>
  <si>
    <t xml:space="preserve">             $50,000.00</t>
  </si>
  <si>
    <t xml:space="preserve">                                                               Valor FOB+Flete , Minimo $ 65.00      0.75%</t>
  </si>
  <si>
    <t xml:space="preserve">              $70,000.00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</si>
</sst>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[$$-540A]#,##0.00"/>
    <numFmt numFmtId="165" formatCode="_ * #,##0.0_ ;_ * \-#,##0.0_ ;_ * &quot;-&quot;??_ ;_ @_ "/>
    <numFmt numFmtId="166" formatCode="0.0"/>
    <numFmt numFmtId="167" formatCode="[$$-409]#,##0.00"/>
    <numFmt numFmtId="168" formatCode="_ * #,##0_ ;_ * \-#,##0_ ;_ * &quot;-&quot;??_ ;_ @_ "/>
    <numFmt numFmtId="169" formatCode="_-[$$-540A]* #,##0.00_ ;_-[$$-540A]* \-#,##0.00\ ;_-[$$-540A]* &quot;-&quot;??_ ;_-@_ "/>
    <numFmt numFmtId="170" formatCode="[$$-540A]#,##0.00_ ;\-[$$-540A]#,##0.00\ "/>
    <numFmt numFmtId="171" formatCode="[$$-540A]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92">
    <xf numFmtId="0" fontId="0" fillId="0" borderId="0" xfId="0"/>
    <xf numFmtId="164" fontId="0" fillId="0" borderId="4" xfId="0" applyNumberFormat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left"/>
    </xf>
    <xf numFmtId="164" fontId="0" fillId="3" borderId="6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7" borderId="1" xfId="0" applyFill="1" applyBorder="1" applyAlignment="1"/>
    <xf numFmtId="164" fontId="0" fillId="2" borderId="6" xfId="0" applyNumberFormat="1" applyFill="1" applyBorder="1" applyAlignment="1">
      <alignment horizontal="center" vertical="center"/>
    </xf>
    <xf numFmtId="0" fontId="0" fillId="8" borderId="6" xfId="0" applyFill="1" applyBorder="1"/>
    <xf numFmtId="164" fontId="0" fillId="8" borderId="6" xfId="0" applyNumberFormat="1" applyFill="1" applyBorder="1" applyAlignment="1">
      <alignment horizontal="center" vertical="center"/>
    </xf>
    <xf numFmtId="0" fontId="0" fillId="7" borderId="3" xfId="0" applyFill="1" applyBorder="1"/>
    <xf numFmtId="0" fontId="1" fillId="0" borderId="3" xfId="0" applyFont="1" applyBorder="1"/>
    <xf numFmtId="0" fontId="0" fillId="0" borderId="0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1" fillId="0" borderId="6" xfId="0" applyFont="1" applyBorder="1"/>
    <xf numFmtId="164" fontId="0" fillId="2" borderId="6" xfId="0" applyNumberFormat="1" applyFill="1" applyBorder="1" applyAlignment="1">
      <alignment horizontal="left" vertical="center" wrapText="1"/>
    </xf>
    <xf numFmtId="164" fontId="0" fillId="9" borderId="6" xfId="0" applyNumberFormat="1" applyFill="1" applyBorder="1" applyAlignment="1">
      <alignment horizontal="center" vertical="center" wrapText="1"/>
    </xf>
    <xf numFmtId="164" fontId="0" fillId="5" borderId="6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/>
    <xf numFmtId="0" fontId="0" fillId="0" borderId="6" xfId="0" applyBorder="1" applyAlignment="1">
      <alignment horizontal="center"/>
    </xf>
    <xf numFmtId="0" fontId="0" fillId="7" borderId="2" xfId="0" applyFill="1" applyBorder="1" applyAlignment="1"/>
    <xf numFmtId="164" fontId="1" fillId="4" borderId="6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0" xfId="0" applyFill="1" applyBorder="1" applyAlignment="1"/>
    <xf numFmtId="164" fontId="0" fillId="3" borderId="0" xfId="0" applyNumberForma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/>
    </xf>
    <xf numFmtId="0" fontId="0" fillId="7" borderId="6" xfId="0" applyFill="1" applyBorder="1" applyAlignment="1"/>
    <xf numFmtId="164" fontId="0" fillId="6" borderId="6" xfId="0" applyNumberFormat="1" applyFill="1" applyBorder="1" applyAlignment="1">
      <alignment horizontal="center" vertical="center" wrapText="1"/>
    </xf>
    <xf numFmtId="164" fontId="0" fillId="10" borderId="6" xfId="0" applyNumberFormat="1" applyFill="1" applyBorder="1" applyAlignment="1">
      <alignment horizontal="center" vertical="center" wrapText="1"/>
    </xf>
    <xf numFmtId="164" fontId="0" fillId="11" borderId="6" xfId="0" applyNumberFormat="1" applyFill="1" applyBorder="1" applyAlignment="1">
      <alignment horizontal="center" vertical="center" wrapText="1"/>
    </xf>
    <xf numFmtId="10" fontId="0" fillId="3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0" fontId="4" fillId="3" borderId="6" xfId="0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/>
    </xf>
    <xf numFmtId="10" fontId="4" fillId="3" borderId="6" xfId="0" applyNumberFormat="1" applyFont="1" applyFill="1" applyBorder="1" applyAlignment="1">
      <alignment horizontal="center"/>
    </xf>
    <xf numFmtId="0" fontId="1" fillId="0" borderId="8" xfId="0" applyFont="1" applyBorder="1" applyAlignment="1"/>
    <xf numFmtId="164" fontId="0" fillId="0" borderId="6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1" fillId="0" borderId="8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/>
    </xf>
    <xf numFmtId="164" fontId="4" fillId="3" borderId="6" xfId="0" applyNumberFormat="1" applyFont="1" applyFill="1" applyBorder="1" applyAlignment="1">
      <alignment horizontal="left" vertical="center"/>
    </xf>
    <xf numFmtId="164" fontId="4" fillId="3" borderId="6" xfId="0" applyNumberFormat="1" applyFont="1" applyFill="1" applyBorder="1" applyAlignment="1">
      <alignment horizontal="left"/>
    </xf>
    <xf numFmtId="0" fontId="5" fillId="3" borderId="0" xfId="0" applyFont="1" applyFill="1" applyBorder="1"/>
    <xf numFmtId="0" fontId="1" fillId="3" borderId="0" xfId="0" applyFont="1" applyFill="1" applyBorder="1" applyAlignment="1">
      <alignment vertical="center"/>
    </xf>
    <xf numFmtId="167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7" fontId="0" fillId="0" borderId="6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/>
    <xf numFmtId="167" fontId="0" fillId="0" borderId="6" xfId="0" applyNumberFormat="1" applyFon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0" fillId="8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1" fillId="3" borderId="3" xfId="0" applyFont="1" applyFill="1" applyBorder="1"/>
    <xf numFmtId="0" fontId="0" fillId="3" borderId="0" xfId="0" applyFill="1"/>
    <xf numFmtId="0" fontId="1" fillId="3" borderId="6" xfId="0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6" xfId="0" applyFill="1" applyBorder="1"/>
    <xf numFmtId="164" fontId="0" fillId="0" borderId="6" xfId="0" applyNumberFormat="1" applyBorder="1" applyAlignment="1">
      <alignment horizontal="center" vertical="center"/>
    </xf>
    <xf numFmtId="164" fontId="0" fillId="14" borderId="6" xfId="0" applyNumberFormat="1" applyFill="1" applyBorder="1" applyAlignment="1">
      <alignment horizontal="center" vertical="center"/>
    </xf>
    <xf numFmtId="164" fontId="0" fillId="15" borderId="6" xfId="0" applyNumberFormat="1" applyFill="1" applyBorder="1" applyAlignment="1">
      <alignment horizontal="center" vertical="center"/>
    </xf>
    <xf numFmtId="168" fontId="0" fillId="0" borderId="6" xfId="1" applyNumberFormat="1" applyFont="1" applyBorder="1"/>
    <xf numFmtId="4" fontId="0" fillId="0" borderId="6" xfId="0" applyNumberFormat="1" applyBorder="1"/>
    <xf numFmtId="4" fontId="1" fillId="0" borderId="6" xfId="0" applyNumberFormat="1" applyFont="1" applyBorder="1"/>
    <xf numFmtId="43" fontId="5" fillId="0" borderId="6" xfId="1" applyFont="1" applyBorder="1"/>
    <xf numFmtId="4" fontId="1" fillId="0" borderId="6" xfId="1" applyNumberFormat="1" applyFont="1" applyBorder="1" applyAlignment="1">
      <alignment horizontal="right"/>
    </xf>
    <xf numFmtId="0" fontId="1" fillId="0" borderId="0" xfId="0" applyFont="1"/>
    <xf numFmtId="0" fontId="0" fillId="0" borderId="8" xfId="0" applyBorder="1" applyAlignment="1"/>
    <xf numFmtId="9" fontId="0" fillId="0" borderId="6" xfId="2" quotePrefix="1" applyFont="1" applyBorder="1"/>
    <xf numFmtId="169" fontId="0" fillId="0" borderId="6" xfId="1" quotePrefix="1" applyNumberFormat="1" applyFont="1" applyBorder="1"/>
    <xf numFmtId="0" fontId="1" fillId="0" borderId="6" xfId="0" applyFont="1" applyBorder="1" applyAlignment="1">
      <alignment horizontal="left"/>
    </xf>
    <xf numFmtId="9" fontId="0" fillId="0" borderId="6" xfId="2" quotePrefix="1" applyFont="1" applyBorder="1" applyAlignment="1">
      <alignment horizontal="right"/>
    </xf>
    <xf numFmtId="169" fontId="0" fillId="0" borderId="6" xfId="1" applyNumberFormat="1" applyFont="1" applyBorder="1"/>
    <xf numFmtId="0" fontId="0" fillId="0" borderId="10" xfId="0" applyFill="1" applyBorder="1"/>
    <xf numFmtId="169" fontId="0" fillId="0" borderId="6" xfId="1" applyNumberFormat="1" applyFont="1" applyBorder="1" applyAlignment="1">
      <alignment horizontal="right"/>
    </xf>
    <xf numFmtId="169" fontId="1" fillId="0" borderId="6" xfId="1" applyNumberFormat="1" applyFont="1" applyBorder="1"/>
    <xf numFmtId="0" fontId="0" fillId="3" borderId="6" xfId="0" applyFill="1" applyBorder="1" applyAlignment="1">
      <alignment horizontal="left"/>
    </xf>
    <xf numFmtId="164" fontId="0" fillId="0" borderId="6" xfId="0" applyNumberFormat="1" applyBorder="1"/>
    <xf numFmtId="164" fontId="0" fillId="0" borderId="6" xfId="1" applyNumberFormat="1" applyFont="1" applyBorder="1"/>
    <xf numFmtId="0" fontId="0" fillId="0" borderId="6" xfId="0" applyFont="1" applyBorder="1"/>
    <xf numFmtId="43" fontId="0" fillId="0" borderId="6" xfId="1" applyFont="1" applyBorder="1"/>
    <xf numFmtId="170" fontId="0" fillId="0" borderId="6" xfId="1" quotePrefix="1" applyNumberFormat="1" applyFont="1" applyBorder="1"/>
    <xf numFmtId="170" fontId="0" fillId="0" borderId="6" xfId="1" applyNumberFormat="1" applyFont="1" applyBorder="1"/>
    <xf numFmtId="0" fontId="0" fillId="0" borderId="6" xfId="0" applyBorder="1" applyAlignment="1">
      <alignment wrapText="1"/>
    </xf>
    <xf numFmtId="0" fontId="1" fillId="3" borderId="0" xfId="0" applyFont="1" applyFill="1" applyAlignment="1">
      <alignment horizontal="center"/>
    </xf>
    <xf numFmtId="3" fontId="0" fillId="0" borderId="6" xfId="0" applyNumberFormat="1" applyBorder="1"/>
    <xf numFmtId="164" fontId="0" fillId="0" borderId="1" xfId="0" applyNumberFormat="1" applyBorder="1" applyAlignment="1">
      <alignment horizontal="center" vertical="center"/>
    </xf>
    <xf numFmtId="49" fontId="0" fillId="12" borderId="9" xfId="0" applyNumberFormat="1" applyFill="1" applyBorder="1" applyAlignment="1">
      <alignment horizontal="center" wrapText="1"/>
    </xf>
    <xf numFmtId="49" fontId="0" fillId="12" borderId="7" xfId="0" applyNumberForma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164" fontId="0" fillId="0" borderId="3" xfId="0" applyNumberFormat="1" applyBorder="1" applyAlignment="1"/>
    <xf numFmtId="164" fontId="0" fillId="3" borderId="0" xfId="0" applyNumberFormat="1" applyFill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8" xfId="0" applyFont="1" applyBorder="1"/>
    <xf numFmtId="171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/>
    <xf numFmtId="171" fontId="0" fillId="3" borderId="6" xfId="0" applyNumberFormat="1" applyFill="1" applyBorder="1" applyAlignment="1">
      <alignment vertical="center"/>
    </xf>
    <xf numFmtId="171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0" fillId="12" borderId="9" xfId="0" applyNumberFormat="1" applyFill="1" applyBorder="1" applyAlignment="1">
      <alignment horizontal="center" wrapText="1"/>
    </xf>
    <xf numFmtId="49" fontId="0" fillId="12" borderId="7" xfId="0" applyNumberFormat="1" applyFill="1" applyBorder="1" applyAlignment="1">
      <alignment horizontal="center" wrapText="1"/>
    </xf>
    <xf numFmtId="0" fontId="0" fillId="12" borderId="9" xfId="0" applyFill="1" applyBorder="1" applyAlignment="1">
      <alignment horizontal="center" wrapText="1"/>
    </xf>
    <xf numFmtId="0" fontId="0" fillId="12" borderId="7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6" borderId="6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1152525</xdr:colOff>
      <xdr:row>16</xdr:row>
      <xdr:rowOff>133349</xdr:rowOff>
    </xdr:from>
    <xdr:to>
      <xdr:col>17</xdr:col>
      <xdr:colOff>142875</xdr:colOff>
      <xdr:row>25</xdr:row>
      <xdr:rowOff>161924</xdr:rowOff>
    </xdr:to>
    <xdr:sp macro="" textlink="">
      <xdr:nvSpPr>
        <xdr:cNvPr id="3" name="2 Abrir llave"/>
        <xdr:cNvSpPr/>
      </xdr:nvSpPr>
      <xdr:spPr>
        <a:xfrm>
          <a:off x="13487400" y="3829049"/>
          <a:ext cx="152400" cy="9239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16</xdr:col>
      <xdr:colOff>104775</xdr:colOff>
      <xdr:row>17</xdr:row>
      <xdr:rowOff>68581</xdr:rowOff>
    </xdr:from>
    <xdr:to>
      <xdr:col>17</xdr:col>
      <xdr:colOff>9525</xdr:colOff>
      <xdr:row>17</xdr:row>
      <xdr:rowOff>161925</xdr:rowOff>
    </xdr:to>
    <xdr:sp macro="" textlink="">
      <xdr:nvSpPr>
        <xdr:cNvPr id="4" name="3 Flecha derecha"/>
        <xdr:cNvSpPr/>
      </xdr:nvSpPr>
      <xdr:spPr>
        <a:xfrm>
          <a:off x="9391650" y="3811906"/>
          <a:ext cx="581025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</xdr:row>
      <xdr:rowOff>0</xdr:rowOff>
    </xdr:from>
    <xdr:to>
      <xdr:col>12</xdr:col>
      <xdr:colOff>133350</xdr:colOff>
      <xdr:row>16</xdr:row>
      <xdr:rowOff>152400</xdr:rowOff>
    </xdr:to>
    <xdr:sp macro="" textlink="">
      <xdr:nvSpPr>
        <xdr:cNvPr id="2" name="1 Abrir llave"/>
        <xdr:cNvSpPr/>
      </xdr:nvSpPr>
      <xdr:spPr>
        <a:xfrm>
          <a:off x="9972675" y="3552825"/>
          <a:ext cx="123825" cy="7239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  <xdr:twoCellAnchor>
    <xdr:from>
      <xdr:col>11</xdr:col>
      <xdr:colOff>104775</xdr:colOff>
      <xdr:row>15</xdr:row>
      <xdr:rowOff>68581</xdr:rowOff>
    </xdr:from>
    <xdr:to>
      <xdr:col>12</xdr:col>
      <xdr:colOff>9525</xdr:colOff>
      <xdr:row>15</xdr:row>
      <xdr:rowOff>161925</xdr:rowOff>
    </xdr:to>
    <xdr:sp macro="" textlink="">
      <xdr:nvSpPr>
        <xdr:cNvPr id="3" name="2 Flecha derecha"/>
        <xdr:cNvSpPr/>
      </xdr:nvSpPr>
      <xdr:spPr>
        <a:xfrm>
          <a:off x="9048750" y="3068956"/>
          <a:ext cx="581025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HN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vil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3:F24"/>
  <sheetViews>
    <sheetView workbookViewId="0">
      <selection activeCell="F19" sqref="F19"/>
    </sheetView>
  </sheetViews>
  <sheetFormatPr baseColWidth="10" defaultRowHeight="15" x14ac:dyDescent="0.25"/>
  <cols>
    <col min="3" max="3" width="14.28515625" bestFit="1" customWidth="1"/>
    <col min="4" max="4" width="12.28515625" customWidth="1"/>
    <col min="5" max="5" width="13.42578125" bestFit="1" customWidth="1"/>
    <col min="6" max="6" width="13.42578125" customWidth="1"/>
  </cols>
  <sheetData>
    <row r="3" spans="2:6" x14ac:dyDescent="0.25">
      <c r="B3" s="141" t="s">
        <v>113</v>
      </c>
      <c r="C3" s="141"/>
      <c r="D3" s="141"/>
      <c r="E3" s="141"/>
      <c r="F3" s="141"/>
    </row>
    <row r="4" spans="2:6" x14ac:dyDescent="0.25">
      <c r="B4" t="s">
        <v>114</v>
      </c>
      <c r="C4" t="s">
        <v>115</v>
      </c>
    </row>
    <row r="5" spans="2:6" x14ac:dyDescent="0.25">
      <c r="C5" s="140" t="s">
        <v>104</v>
      </c>
      <c r="D5" s="140"/>
      <c r="E5" s="140" t="s">
        <v>103</v>
      </c>
      <c r="F5" s="140"/>
    </row>
    <row r="6" spans="2:6" x14ac:dyDescent="0.25">
      <c r="B6" s="3"/>
      <c r="C6" s="94" t="s">
        <v>2</v>
      </c>
      <c r="D6" s="94" t="s">
        <v>46</v>
      </c>
      <c r="E6" s="93" t="s">
        <v>26</v>
      </c>
      <c r="F6" s="93" t="s">
        <v>47</v>
      </c>
    </row>
    <row r="7" spans="2:6" x14ac:dyDescent="0.25">
      <c r="B7" s="3"/>
      <c r="C7" s="14">
        <v>1.25</v>
      </c>
      <c r="D7" s="14">
        <v>1.2</v>
      </c>
      <c r="E7" s="92">
        <v>7.0000000000000007E-2</v>
      </c>
      <c r="F7" s="92">
        <v>0.06</v>
      </c>
    </row>
    <row r="8" spans="2:6" x14ac:dyDescent="0.25">
      <c r="B8" s="3" t="s">
        <v>109</v>
      </c>
      <c r="C8" s="3"/>
      <c r="D8" s="3"/>
      <c r="E8" s="95"/>
      <c r="F8" s="95">
        <v>20843</v>
      </c>
    </row>
    <row r="9" spans="2:6" x14ac:dyDescent="0.25">
      <c r="B9" s="3" t="s">
        <v>112</v>
      </c>
      <c r="C9" s="3"/>
      <c r="D9" s="3"/>
      <c r="E9" s="95"/>
      <c r="F9" s="3"/>
    </row>
    <row r="10" spans="2:6" x14ac:dyDescent="0.25">
      <c r="B10" s="3" t="s">
        <v>110</v>
      </c>
      <c r="C10" s="99">
        <f>4251+8910.1+933.44+7185.8+1342.94</f>
        <v>22623.279999999999</v>
      </c>
      <c r="D10" s="3"/>
      <c r="E10" s="3"/>
      <c r="F10" s="3"/>
    </row>
    <row r="11" spans="2:6" x14ac:dyDescent="0.25">
      <c r="B11" s="3" t="s">
        <v>108</v>
      </c>
      <c r="C11" s="96">
        <f>+F8*F7</f>
        <v>1250.58</v>
      </c>
      <c r="D11" s="3"/>
      <c r="E11" s="3"/>
      <c r="F11" s="3"/>
    </row>
    <row r="12" spans="2:6" x14ac:dyDescent="0.25">
      <c r="B12" s="3" t="s">
        <v>105</v>
      </c>
      <c r="C12" s="96">
        <v>105</v>
      </c>
      <c r="D12" s="3"/>
      <c r="E12" s="3"/>
      <c r="F12" s="3"/>
    </row>
    <row r="13" spans="2:6" x14ac:dyDescent="0.25">
      <c r="B13" s="3" t="s">
        <v>107</v>
      </c>
      <c r="C13" s="96">
        <v>45</v>
      </c>
      <c r="D13" s="3"/>
      <c r="E13" s="3"/>
      <c r="F13" s="3"/>
    </row>
    <row r="14" spans="2:6" x14ac:dyDescent="0.25">
      <c r="B14" s="3" t="s">
        <v>106</v>
      </c>
      <c r="C14" s="96">
        <v>180.98</v>
      </c>
      <c r="D14" s="3"/>
      <c r="E14" s="3"/>
      <c r="F14" s="3"/>
    </row>
    <row r="15" spans="2:6" x14ac:dyDescent="0.25">
      <c r="B15" s="3" t="s">
        <v>116</v>
      </c>
      <c r="C15" s="96">
        <v>75</v>
      </c>
      <c r="D15" s="3"/>
      <c r="E15" s="3"/>
      <c r="F15" s="3"/>
    </row>
    <row r="16" spans="2:6" x14ac:dyDescent="0.25">
      <c r="B16" s="3"/>
      <c r="C16" s="96"/>
      <c r="D16" s="3"/>
      <c r="E16" s="3"/>
      <c r="F16" s="3"/>
    </row>
    <row r="17" spans="2:6" x14ac:dyDescent="0.25">
      <c r="B17" s="3" t="s">
        <v>111</v>
      </c>
      <c r="C17" s="97">
        <f>SUM(C11:C16)</f>
        <v>1656.56</v>
      </c>
      <c r="D17" s="3"/>
      <c r="E17" s="98">
        <f>+C17*23.5</f>
        <v>38929.159999999996</v>
      </c>
      <c r="F17" s="3"/>
    </row>
    <row r="20" spans="2:6" x14ac:dyDescent="0.25">
      <c r="B20" s="100" t="s">
        <v>117</v>
      </c>
      <c r="C20" s="100"/>
      <c r="D20" s="100"/>
      <c r="E20" s="100"/>
      <c r="F20" s="100"/>
    </row>
    <row r="21" spans="2:6" x14ac:dyDescent="0.25">
      <c r="B21" s="100" t="s">
        <v>118</v>
      </c>
      <c r="C21" s="100"/>
      <c r="D21" s="100"/>
      <c r="E21" s="100"/>
      <c r="F21" s="100"/>
    </row>
    <row r="22" spans="2:6" x14ac:dyDescent="0.25">
      <c r="B22" s="100" t="s">
        <v>119</v>
      </c>
      <c r="C22" s="100"/>
      <c r="D22" s="100"/>
      <c r="E22" s="100"/>
      <c r="F22" s="100"/>
    </row>
    <row r="23" spans="2:6" x14ac:dyDescent="0.25">
      <c r="B23" s="100" t="s">
        <v>120</v>
      </c>
      <c r="C23" s="100"/>
      <c r="D23" s="100"/>
      <c r="E23" s="100"/>
      <c r="F23" s="100"/>
    </row>
    <row r="24" spans="2:6" x14ac:dyDescent="0.25">
      <c r="B24" s="100"/>
      <c r="C24" s="100"/>
      <c r="D24" s="100"/>
      <c r="E24" s="100"/>
      <c r="F24" s="100"/>
    </row>
  </sheetData>
  <mergeCells count="3">
    <mergeCell ref="C5:D5"/>
    <mergeCell ref="E5:F5"/>
    <mergeCell ref="B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4:U141"/>
  <sheetViews>
    <sheetView topLeftCell="A4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5.42578125" style="4" customWidth="1"/>
    <col min="3" max="3" width="14.42578125" bestFit="1" customWidth="1"/>
    <col min="4" max="4" width="19.28515625" bestFit="1" customWidth="1"/>
    <col min="5" max="5" width="14.7109375" customWidth="1"/>
    <col min="6" max="6" width="12.7109375" customWidth="1"/>
    <col min="7" max="7" width="18" customWidth="1"/>
    <col min="8" max="8" width="11.28515625" bestFit="1" customWidth="1"/>
    <col min="9" max="9" width="11.42578125" customWidth="1"/>
    <col min="10" max="10" width="7.7109375" customWidth="1"/>
    <col min="11" max="11" width="10.5703125" customWidth="1"/>
    <col min="12" max="12" width="9.85546875" customWidth="1"/>
    <col min="13" max="15" width="8.7109375" customWidth="1"/>
    <col min="16" max="16" width="11.28515625" customWidth="1"/>
    <col min="17" max="17" width="17.42578125" bestFit="1" customWidth="1"/>
    <col min="18" max="18" width="12.42578125" customWidth="1"/>
    <col min="19" max="19" width="10" customWidth="1"/>
    <col min="20" max="20" width="15.85546875" bestFit="1" customWidth="1"/>
    <col min="21" max="21" width="17.5703125" customWidth="1"/>
    <col min="22" max="22" width="22.7109375" bestFit="1" customWidth="1"/>
    <col min="23" max="23" width="15" customWidth="1"/>
    <col min="24" max="24" width="22.28515625" customWidth="1"/>
  </cols>
  <sheetData>
    <row r="4" spans="2:19" ht="21" x14ac:dyDescent="0.35">
      <c r="B4" s="155" t="s">
        <v>99</v>
      </c>
      <c r="C4" s="155"/>
      <c r="D4" s="155"/>
      <c r="E4" s="155"/>
    </row>
    <row r="6" spans="2:19" x14ac:dyDescent="0.25">
      <c r="B6" s="49" t="s">
        <v>41</v>
      </c>
      <c r="C6" s="49"/>
      <c r="D6" s="49"/>
      <c r="E6" s="49"/>
    </row>
    <row r="7" spans="2:19" x14ac:dyDescent="0.25">
      <c r="B7" s="167"/>
      <c r="C7" s="168"/>
      <c r="D7" s="169"/>
      <c r="E7" s="167" t="s">
        <v>10</v>
      </c>
      <c r="F7" s="169"/>
      <c r="G7" s="167" t="s">
        <v>25</v>
      </c>
      <c r="H7" s="169"/>
      <c r="I7" s="142" t="s">
        <v>43</v>
      </c>
      <c r="J7" s="143"/>
      <c r="K7" s="143"/>
      <c r="L7" s="143"/>
      <c r="M7" s="143"/>
      <c r="N7" s="143"/>
      <c r="O7" s="143"/>
      <c r="P7" s="143"/>
      <c r="Q7" s="144"/>
    </row>
    <row r="8" spans="2:19" ht="30" x14ac:dyDescent="0.25">
      <c r="B8" s="74" t="s">
        <v>0</v>
      </c>
      <c r="C8" s="20" t="s">
        <v>13</v>
      </c>
      <c r="D8" s="9" t="s">
        <v>1</v>
      </c>
      <c r="E8" s="7" t="s">
        <v>2</v>
      </c>
      <c r="F8" s="7" t="s">
        <v>46</v>
      </c>
      <c r="G8" s="7" t="s">
        <v>26</v>
      </c>
      <c r="H8" s="7" t="s">
        <v>47</v>
      </c>
      <c r="I8" s="32" t="s">
        <v>3</v>
      </c>
      <c r="J8" s="32" t="s">
        <v>11</v>
      </c>
      <c r="K8" s="32" t="s">
        <v>4</v>
      </c>
      <c r="L8" s="56" t="s">
        <v>5</v>
      </c>
      <c r="M8" s="32" t="s">
        <v>48</v>
      </c>
      <c r="N8" s="32"/>
      <c r="O8" s="32"/>
      <c r="P8" s="32" t="s">
        <v>19</v>
      </c>
      <c r="Q8" s="32" t="s">
        <v>49</v>
      </c>
    </row>
    <row r="9" spans="2:19" x14ac:dyDescent="0.25">
      <c r="B9" s="30">
        <v>1</v>
      </c>
      <c r="C9" s="8" t="s">
        <v>17</v>
      </c>
      <c r="D9" s="10">
        <v>150</v>
      </c>
      <c r="E9" s="12">
        <v>1.25</v>
      </c>
      <c r="F9" s="13">
        <v>1.2</v>
      </c>
      <c r="G9" s="12">
        <v>7.0000000000000007E-2</v>
      </c>
      <c r="H9" s="12">
        <v>0.06</v>
      </c>
      <c r="I9" s="14">
        <v>45</v>
      </c>
      <c r="J9" s="14">
        <v>35</v>
      </c>
      <c r="K9" s="14">
        <v>70</v>
      </c>
      <c r="L9" s="14">
        <v>0</v>
      </c>
      <c r="M9" s="1"/>
      <c r="N9" s="1"/>
      <c r="O9" s="1"/>
      <c r="P9" s="75" t="s">
        <v>9</v>
      </c>
      <c r="Q9" s="75" t="s">
        <v>22</v>
      </c>
    </row>
    <row r="10" spans="2:19" x14ac:dyDescent="0.25">
      <c r="B10" s="30">
        <f>+B9+1</f>
        <v>2</v>
      </c>
      <c r="C10" s="21" t="s">
        <v>23</v>
      </c>
      <c r="D10" s="14">
        <v>150</v>
      </c>
      <c r="E10" s="14">
        <v>1.25</v>
      </c>
      <c r="F10" s="14">
        <v>1.2</v>
      </c>
      <c r="G10" s="23">
        <v>7.0000000000000007E-2</v>
      </c>
      <c r="H10" s="23">
        <v>0.06</v>
      </c>
      <c r="I10" s="14">
        <v>40</v>
      </c>
      <c r="J10" s="14">
        <v>35</v>
      </c>
      <c r="K10" s="14">
        <v>50</v>
      </c>
      <c r="L10" s="14">
        <v>100</v>
      </c>
      <c r="M10" s="14"/>
      <c r="N10" s="14"/>
      <c r="O10" s="14"/>
      <c r="P10" s="14" t="s">
        <v>9</v>
      </c>
      <c r="Q10" s="11" t="s">
        <v>24</v>
      </c>
    </row>
    <row r="11" spans="2:19" x14ac:dyDescent="0.25">
      <c r="B11" s="30">
        <f t="shared" ref="B11" si="0">+B10+1</f>
        <v>3</v>
      </c>
      <c r="C11" s="21" t="s">
        <v>27</v>
      </c>
      <c r="D11" s="14">
        <v>200</v>
      </c>
      <c r="E11" s="14">
        <v>1.25</v>
      </c>
      <c r="F11" s="14"/>
      <c r="G11" s="23">
        <v>0.05</v>
      </c>
      <c r="H11" s="23"/>
      <c r="I11" s="14">
        <v>25</v>
      </c>
      <c r="J11" s="14">
        <v>0</v>
      </c>
      <c r="K11" s="14">
        <v>50</v>
      </c>
      <c r="L11" s="14">
        <v>195</v>
      </c>
      <c r="M11" s="14"/>
      <c r="N11" s="14"/>
      <c r="O11" s="14"/>
      <c r="P11" s="14" t="s">
        <v>196</v>
      </c>
      <c r="Q11" s="14" t="s">
        <v>197</v>
      </c>
    </row>
    <row r="12" spans="2:19" x14ac:dyDescent="0.25">
      <c r="B12" s="30">
        <v>4</v>
      </c>
      <c r="C12" s="21" t="s">
        <v>6</v>
      </c>
      <c r="D12" s="14">
        <v>105</v>
      </c>
      <c r="E12" s="14">
        <v>1.5</v>
      </c>
      <c r="F12" s="14"/>
      <c r="G12" s="139">
        <v>5.5E-2</v>
      </c>
      <c r="H12" s="23"/>
      <c r="I12" s="14">
        <v>50</v>
      </c>
      <c r="J12" s="14">
        <v>25</v>
      </c>
      <c r="K12" s="14">
        <v>50</v>
      </c>
      <c r="L12" s="14"/>
      <c r="M12" s="14"/>
      <c r="N12" s="14"/>
      <c r="O12" s="14"/>
      <c r="P12" s="14" t="s">
        <v>9</v>
      </c>
      <c r="Q12" s="14" t="s">
        <v>30</v>
      </c>
    </row>
    <row r="13" spans="2:19" x14ac:dyDescent="0.25">
      <c r="B13" s="86">
        <v>6</v>
      </c>
      <c r="C13" s="87" t="s">
        <v>71</v>
      </c>
      <c r="D13" s="12">
        <v>105</v>
      </c>
      <c r="E13" s="170">
        <v>1.55</v>
      </c>
      <c r="F13" s="171"/>
      <c r="G13" s="136">
        <v>5.5E-2</v>
      </c>
      <c r="H13" s="131"/>
      <c r="I13" s="12">
        <v>35</v>
      </c>
      <c r="J13" s="12">
        <v>65</v>
      </c>
      <c r="K13" s="12">
        <v>57.5</v>
      </c>
      <c r="L13" s="12" t="s">
        <v>82</v>
      </c>
      <c r="M13" s="12"/>
      <c r="N13" s="12"/>
      <c r="O13" s="12"/>
      <c r="P13" s="13" t="s">
        <v>8</v>
      </c>
      <c r="Q13" s="13" t="s">
        <v>72</v>
      </c>
    </row>
    <row r="15" spans="2:19" x14ac:dyDescent="0.25">
      <c r="B15" s="172" t="s">
        <v>42</v>
      </c>
      <c r="C15" s="172"/>
      <c r="D15" s="172"/>
      <c r="E15" s="172"/>
      <c r="F15" s="172"/>
      <c r="G15" s="172"/>
      <c r="H15" s="173"/>
      <c r="I15" s="173"/>
      <c r="J15" s="173"/>
      <c r="K15" s="173"/>
    </row>
    <row r="16" spans="2:19" x14ac:dyDescent="0.25">
      <c r="B16" s="16"/>
      <c r="C16" s="31"/>
      <c r="D16" s="31"/>
      <c r="E16" s="31"/>
      <c r="F16" s="31"/>
      <c r="G16" s="31"/>
      <c r="H16" s="31"/>
      <c r="I16" s="142" t="s">
        <v>43</v>
      </c>
      <c r="J16" s="143"/>
      <c r="K16" s="143"/>
      <c r="L16" s="143"/>
      <c r="M16" s="143"/>
      <c r="N16" s="143"/>
      <c r="O16" s="143"/>
      <c r="P16" s="143"/>
      <c r="Q16" s="144"/>
      <c r="R16" s="34"/>
      <c r="S16" s="34"/>
    </row>
    <row r="17" spans="2:21" ht="40.5" customHeight="1" x14ac:dyDescent="0.25">
      <c r="B17" s="74" t="s">
        <v>0</v>
      </c>
      <c r="C17" s="20" t="s">
        <v>13</v>
      </c>
      <c r="D17" s="26" t="s">
        <v>36</v>
      </c>
      <c r="E17" s="25" t="s">
        <v>37</v>
      </c>
      <c r="F17" s="39" t="s">
        <v>38</v>
      </c>
      <c r="G17" s="27" t="s">
        <v>39</v>
      </c>
      <c r="H17" s="38" t="s">
        <v>40</v>
      </c>
      <c r="I17" s="32" t="s">
        <v>3</v>
      </c>
      <c r="J17" s="32" t="s">
        <v>11</v>
      </c>
      <c r="K17" s="32" t="s">
        <v>4</v>
      </c>
      <c r="L17" s="56" t="s">
        <v>5</v>
      </c>
      <c r="M17" s="32" t="s">
        <v>48</v>
      </c>
      <c r="N17" s="56" t="s">
        <v>199</v>
      </c>
      <c r="O17" s="32" t="s">
        <v>200</v>
      </c>
      <c r="P17" s="32" t="s">
        <v>19</v>
      </c>
      <c r="Q17" s="32" t="s">
        <v>49</v>
      </c>
      <c r="R17" s="41" t="s">
        <v>209</v>
      </c>
      <c r="S17" s="28"/>
      <c r="T17" s="28"/>
      <c r="U17" s="28"/>
    </row>
    <row r="18" spans="2:21" ht="30" hidden="1" customHeight="1" x14ac:dyDescent="0.25">
      <c r="B18" s="30">
        <v>1</v>
      </c>
      <c r="C18" s="8" t="s">
        <v>17</v>
      </c>
      <c r="D18" s="43">
        <v>1911</v>
      </c>
      <c r="E18" s="44">
        <v>2300</v>
      </c>
      <c r="F18" s="44">
        <v>2350</v>
      </c>
      <c r="G18" s="44"/>
      <c r="H18" s="44"/>
      <c r="I18" s="44">
        <f>35+400+75+75</f>
        <v>585</v>
      </c>
      <c r="J18" s="57" t="s">
        <v>9</v>
      </c>
      <c r="K18" s="59" t="s">
        <v>21</v>
      </c>
      <c r="L18" s="46">
        <v>8.0000000000000002E-3</v>
      </c>
      <c r="M18" s="41"/>
      <c r="N18" s="41"/>
      <c r="O18" s="41"/>
      <c r="P18" s="28"/>
      <c r="Q18" s="28"/>
      <c r="R18" s="41" t="s">
        <v>76</v>
      </c>
      <c r="S18" s="28"/>
      <c r="T18" s="41">
        <v>6.4999999999999997E-3</v>
      </c>
      <c r="U18" s="28"/>
    </row>
    <row r="19" spans="2:21" ht="15" hidden="1" customHeight="1" x14ac:dyDescent="0.25">
      <c r="B19" s="30">
        <f>+B18+1</f>
        <v>2</v>
      </c>
      <c r="C19" s="21" t="s">
        <v>23</v>
      </c>
      <c r="D19" s="47">
        <v>1850</v>
      </c>
      <c r="E19" s="47">
        <v>2200</v>
      </c>
      <c r="F19" s="47">
        <v>2350</v>
      </c>
      <c r="G19" s="47"/>
      <c r="H19" s="47"/>
      <c r="I19" s="47">
        <f>400+35+70+50</f>
        <v>555</v>
      </c>
      <c r="J19" s="58" t="s">
        <v>52</v>
      </c>
      <c r="K19" s="60" t="s">
        <v>53</v>
      </c>
      <c r="L19" s="48">
        <v>8.0000000000000002E-3</v>
      </c>
      <c r="M19" s="42"/>
      <c r="N19" s="42"/>
      <c r="O19" s="42"/>
      <c r="P19" s="36"/>
      <c r="Q19" s="36"/>
      <c r="R19" s="41" t="s">
        <v>208</v>
      </c>
      <c r="S19" s="36"/>
      <c r="T19" s="42">
        <v>0.6</v>
      </c>
      <c r="U19" s="36"/>
    </row>
    <row r="20" spans="2:21" ht="15" hidden="1" customHeight="1" x14ac:dyDescent="0.25">
      <c r="B20" s="30">
        <f t="shared" ref="B20" si="1">+B19+1</f>
        <v>3</v>
      </c>
      <c r="C20" s="21" t="s">
        <v>27</v>
      </c>
      <c r="D20" s="47">
        <v>2195</v>
      </c>
      <c r="E20" s="47">
        <v>2350</v>
      </c>
      <c r="F20" s="47"/>
      <c r="G20" s="47"/>
      <c r="H20" s="47"/>
      <c r="I20" s="47"/>
      <c r="J20" s="58" t="s">
        <v>9</v>
      </c>
      <c r="K20" s="59" t="s">
        <v>21</v>
      </c>
      <c r="L20" s="46">
        <v>8.0000000000000002E-3</v>
      </c>
      <c r="M20" s="41"/>
      <c r="N20" s="41"/>
      <c r="O20" s="41"/>
      <c r="P20" s="36"/>
      <c r="Q20" s="36"/>
      <c r="R20" s="41" t="s">
        <v>78</v>
      </c>
      <c r="S20" s="36"/>
      <c r="T20" s="42">
        <v>5.4999999999999997E-3</v>
      </c>
      <c r="U20" s="36"/>
    </row>
    <row r="21" spans="2:21" x14ac:dyDescent="0.25">
      <c r="B21" s="30">
        <v>1</v>
      </c>
      <c r="C21" s="21" t="s">
        <v>17</v>
      </c>
      <c r="D21" s="47">
        <v>1869</v>
      </c>
      <c r="E21" s="47">
        <v>1969</v>
      </c>
      <c r="F21" s="47">
        <v>1969</v>
      </c>
      <c r="G21" s="47">
        <v>3166</v>
      </c>
      <c r="H21" s="47"/>
      <c r="I21" s="14">
        <v>75</v>
      </c>
      <c r="J21" s="14">
        <v>35</v>
      </c>
      <c r="K21" s="14">
        <v>86.25</v>
      </c>
      <c r="L21" s="14">
        <v>100</v>
      </c>
      <c r="M21" s="1">
        <v>150</v>
      </c>
      <c r="N21" s="1">
        <v>70</v>
      </c>
      <c r="O21" s="1">
        <v>20</v>
      </c>
      <c r="P21" s="120" t="s">
        <v>9</v>
      </c>
      <c r="Q21" s="120" t="s">
        <v>22</v>
      </c>
      <c r="R21" s="41" t="s">
        <v>76</v>
      </c>
      <c r="S21" s="28"/>
      <c r="T21" s="41">
        <v>6.4999999999999997E-3</v>
      </c>
    </row>
    <row r="22" spans="2:21" x14ac:dyDescent="0.25">
      <c r="B22" s="86">
        <v>2</v>
      </c>
      <c r="C22" s="87" t="s">
        <v>100</v>
      </c>
      <c r="D22" s="47">
        <v>2389</v>
      </c>
      <c r="E22" s="47">
        <v>2770</v>
      </c>
      <c r="F22" s="47">
        <v>2850</v>
      </c>
      <c r="G22" s="47">
        <v>2950</v>
      </c>
      <c r="H22" s="47"/>
      <c r="I22" s="14"/>
      <c r="J22" s="14"/>
      <c r="K22" s="14"/>
      <c r="L22" s="14"/>
      <c r="M22" s="14"/>
      <c r="N22" s="14"/>
      <c r="O22" s="14"/>
      <c r="P22" s="14" t="s">
        <v>9</v>
      </c>
      <c r="Q22" s="11" t="s">
        <v>24</v>
      </c>
      <c r="R22" s="41" t="s">
        <v>208</v>
      </c>
      <c r="S22" s="36"/>
      <c r="T22" s="42">
        <v>6.0000000000000001E-3</v>
      </c>
    </row>
    <row r="23" spans="2:21" ht="15" hidden="1" customHeight="1" x14ac:dyDescent="0.25">
      <c r="B23" s="30"/>
      <c r="C23" s="21" t="s">
        <v>55</v>
      </c>
      <c r="D23" s="47">
        <f>1825+95+40+125+50+300</f>
        <v>2435</v>
      </c>
      <c r="E23" s="47">
        <f>2287+190+80+125+50+300</f>
        <v>3032</v>
      </c>
      <c r="F23" s="47">
        <f>2337+190+80+125+50+300</f>
        <v>3082</v>
      </c>
      <c r="G23" s="47">
        <f>2463+220+90+125+50+300</f>
        <v>3248</v>
      </c>
      <c r="H23" s="47"/>
      <c r="I23" s="47"/>
      <c r="J23" s="58" t="s">
        <v>28</v>
      </c>
      <c r="K23" s="60" t="s">
        <v>29</v>
      </c>
      <c r="L23" s="48">
        <v>6.0000000000000001E-3</v>
      </c>
      <c r="M23" s="42"/>
      <c r="N23" s="42"/>
      <c r="O23" s="42"/>
      <c r="P23" s="36"/>
      <c r="Q23" s="36"/>
      <c r="R23" s="41" t="s">
        <v>78</v>
      </c>
      <c r="S23" s="36"/>
      <c r="T23" s="42">
        <v>5.4999999999999997E-3</v>
      </c>
    </row>
    <row r="24" spans="2:21" ht="15" hidden="1" customHeight="1" x14ac:dyDescent="0.25">
      <c r="B24" s="30"/>
      <c r="C24" s="21" t="s">
        <v>56</v>
      </c>
      <c r="D24" s="47">
        <f>1266+95+40+125+50+300</f>
        <v>1876</v>
      </c>
      <c r="E24" s="47">
        <f>1744+190+80+125+50+300</f>
        <v>2489</v>
      </c>
      <c r="F24" s="47">
        <f>1794+190+80+125+50+300</f>
        <v>2539</v>
      </c>
      <c r="G24" s="47">
        <f>1893+220+90+125+50+300</f>
        <v>2678</v>
      </c>
      <c r="H24" s="47"/>
      <c r="I24" s="47"/>
      <c r="J24" s="58" t="s">
        <v>28</v>
      </c>
      <c r="K24" s="60" t="s">
        <v>29</v>
      </c>
      <c r="L24" s="48">
        <v>6.0000000000000001E-3</v>
      </c>
      <c r="M24" s="42"/>
      <c r="N24" s="42"/>
      <c r="O24" s="42"/>
      <c r="P24" s="36"/>
      <c r="Q24" s="36"/>
      <c r="R24" s="36"/>
      <c r="S24" s="29"/>
    </row>
    <row r="25" spans="2:21" ht="15" hidden="1" customHeight="1" x14ac:dyDescent="0.25">
      <c r="B25" s="30">
        <v>4</v>
      </c>
      <c r="C25" s="21" t="s">
        <v>31</v>
      </c>
      <c r="D25" s="47">
        <v>1895</v>
      </c>
      <c r="E25" s="47">
        <v>2400</v>
      </c>
      <c r="F25" s="47"/>
      <c r="G25" s="47">
        <v>2800</v>
      </c>
      <c r="H25" s="47"/>
      <c r="I25" s="47"/>
      <c r="J25" s="58" t="s">
        <v>33</v>
      </c>
      <c r="K25" s="60" t="s">
        <v>29</v>
      </c>
      <c r="L25" s="48">
        <v>7.0000000000000001E-3</v>
      </c>
      <c r="M25" s="42"/>
      <c r="N25" s="42"/>
      <c r="O25" s="42"/>
      <c r="P25" s="36"/>
      <c r="Q25" s="36"/>
      <c r="R25" s="36"/>
      <c r="S25" s="29"/>
    </row>
    <row r="26" spans="2:21" x14ac:dyDescent="0.25">
      <c r="B26" s="30">
        <f>+B22+1</f>
        <v>3</v>
      </c>
      <c r="C26" s="21" t="s">
        <v>23</v>
      </c>
      <c r="D26" s="47">
        <v>2200</v>
      </c>
      <c r="E26" s="47">
        <v>2860</v>
      </c>
      <c r="F26" s="47"/>
      <c r="G26" s="47">
        <v>3297</v>
      </c>
      <c r="H26" s="47"/>
      <c r="I26" s="14">
        <v>25</v>
      </c>
      <c r="J26" s="14">
        <v>50</v>
      </c>
      <c r="K26" s="14">
        <v>75</v>
      </c>
      <c r="L26" s="14"/>
      <c r="M26" s="14"/>
      <c r="N26" s="14"/>
      <c r="O26" s="14"/>
      <c r="P26" s="14" t="s">
        <v>196</v>
      </c>
      <c r="Q26" s="14" t="s">
        <v>197</v>
      </c>
      <c r="R26" s="36" t="s">
        <v>210</v>
      </c>
      <c r="S26" s="29"/>
      <c r="T26" s="42">
        <v>5.4999999999999997E-3</v>
      </c>
    </row>
    <row r="27" spans="2:21" x14ac:dyDescent="0.25">
      <c r="B27" s="30">
        <f>+B26+1</f>
        <v>4</v>
      </c>
      <c r="C27" s="21" t="s">
        <v>27</v>
      </c>
      <c r="D27" s="47">
        <v>2100</v>
      </c>
      <c r="E27" s="47">
        <v>2495</v>
      </c>
      <c r="F27" s="47">
        <v>2350</v>
      </c>
      <c r="G27" s="47">
        <v>2595</v>
      </c>
      <c r="H27" s="47">
        <v>2795</v>
      </c>
      <c r="I27" s="174">
        <v>75</v>
      </c>
      <c r="J27" s="175"/>
      <c r="K27" s="175"/>
      <c r="L27" s="176"/>
      <c r="M27" s="14"/>
      <c r="N27" s="14"/>
      <c r="O27" s="14"/>
      <c r="P27" s="14" t="s">
        <v>9</v>
      </c>
      <c r="Q27" s="14" t="s">
        <v>30</v>
      </c>
      <c r="R27" s="128" t="s">
        <v>201</v>
      </c>
      <c r="S27" s="29"/>
    </row>
    <row r="28" spans="2:21" x14ac:dyDescent="0.25">
      <c r="B28" s="30">
        <f t="shared" ref="B28" si="2">+B27+1</f>
        <v>5</v>
      </c>
      <c r="C28" s="87" t="s">
        <v>73</v>
      </c>
      <c r="D28" s="45">
        <v>2250</v>
      </c>
      <c r="E28" s="45">
        <v>2550</v>
      </c>
      <c r="F28" s="45">
        <v>2550</v>
      </c>
      <c r="G28" s="45">
        <v>0</v>
      </c>
      <c r="H28" s="45">
        <v>3777</v>
      </c>
      <c r="I28" s="174">
        <v>109.25</v>
      </c>
      <c r="J28" s="175"/>
      <c r="K28" s="175"/>
      <c r="L28" s="176"/>
      <c r="M28" s="14"/>
      <c r="N28" s="14"/>
      <c r="O28" s="14"/>
      <c r="P28" s="14" t="s">
        <v>9</v>
      </c>
      <c r="Q28" s="14" t="s">
        <v>32</v>
      </c>
      <c r="R28" s="28"/>
      <c r="S28" s="29"/>
    </row>
    <row r="30" spans="2:21" x14ac:dyDescent="0.25">
      <c r="B30" s="52" t="s">
        <v>57</v>
      </c>
      <c r="C30" s="52"/>
    </row>
    <row r="31" spans="2:21" x14ac:dyDescent="0.25">
      <c r="B31" s="145" t="s">
        <v>0</v>
      </c>
      <c r="C31" s="145" t="s">
        <v>13</v>
      </c>
      <c r="D31" s="146" t="s">
        <v>14</v>
      </c>
      <c r="E31" s="147"/>
      <c r="F31" s="147"/>
      <c r="G31" s="148"/>
    </row>
    <row r="32" spans="2:21" x14ac:dyDescent="0.25">
      <c r="B32" s="145"/>
      <c r="C32" s="145"/>
      <c r="D32" s="19" t="s">
        <v>44</v>
      </c>
      <c r="E32" s="18" t="s">
        <v>202</v>
      </c>
      <c r="F32" s="18" t="s">
        <v>16</v>
      </c>
      <c r="G32" s="18" t="s">
        <v>15</v>
      </c>
    </row>
    <row r="33" spans="1:17" x14ac:dyDescent="0.25">
      <c r="B33" s="30">
        <v>1</v>
      </c>
      <c r="C33" s="8" t="s">
        <v>17</v>
      </c>
      <c r="D33" s="75">
        <v>290</v>
      </c>
      <c r="E33" s="14">
        <v>1.75</v>
      </c>
      <c r="F33" s="15">
        <v>178.25</v>
      </c>
      <c r="G33" s="3" t="s">
        <v>18</v>
      </c>
    </row>
    <row r="34" spans="1:17" x14ac:dyDescent="0.25">
      <c r="B34" s="30">
        <v>2</v>
      </c>
      <c r="C34" s="129" t="s">
        <v>198</v>
      </c>
      <c r="D34" s="123">
        <v>220</v>
      </c>
      <c r="E34" s="14">
        <v>0.79</v>
      </c>
      <c r="F34" s="15">
        <v>105</v>
      </c>
      <c r="G34" s="3" t="s">
        <v>203</v>
      </c>
    </row>
    <row r="35" spans="1:17" x14ac:dyDescent="0.25">
      <c r="B35" s="30">
        <v>3</v>
      </c>
      <c r="C35" s="21" t="s">
        <v>23</v>
      </c>
      <c r="D35" s="130">
        <v>100</v>
      </c>
      <c r="E35" s="14">
        <v>0.9</v>
      </c>
      <c r="F35" s="14">
        <v>35</v>
      </c>
      <c r="G35" s="3" t="s">
        <v>12</v>
      </c>
    </row>
    <row r="36" spans="1:17" x14ac:dyDescent="0.25">
      <c r="B36" s="30">
        <v>4</v>
      </c>
      <c r="C36" s="21" t="s">
        <v>6</v>
      </c>
      <c r="D36" s="14">
        <v>105</v>
      </c>
      <c r="E36" s="14">
        <v>0.55000000000000004</v>
      </c>
      <c r="F36" s="14">
        <f>50+25+25</f>
        <v>100</v>
      </c>
      <c r="G36" s="3" t="s">
        <v>12</v>
      </c>
    </row>
    <row r="37" spans="1:17" x14ac:dyDescent="0.25">
      <c r="A37" s="88"/>
      <c r="B37" s="86">
        <v>5</v>
      </c>
      <c r="C37" s="89" t="s">
        <v>71</v>
      </c>
      <c r="D37" s="12">
        <v>225</v>
      </c>
      <c r="E37" s="12">
        <v>1.44</v>
      </c>
      <c r="F37" s="12">
        <v>170</v>
      </c>
      <c r="G37" s="12" t="s">
        <v>83</v>
      </c>
    </row>
    <row r="38" spans="1:17" x14ac:dyDescent="0.25">
      <c r="B38" s="53"/>
      <c r="C38" s="54"/>
      <c r="D38" s="55"/>
      <c r="E38" s="55"/>
      <c r="F38" s="55"/>
      <c r="G38" s="55"/>
    </row>
    <row r="39" spans="1:17" ht="18.75" x14ac:dyDescent="0.3">
      <c r="B39" s="166" t="s">
        <v>65</v>
      </c>
      <c r="C39" s="166"/>
      <c r="D39" s="166"/>
      <c r="E39" s="166"/>
      <c r="F39" s="166"/>
      <c r="G39" s="55"/>
      <c r="H39" s="166" t="s">
        <v>66</v>
      </c>
      <c r="I39" s="166"/>
      <c r="J39" s="166"/>
      <c r="K39" s="166"/>
      <c r="L39" s="166"/>
      <c r="M39" s="166"/>
      <c r="N39" s="166"/>
      <c r="O39" s="166"/>
      <c r="P39" s="166"/>
      <c r="Q39" s="166"/>
    </row>
    <row r="40" spans="1:17" x14ac:dyDescent="0.25">
      <c r="B40" s="156" t="s">
        <v>62</v>
      </c>
      <c r="C40" s="157"/>
      <c r="D40" s="158"/>
      <c r="E40" s="159" t="s">
        <v>63</v>
      </c>
      <c r="F40" s="159"/>
      <c r="H40" s="160" t="s">
        <v>62</v>
      </c>
      <c r="I40" s="161"/>
      <c r="J40" s="162"/>
      <c r="K40" s="163" t="s">
        <v>63</v>
      </c>
      <c r="L40" s="164"/>
      <c r="M40" s="164"/>
      <c r="N40" s="164"/>
      <c r="O40" s="164"/>
      <c r="P40" s="164"/>
      <c r="Q40" s="165"/>
    </row>
    <row r="41" spans="1:17" x14ac:dyDescent="0.25">
      <c r="B41" s="149" t="s">
        <v>59</v>
      </c>
      <c r="C41" s="151" t="s">
        <v>60</v>
      </c>
      <c r="D41" s="151" t="s">
        <v>61</v>
      </c>
      <c r="E41" s="153" t="s">
        <v>64</v>
      </c>
      <c r="F41" s="153" t="s">
        <v>61</v>
      </c>
      <c r="G41" s="62"/>
      <c r="H41" s="149" t="s">
        <v>59</v>
      </c>
      <c r="I41" s="151" t="s">
        <v>67</v>
      </c>
      <c r="J41" s="151" t="s">
        <v>70</v>
      </c>
      <c r="K41" s="153" t="s">
        <v>68</v>
      </c>
      <c r="L41" s="153" t="s">
        <v>69</v>
      </c>
      <c r="M41" s="149" t="s">
        <v>59</v>
      </c>
      <c r="N41" s="121"/>
      <c r="O41" s="121"/>
      <c r="P41" s="153" t="s">
        <v>68</v>
      </c>
      <c r="Q41" s="153" t="s">
        <v>69</v>
      </c>
    </row>
    <row r="42" spans="1:17" x14ac:dyDescent="0.25">
      <c r="B42" s="150"/>
      <c r="C42" s="152"/>
      <c r="D42" s="152"/>
      <c r="E42" s="154"/>
      <c r="F42" s="154"/>
      <c r="G42" s="29"/>
      <c r="H42" s="150"/>
      <c r="I42" s="152"/>
      <c r="J42" s="152"/>
      <c r="K42" s="154"/>
      <c r="L42" s="154"/>
      <c r="M42" s="150"/>
      <c r="N42" s="122"/>
      <c r="O42" s="122"/>
      <c r="P42" s="154"/>
      <c r="Q42" s="154"/>
    </row>
    <row r="43" spans="1:17" x14ac:dyDescent="0.25">
      <c r="B43" s="71">
        <v>0.5</v>
      </c>
      <c r="C43" s="65">
        <v>27.86</v>
      </c>
      <c r="D43" s="63">
        <v>40.479999999999997</v>
      </c>
      <c r="E43" s="65">
        <v>32.01</v>
      </c>
      <c r="F43" s="63">
        <v>32.67</v>
      </c>
      <c r="G43" s="2"/>
      <c r="H43" s="71">
        <v>0.5</v>
      </c>
      <c r="I43" s="65">
        <v>29.87</v>
      </c>
      <c r="J43" s="63">
        <v>43.97</v>
      </c>
      <c r="K43" s="65">
        <v>38.700000000000003</v>
      </c>
      <c r="L43" s="63">
        <v>33.42</v>
      </c>
      <c r="M43" s="70">
        <v>17</v>
      </c>
      <c r="N43" s="70"/>
      <c r="O43" s="70"/>
      <c r="P43" s="68">
        <v>189.75</v>
      </c>
      <c r="Q43" s="69">
        <v>155.82</v>
      </c>
    </row>
    <row r="44" spans="1:17" x14ac:dyDescent="0.25">
      <c r="B44" s="73">
        <v>1</v>
      </c>
      <c r="C44" s="66">
        <v>34.840000000000003</v>
      </c>
      <c r="D44" s="64">
        <v>47.47</v>
      </c>
      <c r="E44" s="66">
        <v>40.93</v>
      </c>
      <c r="F44" s="64">
        <v>40.99</v>
      </c>
      <c r="G44" s="2"/>
      <c r="H44" s="72">
        <v>1</v>
      </c>
      <c r="I44" s="66">
        <v>36.25</v>
      </c>
      <c r="J44" s="64">
        <v>52.43</v>
      </c>
      <c r="K44" s="66">
        <v>44.25</v>
      </c>
      <c r="L44" s="64">
        <v>36.42</v>
      </c>
      <c r="M44" s="70">
        <v>17.5</v>
      </c>
      <c r="N44" s="70"/>
      <c r="O44" s="70"/>
      <c r="P44" s="68">
        <v>191.1</v>
      </c>
      <c r="Q44" s="69">
        <v>157.68</v>
      </c>
    </row>
    <row r="45" spans="1:17" s="5" customFormat="1" x14ac:dyDescent="0.25">
      <c r="B45" s="71">
        <v>1.5</v>
      </c>
      <c r="C45" s="66">
        <v>41.83</v>
      </c>
      <c r="D45" s="64">
        <v>54.46</v>
      </c>
      <c r="E45" s="66">
        <v>49.84</v>
      </c>
      <c r="F45" s="64">
        <v>49.3</v>
      </c>
      <c r="G45" s="2"/>
      <c r="H45" s="71">
        <v>1.5</v>
      </c>
      <c r="I45" s="66">
        <v>42.57</v>
      </c>
      <c r="J45" s="64">
        <v>60.93</v>
      </c>
      <c r="K45" s="66">
        <v>53.85</v>
      </c>
      <c r="L45" s="64">
        <v>44.58</v>
      </c>
      <c r="M45" s="70">
        <v>18</v>
      </c>
      <c r="N45" s="70"/>
      <c r="O45" s="70"/>
      <c r="P45" s="68">
        <v>192.38</v>
      </c>
      <c r="Q45" s="69">
        <v>159.6</v>
      </c>
    </row>
    <row r="46" spans="1:17" x14ac:dyDescent="0.25">
      <c r="B46" s="72">
        <v>2</v>
      </c>
      <c r="C46" s="66">
        <v>48.82</v>
      </c>
      <c r="D46" s="64">
        <v>61.45</v>
      </c>
      <c r="E46" s="66">
        <v>58.76</v>
      </c>
      <c r="F46" s="64">
        <v>57.62</v>
      </c>
      <c r="G46" s="61"/>
      <c r="H46" s="72">
        <v>2</v>
      </c>
      <c r="I46" s="66">
        <v>48.95</v>
      </c>
      <c r="J46" s="64">
        <v>69.44</v>
      </c>
      <c r="K46" s="66">
        <v>64.650000000000006</v>
      </c>
      <c r="L46" s="64">
        <v>52.38</v>
      </c>
      <c r="M46" s="70">
        <v>18.5</v>
      </c>
      <c r="N46" s="70"/>
      <c r="O46" s="70"/>
      <c r="P46" s="68">
        <v>193.8</v>
      </c>
      <c r="Q46" s="69">
        <v>161.46</v>
      </c>
    </row>
    <row r="47" spans="1:17" x14ac:dyDescent="0.25">
      <c r="A47" s="22"/>
      <c r="B47" s="71">
        <v>2.5</v>
      </c>
      <c r="C47" s="66">
        <v>55.81</v>
      </c>
      <c r="D47" s="64">
        <v>68.44</v>
      </c>
      <c r="E47" s="66">
        <v>67.67</v>
      </c>
      <c r="F47" s="64">
        <v>65.930000000000007</v>
      </c>
      <c r="G47" s="61" t="s">
        <v>35</v>
      </c>
      <c r="H47" s="71">
        <v>2.5</v>
      </c>
      <c r="I47" s="66">
        <v>55.28</v>
      </c>
      <c r="J47" s="64">
        <v>77.94</v>
      </c>
      <c r="K47" s="66">
        <v>75.3</v>
      </c>
      <c r="L47" s="64">
        <v>60.3</v>
      </c>
      <c r="M47" s="70">
        <v>19</v>
      </c>
      <c r="N47" s="70"/>
      <c r="O47" s="70"/>
      <c r="P47" s="68">
        <v>196.43</v>
      </c>
      <c r="Q47" s="69">
        <v>163.38</v>
      </c>
    </row>
    <row r="48" spans="1:17" x14ac:dyDescent="0.25">
      <c r="A48" s="22"/>
      <c r="B48" s="72">
        <v>3</v>
      </c>
      <c r="C48" s="66">
        <v>62.8</v>
      </c>
      <c r="D48" s="64">
        <v>75.42</v>
      </c>
      <c r="E48" s="66">
        <v>76.59</v>
      </c>
      <c r="F48" s="64">
        <v>74.25</v>
      </c>
      <c r="G48" s="61" t="s">
        <v>35</v>
      </c>
      <c r="H48" s="72">
        <v>3</v>
      </c>
      <c r="I48" s="66">
        <v>58.85</v>
      </c>
      <c r="J48" s="64">
        <v>86.45</v>
      </c>
      <c r="K48" s="66">
        <v>84.75</v>
      </c>
      <c r="L48" s="64">
        <v>68.459999999999994</v>
      </c>
      <c r="M48" s="70">
        <v>19.5</v>
      </c>
      <c r="N48" s="70"/>
      <c r="O48" s="70"/>
      <c r="P48" s="68">
        <v>197.78</v>
      </c>
      <c r="Q48" s="69">
        <v>165.3</v>
      </c>
    </row>
    <row r="49" spans="1:17" x14ac:dyDescent="0.25">
      <c r="A49" s="22"/>
      <c r="B49" s="71">
        <v>3.5</v>
      </c>
      <c r="C49" s="66">
        <v>69.790000000000006</v>
      </c>
      <c r="D49" s="64">
        <v>82.41</v>
      </c>
      <c r="E49" s="66">
        <v>85.51</v>
      </c>
      <c r="F49" s="64">
        <v>82.57</v>
      </c>
      <c r="G49" s="61"/>
      <c r="H49" s="71">
        <v>3.5</v>
      </c>
      <c r="I49" s="66">
        <v>62.43</v>
      </c>
      <c r="J49" s="64">
        <v>94.95</v>
      </c>
      <c r="K49" s="66">
        <v>94.2</v>
      </c>
      <c r="L49" s="64">
        <v>76.56</v>
      </c>
      <c r="M49" s="70">
        <v>20</v>
      </c>
      <c r="N49" s="70"/>
      <c r="O49" s="70"/>
      <c r="P49" s="68">
        <v>200.25</v>
      </c>
      <c r="Q49" s="69">
        <v>167.1</v>
      </c>
    </row>
    <row r="50" spans="1:17" x14ac:dyDescent="0.25">
      <c r="A50" s="2"/>
      <c r="B50" s="71">
        <v>4</v>
      </c>
      <c r="C50" s="66">
        <v>76.77</v>
      </c>
      <c r="D50" s="64">
        <v>89.4</v>
      </c>
      <c r="E50" s="66">
        <v>94.42</v>
      </c>
      <c r="F50" s="64">
        <v>90.88</v>
      </c>
      <c r="G50" s="61" t="s">
        <v>35</v>
      </c>
      <c r="H50" s="71">
        <v>4</v>
      </c>
      <c r="I50" s="66">
        <v>66</v>
      </c>
      <c r="J50" s="64">
        <v>103.41</v>
      </c>
      <c r="K50" s="66">
        <v>105.38</v>
      </c>
      <c r="L50" s="64">
        <v>85.2</v>
      </c>
      <c r="M50" s="70">
        <v>20.5</v>
      </c>
      <c r="N50" s="70"/>
      <c r="O50" s="70"/>
      <c r="P50" s="68">
        <v>204.6</v>
      </c>
      <c r="Q50" s="69">
        <v>169.08</v>
      </c>
    </row>
    <row r="51" spans="1:17" x14ac:dyDescent="0.25">
      <c r="B51" s="71">
        <v>4.5</v>
      </c>
      <c r="C51" s="66">
        <v>83.76</v>
      </c>
      <c r="D51" s="64">
        <v>96.39</v>
      </c>
      <c r="E51" s="66">
        <v>103.34</v>
      </c>
      <c r="F51" s="64">
        <v>99.2</v>
      </c>
      <c r="G51" s="61" t="s">
        <v>34</v>
      </c>
      <c r="H51" s="71">
        <v>4.5</v>
      </c>
      <c r="I51" s="66">
        <v>69.58</v>
      </c>
      <c r="J51" s="64">
        <v>111.92</v>
      </c>
      <c r="K51" s="66">
        <v>116.18</v>
      </c>
      <c r="L51" s="64">
        <v>93.36</v>
      </c>
      <c r="M51" s="70">
        <v>21</v>
      </c>
      <c r="N51" s="70"/>
      <c r="O51" s="70"/>
      <c r="P51" s="68">
        <v>210.6</v>
      </c>
      <c r="Q51" s="69">
        <v>170.58</v>
      </c>
    </row>
    <row r="52" spans="1:17" x14ac:dyDescent="0.25">
      <c r="B52" s="71">
        <v>5</v>
      </c>
      <c r="C52" s="66">
        <v>90.75</v>
      </c>
      <c r="D52" s="64">
        <v>103.38</v>
      </c>
      <c r="E52" s="66">
        <v>112.25</v>
      </c>
      <c r="F52" s="64">
        <v>107.51</v>
      </c>
      <c r="G52" s="61" t="s">
        <v>34</v>
      </c>
      <c r="H52" s="71">
        <v>5</v>
      </c>
      <c r="I52" s="66">
        <v>73.150000000000006</v>
      </c>
      <c r="J52" s="64">
        <v>120.42</v>
      </c>
      <c r="K52" s="66">
        <v>126.68</v>
      </c>
      <c r="L52" s="64">
        <v>101.46</v>
      </c>
      <c r="M52" s="70">
        <v>21.5</v>
      </c>
      <c r="N52" s="70"/>
      <c r="O52" s="70"/>
      <c r="P52" s="68">
        <v>214.58</v>
      </c>
      <c r="Q52" s="69">
        <v>174.72</v>
      </c>
    </row>
    <row r="53" spans="1:17" x14ac:dyDescent="0.25">
      <c r="B53" s="71">
        <v>5.5</v>
      </c>
      <c r="C53" s="66">
        <v>93.99</v>
      </c>
      <c r="D53" s="64">
        <v>107.89</v>
      </c>
      <c r="E53" s="66">
        <v>116.3</v>
      </c>
      <c r="F53" s="64">
        <v>110.12</v>
      </c>
      <c r="G53" s="61" t="s">
        <v>35</v>
      </c>
      <c r="H53" s="71">
        <v>5.5</v>
      </c>
      <c r="I53" s="66">
        <v>75.680000000000007</v>
      </c>
      <c r="J53" s="64">
        <v>126.14</v>
      </c>
      <c r="K53" s="66">
        <v>129.30000000000001</v>
      </c>
      <c r="L53" s="64">
        <v>104.34</v>
      </c>
      <c r="M53" s="70">
        <v>22</v>
      </c>
      <c r="N53" s="70"/>
      <c r="O53" s="70"/>
      <c r="P53" s="68">
        <v>218.7</v>
      </c>
      <c r="Q53" s="69">
        <v>178.68</v>
      </c>
    </row>
    <row r="54" spans="1:17" x14ac:dyDescent="0.25">
      <c r="B54" s="71">
        <v>6</v>
      </c>
      <c r="C54" s="66">
        <v>97.22</v>
      </c>
      <c r="D54" s="64">
        <v>112.4</v>
      </c>
      <c r="E54" s="66">
        <v>120.35</v>
      </c>
      <c r="F54" s="64">
        <v>112.73</v>
      </c>
      <c r="G54" s="61" t="s">
        <v>35</v>
      </c>
      <c r="H54" s="71">
        <v>6</v>
      </c>
      <c r="I54" s="66">
        <v>78.209999999999994</v>
      </c>
      <c r="J54" s="64">
        <v>131.85</v>
      </c>
      <c r="K54" s="66">
        <v>131.85</v>
      </c>
      <c r="L54" s="64">
        <v>107.4</v>
      </c>
      <c r="M54" s="70">
        <v>22.5</v>
      </c>
      <c r="N54" s="70"/>
      <c r="O54" s="70"/>
      <c r="P54" s="68">
        <v>222.9</v>
      </c>
      <c r="Q54" s="69">
        <v>182.64</v>
      </c>
    </row>
    <row r="55" spans="1:17" x14ac:dyDescent="0.25">
      <c r="B55" s="71">
        <v>6.5</v>
      </c>
      <c r="C55" s="66">
        <v>100.46</v>
      </c>
      <c r="D55" s="64">
        <v>116.91</v>
      </c>
      <c r="E55" s="66">
        <v>124.4</v>
      </c>
      <c r="F55" s="64">
        <v>115.34</v>
      </c>
      <c r="G55" s="61"/>
      <c r="H55" s="71">
        <v>6.5</v>
      </c>
      <c r="I55" s="66">
        <v>80.8</v>
      </c>
      <c r="J55" s="64">
        <v>137.57</v>
      </c>
      <c r="K55" s="66">
        <v>137.1</v>
      </c>
      <c r="L55" s="64">
        <v>110.52</v>
      </c>
      <c r="M55" s="70">
        <v>23</v>
      </c>
      <c r="N55" s="70"/>
      <c r="O55" s="70"/>
      <c r="P55" s="68">
        <v>227.1</v>
      </c>
      <c r="Q55" s="69">
        <v>186.78</v>
      </c>
    </row>
    <row r="56" spans="1:17" x14ac:dyDescent="0.25">
      <c r="B56" s="71">
        <v>7</v>
      </c>
      <c r="C56" s="66">
        <v>103.69</v>
      </c>
      <c r="D56" s="64">
        <v>121.41</v>
      </c>
      <c r="E56" s="66">
        <v>128.44999999999999</v>
      </c>
      <c r="F56" s="64">
        <v>117.95</v>
      </c>
      <c r="H56" s="71">
        <v>7</v>
      </c>
      <c r="I56" s="66">
        <v>83.33</v>
      </c>
      <c r="J56" s="64">
        <v>143.28</v>
      </c>
      <c r="K56" s="66">
        <v>139.88</v>
      </c>
      <c r="L56" s="64">
        <v>113.64</v>
      </c>
      <c r="M56" s="70">
        <v>23.5</v>
      </c>
      <c r="N56" s="70"/>
      <c r="O56" s="70"/>
      <c r="P56" s="68">
        <v>230.85</v>
      </c>
      <c r="Q56" s="69">
        <v>190.92</v>
      </c>
    </row>
    <row r="57" spans="1:17" x14ac:dyDescent="0.25">
      <c r="B57" s="71">
        <v>7.5</v>
      </c>
      <c r="C57" s="66">
        <v>106.93</v>
      </c>
      <c r="D57" s="64">
        <v>125.92</v>
      </c>
      <c r="E57" s="66">
        <v>132.5</v>
      </c>
      <c r="F57" s="64">
        <v>120.56</v>
      </c>
      <c r="H57" s="71">
        <v>7.5</v>
      </c>
      <c r="I57" s="66">
        <v>85.86</v>
      </c>
      <c r="J57" s="64">
        <v>149</v>
      </c>
      <c r="K57" s="66">
        <v>143.93</v>
      </c>
      <c r="L57" s="64">
        <v>115.56</v>
      </c>
      <c r="M57" s="70">
        <v>24</v>
      </c>
      <c r="N57" s="70"/>
      <c r="O57" s="70"/>
      <c r="P57" s="68">
        <v>234.9</v>
      </c>
      <c r="Q57" s="69">
        <v>195</v>
      </c>
    </row>
    <row r="58" spans="1:17" x14ac:dyDescent="0.25">
      <c r="B58" s="71">
        <v>8</v>
      </c>
      <c r="C58" s="66">
        <v>110.16</v>
      </c>
      <c r="D58" s="64">
        <v>130.43</v>
      </c>
      <c r="E58" s="66">
        <v>136.55000000000001</v>
      </c>
      <c r="F58" s="64">
        <v>123.17</v>
      </c>
      <c r="H58" s="71">
        <v>8</v>
      </c>
      <c r="I58" s="66">
        <v>88.39</v>
      </c>
      <c r="J58" s="64">
        <v>154.71</v>
      </c>
      <c r="K58" s="66">
        <v>146.55000000000001</v>
      </c>
      <c r="L58" s="64">
        <v>118.62</v>
      </c>
      <c r="M58" s="70">
        <v>24.5</v>
      </c>
      <c r="N58" s="70"/>
      <c r="O58" s="70"/>
      <c r="P58" s="68">
        <v>239.18</v>
      </c>
      <c r="Q58" s="69">
        <v>199.02</v>
      </c>
    </row>
    <row r="59" spans="1:17" x14ac:dyDescent="0.25">
      <c r="B59" s="71">
        <v>8.5</v>
      </c>
      <c r="C59" s="66">
        <v>113.4</v>
      </c>
      <c r="D59" s="64">
        <v>134.94</v>
      </c>
      <c r="E59" s="66">
        <v>140.6</v>
      </c>
      <c r="F59" s="64">
        <v>125.78</v>
      </c>
      <c r="H59" s="71">
        <v>8.5</v>
      </c>
      <c r="I59" s="66">
        <v>90.92</v>
      </c>
      <c r="J59" s="64">
        <v>160.43</v>
      </c>
      <c r="K59" s="66">
        <v>150.75</v>
      </c>
      <c r="L59" s="64">
        <v>121.86</v>
      </c>
      <c r="M59" s="70">
        <v>25</v>
      </c>
      <c r="N59" s="70"/>
      <c r="O59" s="70"/>
      <c r="P59" s="68">
        <v>243.15</v>
      </c>
      <c r="Q59" s="69">
        <v>203.16</v>
      </c>
    </row>
    <row r="60" spans="1:17" x14ac:dyDescent="0.25">
      <c r="B60" s="71">
        <v>9</v>
      </c>
      <c r="C60" s="66">
        <v>116.64</v>
      </c>
      <c r="D60" s="64">
        <v>139.44999999999999</v>
      </c>
      <c r="E60" s="66">
        <v>144.65</v>
      </c>
      <c r="F60" s="64">
        <v>128.38999999999999</v>
      </c>
      <c r="H60" s="71">
        <v>9</v>
      </c>
      <c r="I60" s="66">
        <v>93.45</v>
      </c>
      <c r="J60" s="64">
        <v>166.1</v>
      </c>
      <c r="K60" s="66">
        <v>153.44999999999999</v>
      </c>
      <c r="L60" s="64">
        <v>123.6</v>
      </c>
      <c r="M60" s="70">
        <v>25.5</v>
      </c>
      <c r="N60" s="70"/>
      <c r="O60" s="70"/>
      <c r="P60" s="68">
        <v>247.2</v>
      </c>
      <c r="Q60" s="69">
        <v>207.06</v>
      </c>
    </row>
    <row r="61" spans="1:17" x14ac:dyDescent="0.25">
      <c r="B61" s="71">
        <v>9.5</v>
      </c>
      <c r="C61" s="66">
        <v>119.87</v>
      </c>
      <c r="D61" s="64">
        <v>143.96</v>
      </c>
      <c r="E61" s="66">
        <v>148.69999999999999</v>
      </c>
      <c r="F61" s="64">
        <v>131</v>
      </c>
      <c r="H61" s="71">
        <v>9.5</v>
      </c>
      <c r="I61" s="66">
        <v>96.03</v>
      </c>
      <c r="J61" s="64">
        <v>171.81</v>
      </c>
      <c r="K61" s="66">
        <v>155.85</v>
      </c>
      <c r="L61" s="64">
        <v>125.52</v>
      </c>
      <c r="M61" s="70">
        <v>26</v>
      </c>
      <c r="N61" s="70"/>
      <c r="O61" s="70"/>
      <c r="P61" s="68">
        <v>251.48</v>
      </c>
      <c r="Q61" s="69">
        <v>210.66</v>
      </c>
    </row>
    <row r="62" spans="1:17" x14ac:dyDescent="0.25">
      <c r="B62" s="71">
        <v>10</v>
      </c>
      <c r="C62" s="66">
        <v>123.11</v>
      </c>
      <c r="D62" s="64">
        <v>148.47</v>
      </c>
      <c r="E62" s="66">
        <v>152.75</v>
      </c>
      <c r="F62" s="64">
        <v>133.61000000000001</v>
      </c>
      <c r="H62" s="71">
        <v>10</v>
      </c>
      <c r="I62" s="66">
        <v>98.56</v>
      </c>
      <c r="J62" s="64">
        <v>177.53</v>
      </c>
      <c r="K62" s="66">
        <v>158.69999999999999</v>
      </c>
      <c r="L62" s="64">
        <v>127.32</v>
      </c>
      <c r="M62" s="70">
        <v>26.5</v>
      </c>
      <c r="N62" s="70"/>
      <c r="O62" s="70"/>
      <c r="P62" s="68">
        <v>255.38</v>
      </c>
      <c r="Q62" s="69">
        <v>214.62</v>
      </c>
    </row>
    <row r="63" spans="1:17" x14ac:dyDescent="0.25">
      <c r="B63" s="71">
        <v>11</v>
      </c>
      <c r="C63" s="66">
        <v>128.07</v>
      </c>
      <c r="D63" s="64">
        <v>157.49</v>
      </c>
      <c r="E63" s="66">
        <v>158.6</v>
      </c>
      <c r="F63" s="64">
        <v>138.83000000000001</v>
      </c>
      <c r="H63" s="71">
        <v>10.5</v>
      </c>
      <c r="I63" s="66">
        <v>100.98</v>
      </c>
      <c r="J63" s="64">
        <v>180.99</v>
      </c>
      <c r="K63" s="66">
        <v>161.47999999999999</v>
      </c>
      <c r="L63" s="64">
        <v>129.41999999999999</v>
      </c>
      <c r="M63" s="70">
        <v>27</v>
      </c>
      <c r="N63" s="70"/>
      <c r="O63" s="70"/>
      <c r="P63" s="68">
        <v>259.8</v>
      </c>
      <c r="Q63" s="69">
        <v>218.52</v>
      </c>
    </row>
    <row r="64" spans="1:17" x14ac:dyDescent="0.25">
      <c r="B64" s="71">
        <v>12</v>
      </c>
      <c r="C64" s="66">
        <v>133.02000000000001</v>
      </c>
      <c r="D64" s="64">
        <v>166.5</v>
      </c>
      <c r="E64" s="66">
        <v>164.44</v>
      </c>
      <c r="F64" s="64">
        <v>144.05000000000001</v>
      </c>
      <c r="H64" s="71">
        <v>11</v>
      </c>
      <c r="I64" s="66">
        <v>103.4</v>
      </c>
      <c r="J64" s="64">
        <v>184.41</v>
      </c>
      <c r="K64" s="66">
        <v>162.68</v>
      </c>
      <c r="L64" s="64">
        <v>131.61000000000001</v>
      </c>
      <c r="M64" s="70">
        <v>27.5</v>
      </c>
      <c r="N64" s="70"/>
      <c r="O64" s="70"/>
      <c r="P64" s="68">
        <v>263.7</v>
      </c>
      <c r="Q64" s="69">
        <v>222.42</v>
      </c>
    </row>
    <row r="65" spans="2:17" x14ac:dyDescent="0.25">
      <c r="B65" s="71">
        <f t="shared" ref="B65:B72" si="3">+B64+1</f>
        <v>13</v>
      </c>
      <c r="C65" s="66">
        <v>137.97999999999999</v>
      </c>
      <c r="D65" s="64">
        <v>175.52</v>
      </c>
      <c r="E65" s="66">
        <v>170.29</v>
      </c>
      <c r="F65" s="64">
        <v>149.27000000000001</v>
      </c>
      <c r="H65" s="71">
        <v>11.5</v>
      </c>
      <c r="I65" s="66">
        <v>105.82</v>
      </c>
      <c r="J65" s="64">
        <v>187.88</v>
      </c>
      <c r="K65" s="66">
        <v>165.38</v>
      </c>
      <c r="L65" s="64">
        <v>133.08000000000001</v>
      </c>
      <c r="M65" s="70">
        <v>28</v>
      </c>
      <c r="N65" s="70"/>
      <c r="O65" s="70"/>
      <c r="P65" s="68">
        <v>267.68</v>
      </c>
      <c r="Q65" s="69">
        <v>226.2</v>
      </c>
    </row>
    <row r="66" spans="2:17" x14ac:dyDescent="0.25">
      <c r="B66" s="71">
        <f t="shared" si="3"/>
        <v>14</v>
      </c>
      <c r="C66" s="66">
        <v>142.94</v>
      </c>
      <c r="D66" s="64">
        <v>184.54</v>
      </c>
      <c r="E66" s="66">
        <v>176.13</v>
      </c>
      <c r="F66" s="64">
        <v>154.49</v>
      </c>
      <c r="H66" s="71">
        <v>12</v>
      </c>
      <c r="I66" s="66">
        <v>108.24</v>
      </c>
      <c r="J66" s="64">
        <v>191.34</v>
      </c>
      <c r="K66" s="66">
        <v>168.3</v>
      </c>
      <c r="L66" s="64">
        <v>134.94</v>
      </c>
      <c r="M66" s="70">
        <v>28.5</v>
      </c>
      <c r="N66" s="70"/>
      <c r="O66" s="70"/>
      <c r="P66" s="68">
        <v>271.73</v>
      </c>
      <c r="Q66" s="69">
        <v>230.1</v>
      </c>
    </row>
    <row r="67" spans="2:17" x14ac:dyDescent="0.25">
      <c r="B67" s="71">
        <f t="shared" si="3"/>
        <v>15</v>
      </c>
      <c r="C67" s="66">
        <v>147.9</v>
      </c>
      <c r="D67" s="64">
        <v>193.56</v>
      </c>
      <c r="E67" s="66">
        <v>181.97</v>
      </c>
      <c r="F67" s="64">
        <v>159.71</v>
      </c>
      <c r="H67" s="71">
        <v>12.5</v>
      </c>
      <c r="I67" s="66">
        <v>110.66</v>
      </c>
      <c r="J67" s="64">
        <v>197.76</v>
      </c>
      <c r="K67" s="66">
        <v>169.5</v>
      </c>
      <c r="L67" s="64">
        <v>137.82</v>
      </c>
      <c r="M67" s="70">
        <v>29</v>
      </c>
      <c r="N67" s="70"/>
      <c r="O67" s="70"/>
      <c r="P67" s="68">
        <v>275.77999999999997</v>
      </c>
      <c r="Q67" s="69">
        <v>233.82</v>
      </c>
    </row>
    <row r="68" spans="2:17" x14ac:dyDescent="0.25">
      <c r="B68" s="71">
        <f t="shared" si="3"/>
        <v>16</v>
      </c>
      <c r="C68" s="66">
        <v>152.86000000000001</v>
      </c>
      <c r="D68" s="64">
        <v>202.58</v>
      </c>
      <c r="E68" s="66">
        <v>187.82</v>
      </c>
      <c r="F68" s="64">
        <v>164.93</v>
      </c>
      <c r="H68" s="71">
        <v>13</v>
      </c>
      <c r="I68" s="66">
        <v>113.08</v>
      </c>
      <c r="J68" s="64">
        <v>198.23</v>
      </c>
      <c r="K68" s="66">
        <v>170.85</v>
      </c>
      <c r="L68" s="64">
        <v>139.74</v>
      </c>
      <c r="M68" s="70">
        <v>29.5</v>
      </c>
      <c r="N68" s="70"/>
      <c r="O68" s="70"/>
      <c r="P68" s="68">
        <v>279.68</v>
      </c>
      <c r="Q68" s="69">
        <v>237.66</v>
      </c>
    </row>
    <row r="69" spans="2:17" x14ac:dyDescent="0.25">
      <c r="B69" s="71">
        <f t="shared" si="3"/>
        <v>17</v>
      </c>
      <c r="C69" s="66">
        <v>157.82</v>
      </c>
      <c r="D69" s="64">
        <v>211.59</v>
      </c>
      <c r="E69" s="66">
        <v>193.66</v>
      </c>
      <c r="F69" s="64">
        <v>170.15</v>
      </c>
      <c r="H69" s="71">
        <v>13.5</v>
      </c>
      <c r="I69" s="66">
        <v>115.5</v>
      </c>
      <c r="J69" s="64">
        <v>201.65</v>
      </c>
      <c r="K69" s="66">
        <v>172.13</v>
      </c>
      <c r="L69" s="64">
        <v>141.54</v>
      </c>
      <c r="M69" s="70">
        <v>30</v>
      </c>
      <c r="N69" s="70"/>
      <c r="O69" s="70"/>
      <c r="P69" s="68">
        <v>283.88</v>
      </c>
      <c r="Q69" s="69">
        <v>241.62</v>
      </c>
    </row>
    <row r="70" spans="2:17" x14ac:dyDescent="0.25">
      <c r="B70" s="71">
        <f t="shared" si="3"/>
        <v>18</v>
      </c>
      <c r="C70" s="66">
        <v>162.78</v>
      </c>
      <c r="D70" s="64">
        <v>220.61</v>
      </c>
      <c r="E70" s="66">
        <v>199.51</v>
      </c>
      <c r="F70" s="64">
        <v>175.37</v>
      </c>
      <c r="H70" s="71">
        <v>14</v>
      </c>
      <c r="I70" s="66">
        <v>117.92</v>
      </c>
      <c r="J70" s="64">
        <v>205.11</v>
      </c>
      <c r="K70" s="66">
        <v>173.55</v>
      </c>
      <c r="L70" s="64">
        <v>143.52000000000001</v>
      </c>
      <c r="M70" s="70">
        <v>30.5</v>
      </c>
      <c r="N70" s="70"/>
      <c r="O70" s="70"/>
      <c r="P70" s="68">
        <v>288.14999999999998</v>
      </c>
      <c r="Q70" s="69">
        <v>245.28</v>
      </c>
    </row>
    <row r="71" spans="2:17" x14ac:dyDescent="0.25">
      <c r="B71" s="71">
        <f t="shared" si="3"/>
        <v>19</v>
      </c>
      <c r="C71" s="66">
        <v>167.74</v>
      </c>
      <c r="D71" s="64">
        <v>229.63</v>
      </c>
      <c r="E71" s="66">
        <v>205.35</v>
      </c>
      <c r="F71" s="64">
        <v>180.59</v>
      </c>
      <c r="H71" s="71">
        <v>14.5</v>
      </c>
      <c r="I71" s="66">
        <v>120.34</v>
      </c>
      <c r="J71" s="64">
        <v>208.53</v>
      </c>
      <c r="K71" s="66">
        <v>174.83</v>
      </c>
      <c r="L71" s="64">
        <v>145.44</v>
      </c>
      <c r="M71" s="70">
        <v>31</v>
      </c>
      <c r="N71" s="70"/>
      <c r="O71" s="70"/>
      <c r="P71" s="68">
        <v>292.05200000000002</v>
      </c>
      <c r="Q71" s="69">
        <v>249.18</v>
      </c>
    </row>
    <row r="72" spans="2:17" x14ac:dyDescent="0.25">
      <c r="B72" s="71">
        <f t="shared" si="3"/>
        <v>20</v>
      </c>
      <c r="C72" s="66">
        <v>172.7</v>
      </c>
      <c r="D72" s="64">
        <v>238.65</v>
      </c>
      <c r="E72" s="66">
        <v>211.19</v>
      </c>
      <c r="F72" s="64">
        <v>185.81</v>
      </c>
      <c r="H72" s="71">
        <v>15</v>
      </c>
      <c r="I72" s="66">
        <v>122.76</v>
      </c>
      <c r="J72" s="64">
        <v>212</v>
      </c>
      <c r="K72" s="66">
        <v>180.3</v>
      </c>
      <c r="L72" s="64">
        <v>147.24</v>
      </c>
      <c r="M72" s="70">
        <v>31.5</v>
      </c>
      <c r="N72" s="70"/>
      <c r="O72" s="70"/>
      <c r="P72" s="68">
        <v>296.18</v>
      </c>
      <c r="Q72" s="69">
        <v>252.96</v>
      </c>
    </row>
    <row r="73" spans="2:17" x14ac:dyDescent="0.25">
      <c r="B73" s="71">
        <v>70</v>
      </c>
      <c r="C73" s="66">
        <v>446.39</v>
      </c>
      <c r="D73" s="64">
        <v>690.45</v>
      </c>
      <c r="E73" s="66">
        <v>493.91</v>
      </c>
      <c r="F73" s="64">
        <v>516.89</v>
      </c>
      <c r="H73" s="71">
        <v>15.5</v>
      </c>
      <c r="I73" s="66">
        <v>125.18</v>
      </c>
      <c r="J73" s="64">
        <v>215.46</v>
      </c>
      <c r="K73" s="66">
        <v>183.3</v>
      </c>
      <c r="L73" s="64">
        <v>149.16</v>
      </c>
      <c r="M73" s="67"/>
      <c r="N73" s="67"/>
      <c r="O73" s="67"/>
    </row>
    <row r="74" spans="2:17" x14ac:dyDescent="0.25">
      <c r="B74" s="71">
        <v>300</v>
      </c>
      <c r="C74" s="66">
        <v>1986.47</v>
      </c>
      <c r="D74" s="64">
        <v>2944.68</v>
      </c>
      <c r="E74" s="66">
        <v>2111.27</v>
      </c>
      <c r="F74" s="64">
        <v>2648.99</v>
      </c>
      <c r="H74" s="71">
        <v>16</v>
      </c>
      <c r="I74" s="66">
        <v>127.6</v>
      </c>
      <c r="J74" s="64">
        <v>218.88</v>
      </c>
      <c r="K74" s="66">
        <v>185.55</v>
      </c>
      <c r="L74" s="64">
        <v>151.13999999999999</v>
      </c>
      <c r="M74" s="67"/>
      <c r="N74" s="67"/>
      <c r="O74" s="67"/>
    </row>
    <row r="75" spans="2:17" x14ac:dyDescent="0.25">
      <c r="H75" s="70">
        <v>16.5</v>
      </c>
      <c r="I75" s="68">
        <v>130.02000000000001</v>
      </c>
      <c r="J75" s="69">
        <v>222.35</v>
      </c>
      <c r="K75" s="66">
        <v>186.9</v>
      </c>
      <c r="L75" s="64">
        <v>153.9</v>
      </c>
      <c r="M75" s="67"/>
      <c r="N75" s="67"/>
      <c r="O75" s="67"/>
    </row>
    <row r="76" spans="2:17" x14ac:dyDescent="0.25">
      <c r="H76" s="2"/>
      <c r="I76" s="2"/>
      <c r="J76" s="2"/>
      <c r="K76" s="2"/>
    </row>
    <row r="77" spans="2:17" x14ac:dyDescent="0.25">
      <c r="B77"/>
      <c r="H77" s="2"/>
      <c r="I77" s="2"/>
      <c r="J77" s="2"/>
      <c r="K77" s="2"/>
    </row>
    <row r="78" spans="2:17" x14ac:dyDescent="0.25">
      <c r="B78"/>
      <c r="H78" s="2"/>
      <c r="I78" s="2"/>
      <c r="J78" s="2"/>
      <c r="K78" s="2"/>
    </row>
    <row r="79" spans="2:17" x14ac:dyDescent="0.25">
      <c r="B79"/>
      <c r="H79" s="2"/>
      <c r="I79" s="2"/>
      <c r="J79" s="2"/>
      <c r="K79" s="2"/>
    </row>
    <row r="80" spans="2:17" x14ac:dyDescent="0.25">
      <c r="B80"/>
      <c r="H80" s="2"/>
      <c r="I80" s="2"/>
      <c r="J80" s="2"/>
      <c r="K80" s="2"/>
    </row>
    <row r="81" spans="2:11" x14ac:dyDescent="0.25">
      <c r="B81"/>
      <c r="H81" s="2"/>
      <c r="I81" s="2"/>
      <c r="J81" s="2"/>
      <c r="K81" s="2"/>
    </row>
    <row r="82" spans="2:11" x14ac:dyDescent="0.25">
      <c r="B82"/>
      <c r="H82" s="2"/>
      <c r="I82" s="2"/>
      <c r="J82" s="2"/>
      <c r="K82" s="2"/>
    </row>
    <row r="83" spans="2:11" x14ac:dyDescent="0.25">
      <c r="B83"/>
      <c r="H83" s="2"/>
      <c r="I83" s="2"/>
      <c r="J83" s="2"/>
      <c r="K83" s="2"/>
    </row>
    <row r="84" spans="2:11" x14ac:dyDescent="0.25">
      <c r="B84"/>
      <c r="H84" s="2"/>
      <c r="I84" s="2"/>
      <c r="J84" s="2"/>
      <c r="K84" s="2"/>
    </row>
    <row r="85" spans="2:11" x14ac:dyDescent="0.25">
      <c r="B85"/>
      <c r="H85" s="2"/>
      <c r="I85" s="2"/>
      <c r="J85" s="2"/>
      <c r="K85" s="2"/>
    </row>
    <row r="86" spans="2:11" x14ac:dyDescent="0.25">
      <c r="B86"/>
      <c r="H86" s="2"/>
      <c r="I86" s="2"/>
      <c r="J86" s="2"/>
      <c r="K86" s="2"/>
    </row>
    <row r="87" spans="2:11" x14ac:dyDescent="0.25">
      <c r="B87"/>
      <c r="H87" s="2"/>
      <c r="I87" s="2"/>
      <c r="J87" s="2"/>
      <c r="K87" s="2"/>
    </row>
    <row r="88" spans="2:11" x14ac:dyDescent="0.25">
      <c r="B88"/>
      <c r="H88" s="2"/>
      <c r="I88" s="2"/>
      <c r="J88" s="2"/>
      <c r="K88" s="2"/>
    </row>
    <row r="89" spans="2:11" x14ac:dyDescent="0.25">
      <c r="B89"/>
      <c r="H89" s="2"/>
      <c r="I89" s="2"/>
      <c r="J89" s="2"/>
      <c r="K89" s="2"/>
    </row>
    <row r="90" spans="2:11" x14ac:dyDescent="0.25">
      <c r="B90"/>
      <c r="H90" s="2"/>
      <c r="I90" s="2"/>
      <c r="J90" s="2"/>
      <c r="K90" s="2"/>
    </row>
    <row r="91" spans="2:11" x14ac:dyDescent="0.25">
      <c r="B91"/>
      <c r="H91" s="2"/>
      <c r="I91" s="2"/>
      <c r="J91" s="2"/>
      <c r="K91" s="2"/>
    </row>
    <row r="92" spans="2:11" x14ac:dyDescent="0.25">
      <c r="B92"/>
      <c r="H92" s="2"/>
      <c r="I92" s="2"/>
      <c r="J92" s="2"/>
      <c r="K92" s="2"/>
    </row>
    <row r="93" spans="2:11" x14ac:dyDescent="0.25">
      <c r="B93"/>
      <c r="H93" s="2"/>
      <c r="I93" s="2"/>
      <c r="J93" s="2"/>
      <c r="K93" s="2"/>
    </row>
    <row r="94" spans="2:11" x14ac:dyDescent="0.25">
      <c r="B94"/>
      <c r="H94" s="2"/>
      <c r="I94" s="2"/>
      <c r="J94" s="2"/>
      <c r="K94" s="2"/>
    </row>
    <row r="95" spans="2:11" x14ac:dyDescent="0.25">
      <c r="B95"/>
      <c r="H95" s="2"/>
      <c r="I95" s="2"/>
      <c r="J95" s="2"/>
      <c r="K95" s="2"/>
    </row>
    <row r="96" spans="2:11" x14ac:dyDescent="0.25">
      <c r="B96"/>
      <c r="H96" s="2"/>
      <c r="I96" s="2"/>
      <c r="J96" s="2"/>
      <c r="K96" s="2"/>
    </row>
    <row r="97" spans="2:11" x14ac:dyDescent="0.25">
      <c r="B97"/>
      <c r="H97" s="2"/>
      <c r="I97" s="2"/>
      <c r="J97" s="2"/>
      <c r="K97" s="2"/>
    </row>
    <row r="98" spans="2:11" x14ac:dyDescent="0.25">
      <c r="B98"/>
      <c r="H98" s="2"/>
      <c r="I98" s="2"/>
      <c r="J98" s="2"/>
      <c r="K98" s="2"/>
    </row>
    <row r="99" spans="2:11" x14ac:dyDescent="0.25">
      <c r="B99"/>
      <c r="H99" s="2"/>
      <c r="I99" s="2"/>
      <c r="J99" s="2"/>
      <c r="K99" s="2"/>
    </row>
    <row r="100" spans="2:11" x14ac:dyDescent="0.25">
      <c r="B100"/>
      <c r="H100" s="2"/>
      <c r="I100" s="2"/>
      <c r="J100" s="2"/>
      <c r="K100" s="2"/>
    </row>
    <row r="101" spans="2:11" x14ac:dyDescent="0.25">
      <c r="B101"/>
      <c r="H101" s="2"/>
      <c r="I101" s="2"/>
      <c r="J101" s="2"/>
      <c r="K101" s="2"/>
    </row>
    <row r="102" spans="2:11" x14ac:dyDescent="0.25">
      <c r="B102"/>
      <c r="H102" s="2"/>
      <c r="I102" s="2"/>
      <c r="J102" s="2"/>
      <c r="K102" s="2"/>
    </row>
    <row r="103" spans="2:11" x14ac:dyDescent="0.25">
      <c r="B103"/>
      <c r="H103" s="2"/>
      <c r="I103" s="2"/>
      <c r="J103" s="2"/>
      <c r="K103" s="2"/>
    </row>
    <row r="104" spans="2:11" x14ac:dyDescent="0.25">
      <c r="B104"/>
      <c r="H104" s="2"/>
      <c r="I104" s="2"/>
      <c r="J104" s="2"/>
      <c r="K104" s="2"/>
    </row>
    <row r="105" spans="2:11" x14ac:dyDescent="0.25">
      <c r="B105"/>
      <c r="H105" s="2"/>
      <c r="I105" s="2"/>
      <c r="J105" s="2"/>
      <c r="K105" s="2"/>
    </row>
    <row r="106" spans="2:11" x14ac:dyDescent="0.25">
      <c r="B106"/>
      <c r="H106" s="2"/>
      <c r="I106" s="2"/>
      <c r="J106" s="2"/>
      <c r="K106" s="2"/>
    </row>
    <row r="107" spans="2:11" x14ac:dyDescent="0.25">
      <c r="B107"/>
      <c r="H107" s="2"/>
      <c r="I107" s="2"/>
      <c r="J107" s="2"/>
      <c r="K107" s="2"/>
    </row>
    <row r="108" spans="2:11" x14ac:dyDescent="0.25">
      <c r="B108"/>
      <c r="H108" s="2"/>
      <c r="I108" s="2"/>
      <c r="J108" s="2"/>
      <c r="K108" s="2"/>
    </row>
    <row r="109" spans="2:11" x14ac:dyDescent="0.25">
      <c r="B109"/>
      <c r="H109" s="2"/>
      <c r="I109" s="2"/>
      <c r="J109" s="2"/>
      <c r="K109" s="2"/>
    </row>
    <row r="110" spans="2:11" x14ac:dyDescent="0.25">
      <c r="B110"/>
      <c r="H110" s="2"/>
      <c r="I110" s="2"/>
      <c r="J110" s="2"/>
      <c r="K110" s="2"/>
    </row>
    <row r="111" spans="2:11" x14ac:dyDescent="0.25">
      <c r="B111"/>
      <c r="H111" s="2"/>
      <c r="I111" s="2"/>
      <c r="J111" s="2"/>
      <c r="K111" s="2"/>
    </row>
    <row r="112" spans="2:11" x14ac:dyDescent="0.25">
      <c r="B112"/>
      <c r="H112" s="2"/>
      <c r="I112" s="2"/>
      <c r="J112" s="2"/>
      <c r="K112" s="2"/>
    </row>
    <row r="113" spans="2:11" x14ac:dyDescent="0.25">
      <c r="B113"/>
      <c r="H113" s="2"/>
      <c r="I113" s="2"/>
      <c r="J113" s="2"/>
      <c r="K113" s="2"/>
    </row>
    <row r="114" spans="2:11" x14ac:dyDescent="0.25">
      <c r="B114"/>
      <c r="H114" s="2"/>
      <c r="I114" s="2"/>
      <c r="J114" s="2"/>
      <c r="K114" s="2"/>
    </row>
    <row r="115" spans="2:11" x14ac:dyDescent="0.25">
      <c r="B115"/>
      <c r="H115" s="2"/>
      <c r="I115" s="2"/>
      <c r="J115" s="2"/>
      <c r="K115" s="2"/>
    </row>
    <row r="116" spans="2:11" x14ac:dyDescent="0.25">
      <c r="B116"/>
      <c r="H116" s="2"/>
      <c r="I116" s="2"/>
      <c r="J116" s="2"/>
      <c r="K116" s="2"/>
    </row>
    <row r="117" spans="2:11" x14ac:dyDescent="0.25">
      <c r="B117"/>
      <c r="H117" s="2"/>
      <c r="I117" s="2"/>
      <c r="J117" s="2"/>
      <c r="K117" s="2"/>
    </row>
    <row r="118" spans="2:11" x14ac:dyDescent="0.25">
      <c r="B118"/>
      <c r="H118" s="2"/>
      <c r="I118" s="2"/>
      <c r="J118" s="2"/>
      <c r="K118" s="2"/>
    </row>
    <row r="119" spans="2:11" x14ac:dyDescent="0.25">
      <c r="B119"/>
      <c r="H119" s="2"/>
      <c r="I119" s="2"/>
      <c r="J119" s="2"/>
      <c r="K119" s="2"/>
    </row>
    <row r="120" spans="2:11" x14ac:dyDescent="0.25">
      <c r="B120"/>
      <c r="H120" s="2"/>
      <c r="I120" s="2"/>
      <c r="J120" s="2"/>
      <c r="K120" s="2"/>
    </row>
    <row r="121" spans="2:11" x14ac:dyDescent="0.25">
      <c r="B121"/>
      <c r="H121" s="2"/>
      <c r="I121" s="2"/>
      <c r="J121" s="2"/>
      <c r="K121" s="2"/>
    </row>
    <row r="122" spans="2:11" x14ac:dyDescent="0.25">
      <c r="B122"/>
      <c r="H122" s="2"/>
      <c r="I122" s="2"/>
      <c r="J122" s="2"/>
      <c r="K122" s="2"/>
    </row>
    <row r="123" spans="2:11" x14ac:dyDescent="0.25">
      <c r="B123"/>
      <c r="H123" s="2"/>
      <c r="I123" s="2"/>
      <c r="J123" s="2"/>
      <c r="K123" s="2"/>
    </row>
    <row r="124" spans="2:11" x14ac:dyDescent="0.25">
      <c r="B124"/>
      <c r="H124" s="2"/>
      <c r="I124" s="2"/>
      <c r="J124" s="2"/>
      <c r="K124" s="2"/>
    </row>
    <row r="125" spans="2:11" x14ac:dyDescent="0.25">
      <c r="B125"/>
      <c r="H125" s="2"/>
      <c r="I125" s="2"/>
      <c r="J125" s="2"/>
      <c r="K125" s="2"/>
    </row>
    <row r="126" spans="2:11" x14ac:dyDescent="0.25">
      <c r="B126"/>
      <c r="H126" s="2"/>
      <c r="I126" s="2"/>
      <c r="J126" s="2"/>
      <c r="K126" s="2"/>
    </row>
    <row r="127" spans="2:11" x14ac:dyDescent="0.25">
      <c r="B127"/>
      <c r="H127" s="2"/>
      <c r="I127" s="2"/>
      <c r="J127" s="2"/>
      <c r="K127" s="2"/>
    </row>
    <row r="128" spans="2:11" x14ac:dyDescent="0.25">
      <c r="B128"/>
      <c r="H128" s="2"/>
      <c r="I128" s="2"/>
      <c r="J128" s="2"/>
      <c r="K128" s="2"/>
    </row>
    <row r="129" spans="2:11" x14ac:dyDescent="0.25">
      <c r="B129"/>
      <c r="H129" s="2"/>
      <c r="I129" s="2"/>
      <c r="J129" s="2"/>
      <c r="K129" s="2"/>
    </row>
    <row r="130" spans="2:11" x14ac:dyDescent="0.25">
      <c r="B130"/>
      <c r="H130" s="2"/>
      <c r="I130" s="2"/>
      <c r="J130" s="2"/>
      <c r="K130" s="2"/>
    </row>
    <row r="131" spans="2:11" x14ac:dyDescent="0.25">
      <c r="B131"/>
      <c r="H131" s="2"/>
      <c r="I131" s="2"/>
      <c r="J131" s="2"/>
      <c r="K131" s="2"/>
    </row>
    <row r="132" spans="2:11" x14ac:dyDescent="0.25">
      <c r="B132"/>
      <c r="H132" s="2"/>
      <c r="I132" s="2"/>
      <c r="J132" s="2"/>
      <c r="K132" s="2"/>
    </row>
    <row r="133" spans="2:11" x14ac:dyDescent="0.25">
      <c r="B133"/>
      <c r="H133" s="2"/>
      <c r="I133" s="2"/>
      <c r="J133" s="2"/>
      <c r="K133" s="2"/>
    </row>
    <row r="134" spans="2:11" x14ac:dyDescent="0.25">
      <c r="B134"/>
      <c r="H134" s="2"/>
      <c r="I134" s="2"/>
      <c r="J134" s="2"/>
      <c r="K134" s="2"/>
    </row>
    <row r="135" spans="2:11" x14ac:dyDescent="0.25">
      <c r="B135"/>
      <c r="H135" s="2"/>
      <c r="I135" s="2"/>
      <c r="J135" s="2"/>
      <c r="K135" s="2"/>
    </row>
    <row r="136" spans="2:11" x14ac:dyDescent="0.25">
      <c r="B136"/>
      <c r="H136" s="2"/>
      <c r="I136" s="2"/>
      <c r="J136" s="2"/>
      <c r="K136" s="2"/>
    </row>
    <row r="137" spans="2:11" x14ac:dyDescent="0.25">
      <c r="B137"/>
      <c r="H137" s="2"/>
      <c r="I137" s="2"/>
      <c r="J137" s="2"/>
      <c r="K137" s="2"/>
    </row>
    <row r="138" spans="2:11" x14ac:dyDescent="0.25">
      <c r="B138"/>
      <c r="H138" s="2"/>
      <c r="I138" s="2"/>
      <c r="J138" s="2"/>
      <c r="K138" s="2"/>
    </row>
    <row r="139" spans="2:11" x14ac:dyDescent="0.25">
      <c r="B139"/>
      <c r="H139" s="2"/>
      <c r="I139" s="2"/>
      <c r="J139" s="2"/>
      <c r="K139" s="2"/>
    </row>
    <row r="140" spans="2:11" x14ac:dyDescent="0.25">
      <c r="B140"/>
      <c r="H140" s="2"/>
      <c r="I140" s="2"/>
      <c r="J140" s="2"/>
      <c r="K140" s="2"/>
    </row>
    <row r="141" spans="2:11" x14ac:dyDescent="0.25">
      <c r="B141"/>
      <c r="H141" s="2"/>
      <c r="I141" s="2"/>
      <c r="J141" s="2"/>
      <c r="K141" s="2"/>
    </row>
  </sheetData>
  <mergeCells count="33">
    <mergeCell ref="I27:L27"/>
    <mergeCell ref="P41:P42"/>
    <mergeCell ref="B4:E4"/>
    <mergeCell ref="I7:Q7"/>
    <mergeCell ref="B40:D40"/>
    <mergeCell ref="E40:F40"/>
    <mergeCell ref="H40:J40"/>
    <mergeCell ref="K40:Q40"/>
    <mergeCell ref="H39:Q39"/>
    <mergeCell ref="B7:D7"/>
    <mergeCell ref="E7:F7"/>
    <mergeCell ref="G7:H7"/>
    <mergeCell ref="E13:F13"/>
    <mergeCell ref="B15:G15"/>
    <mergeCell ref="H15:K15"/>
    <mergeCell ref="B39:F39"/>
    <mergeCell ref="I28:L28"/>
    <mergeCell ref="I16:Q16"/>
    <mergeCell ref="B31:B32"/>
    <mergeCell ref="C31:C32"/>
    <mergeCell ref="D31:G31"/>
    <mergeCell ref="B41:B42"/>
    <mergeCell ref="C41:C42"/>
    <mergeCell ref="D41:D42"/>
    <mergeCell ref="E41:E42"/>
    <mergeCell ref="F41:F42"/>
    <mergeCell ref="H41:H42"/>
    <mergeCell ref="Q41:Q42"/>
    <mergeCell ref="I41:I42"/>
    <mergeCell ref="J41:J42"/>
    <mergeCell ref="K41:K42"/>
    <mergeCell ref="L41:L42"/>
    <mergeCell ref="M41:M42"/>
  </mergeCells>
  <pageMargins left="0.70866141732283472" right="0.70866141732283472" top="0.74803149606299213" bottom="0.74803149606299213" header="0.31496062992125984" footer="0.31496062992125984"/>
  <pageSetup paperSize="5"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Q45"/>
  <sheetViews>
    <sheetView tabSelected="1" topLeftCell="A16" workbookViewId="0">
      <selection activeCell="E11" sqref="E11:F11"/>
    </sheetView>
  </sheetViews>
  <sheetFormatPr baseColWidth="10" defaultRowHeight="15" x14ac:dyDescent="0.25"/>
  <cols>
    <col min="1" max="1" width="12.140625" customWidth="1"/>
    <col min="2" max="2" width="5.42578125" style="4" customWidth="1"/>
    <col min="3" max="3" width="14.42578125" bestFit="1" customWidth="1"/>
    <col min="4" max="4" width="16.140625" customWidth="1"/>
    <col min="5" max="5" width="14.7109375" customWidth="1"/>
    <col min="6" max="6" width="12.7109375" customWidth="1"/>
    <col min="7" max="7" width="14.85546875" bestFit="1" customWidth="1"/>
    <col min="8" max="8" width="11.42578125" customWidth="1"/>
    <col min="9" max="9" width="12.85546875" customWidth="1"/>
    <col min="10" max="10" width="10.7109375" customWidth="1"/>
    <col min="11" max="11" width="13.85546875" customWidth="1"/>
    <col min="12" max="12" width="10.140625" customWidth="1"/>
    <col min="13" max="13" width="8.7109375" customWidth="1"/>
    <col min="14" max="14" width="9.42578125" bestFit="1" customWidth="1"/>
    <col min="15" max="15" width="17.42578125" bestFit="1" customWidth="1"/>
    <col min="16" max="16" width="16.28515625" customWidth="1"/>
    <col min="17" max="17" width="10" customWidth="1"/>
    <col min="18" max="18" width="15.85546875" bestFit="1" customWidth="1"/>
    <col min="19" max="19" width="17.5703125" customWidth="1"/>
    <col min="20" max="20" width="22.7109375" bestFit="1" customWidth="1"/>
    <col min="21" max="21" width="15" customWidth="1"/>
    <col min="22" max="22" width="22.28515625" customWidth="1"/>
  </cols>
  <sheetData>
    <row r="2" spans="2:17" ht="26.25" x14ac:dyDescent="0.4">
      <c r="C2" s="178" t="s">
        <v>98</v>
      </c>
      <c r="D2" s="178"/>
      <c r="E2" s="178"/>
    </row>
    <row r="4" spans="2:17" x14ac:dyDescent="0.25">
      <c r="B4" s="49" t="s">
        <v>41</v>
      </c>
      <c r="C4" s="49"/>
      <c r="D4" s="49"/>
      <c r="E4" s="49"/>
    </row>
    <row r="5" spans="2:17" x14ac:dyDescent="0.25">
      <c r="B5" s="167"/>
      <c r="C5" s="168"/>
      <c r="D5" s="169"/>
      <c r="E5" s="177" t="s">
        <v>10</v>
      </c>
      <c r="F5" s="177"/>
      <c r="G5" s="177" t="s">
        <v>25</v>
      </c>
      <c r="H5" s="177"/>
      <c r="I5" s="142" t="s">
        <v>43</v>
      </c>
      <c r="J5" s="143"/>
      <c r="K5" s="143"/>
      <c r="L5" s="143"/>
      <c r="M5" s="143"/>
      <c r="N5" s="143"/>
      <c r="O5" s="144"/>
    </row>
    <row r="6" spans="2:17" ht="30" x14ac:dyDescent="0.25">
      <c r="B6" s="6" t="s">
        <v>0</v>
      </c>
      <c r="C6" s="20" t="s">
        <v>13</v>
      </c>
      <c r="D6" s="9" t="s">
        <v>1</v>
      </c>
      <c r="E6" s="77" t="s">
        <v>84</v>
      </c>
      <c r="F6" s="78" t="s">
        <v>46</v>
      </c>
      <c r="G6" s="77" t="s">
        <v>85</v>
      </c>
      <c r="H6" s="78" t="s">
        <v>47</v>
      </c>
      <c r="I6" s="32" t="s">
        <v>3</v>
      </c>
      <c r="J6" s="32" t="s">
        <v>11</v>
      </c>
      <c r="K6" s="32" t="s">
        <v>4</v>
      </c>
      <c r="L6" s="56" t="s">
        <v>5</v>
      </c>
      <c r="M6" s="32" t="s">
        <v>48</v>
      </c>
      <c r="N6" s="32" t="s">
        <v>19</v>
      </c>
      <c r="O6" s="32" t="s">
        <v>49</v>
      </c>
      <c r="P6" s="76" t="s">
        <v>81</v>
      </c>
    </row>
    <row r="7" spans="2:17" x14ac:dyDescent="0.25">
      <c r="B7" s="30">
        <v>1</v>
      </c>
      <c r="C7" s="21" t="s">
        <v>95</v>
      </c>
      <c r="D7" s="14">
        <v>155</v>
      </c>
      <c r="E7" s="133">
        <v>1.45</v>
      </c>
      <c r="F7" s="127"/>
      <c r="G7" s="130">
        <v>0.06</v>
      </c>
      <c r="H7" s="50"/>
      <c r="I7" s="14">
        <v>50</v>
      </c>
      <c r="J7" s="14">
        <v>25</v>
      </c>
      <c r="K7" s="14"/>
      <c r="L7" s="14">
        <v>30</v>
      </c>
      <c r="M7" s="14"/>
      <c r="N7" s="14" t="s">
        <v>96</v>
      </c>
      <c r="O7" s="51" t="s">
        <v>97</v>
      </c>
      <c r="P7" s="3" t="s">
        <v>80</v>
      </c>
    </row>
    <row r="8" spans="2:17" x14ac:dyDescent="0.25">
      <c r="B8" s="30">
        <v>3</v>
      </c>
      <c r="C8" s="21" t="s">
        <v>75</v>
      </c>
      <c r="D8" s="14">
        <v>190</v>
      </c>
      <c r="E8" s="133">
        <v>1.75</v>
      </c>
      <c r="F8" s="124"/>
      <c r="G8" s="130">
        <v>0.09</v>
      </c>
      <c r="H8" s="50"/>
      <c r="I8" s="14">
        <v>45</v>
      </c>
      <c r="J8" s="14">
        <v>35</v>
      </c>
      <c r="K8" s="14">
        <v>80.5</v>
      </c>
      <c r="L8" s="14">
        <v>25</v>
      </c>
      <c r="M8" s="14"/>
      <c r="N8" s="14" t="s">
        <v>9</v>
      </c>
      <c r="O8" s="51" t="s">
        <v>79</v>
      </c>
      <c r="P8" s="3" t="s">
        <v>80</v>
      </c>
    </row>
    <row r="9" spans="2:17" x14ac:dyDescent="0.25">
      <c r="B9" s="30">
        <v>4</v>
      </c>
      <c r="C9" s="87" t="s">
        <v>71</v>
      </c>
      <c r="D9" s="13">
        <v>105</v>
      </c>
      <c r="E9" s="134">
        <v>1.55</v>
      </c>
      <c r="F9" s="137"/>
      <c r="G9" s="136">
        <v>5.5E-2</v>
      </c>
      <c r="H9" s="138"/>
      <c r="I9" s="13">
        <v>35</v>
      </c>
      <c r="J9" s="13">
        <v>65</v>
      </c>
      <c r="K9" s="13">
        <v>109.5</v>
      </c>
      <c r="L9" s="13" t="s">
        <v>82</v>
      </c>
      <c r="M9" s="13">
        <v>165</v>
      </c>
      <c r="N9" s="13" t="s">
        <v>58</v>
      </c>
      <c r="O9" s="126" t="s">
        <v>86</v>
      </c>
      <c r="P9" s="91"/>
    </row>
    <row r="10" spans="2:17" x14ac:dyDescent="0.25">
      <c r="B10" s="30">
        <v>5</v>
      </c>
      <c r="C10" s="87" t="s">
        <v>27</v>
      </c>
      <c r="D10" s="13">
        <v>375</v>
      </c>
      <c r="E10" s="134">
        <v>1.65</v>
      </c>
      <c r="F10" s="137"/>
      <c r="G10" s="136">
        <v>5.5E-2</v>
      </c>
      <c r="H10" s="138"/>
      <c r="I10" s="13">
        <v>0</v>
      </c>
      <c r="J10" s="13">
        <v>0</v>
      </c>
      <c r="K10" s="13">
        <v>0</v>
      </c>
      <c r="L10" s="13">
        <v>0</v>
      </c>
      <c r="M10" s="13"/>
      <c r="N10" s="13" t="s">
        <v>58</v>
      </c>
      <c r="O10" s="90" t="s">
        <v>86</v>
      </c>
      <c r="P10" s="91" t="s">
        <v>204</v>
      </c>
    </row>
    <row r="11" spans="2:17" x14ac:dyDescent="0.25">
      <c r="E11" s="179"/>
      <c r="F11" s="179"/>
      <c r="G11" s="170"/>
      <c r="H11" s="171"/>
    </row>
    <row r="12" spans="2:17" x14ac:dyDescent="0.25">
      <c r="B12" s="172" t="s">
        <v>42</v>
      </c>
      <c r="C12" s="172"/>
      <c r="D12" s="172"/>
      <c r="E12" s="172"/>
      <c r="F12" s="172"/>
      <c r="G12" s="172"/>
      <c r="H12" s="173"/>
      <c r="I12" s="173"/>
      <c r="J12" s="173"/>
      <c r="K12" s="173"/>
    </row>
    <row r="13" spans="2:17" x14ac:dyDescent="0.25">
      <c r="B13" s="16"/>
      <c r="C13" s="31"/>
      <c r="D13" s="31"/>
      <c r="E13" s="31"/>
      <c r="F13" s="31"/>
      <c r="G13" s="31"/>
      <c r="H13" s="31"/>
      <c r="I13" s="31"/>
      <c r="J13" s="31"/>
      <c r="K13" s="31"/>
      <c r="L13" s="37"/>
      <c r="M13" s="34"/>
      <c r="N13" s="34"/>
      <c r="O13" s="34"/>
      <c r="P13" s="34"/>
      <c r="Q13" s="34"/>
    </row>
    <row r="14" spans="2:17" ht="43.5" customHeight="1" x14ac:dyDescent="0.25">
      <c r="B14" s="6" t="s">
        <v>0</v>
      </c>
      <c r="C14" s="20" t="s">
        <v>13</v>
      </c>
      <c r="D14" s="26" t="s">
        <v>36</v>
      </c>
      <c r="E14" s="25" t="s">
        <v>37</v>
      </c>
      <c r="F14" s="39" t="s">
        <v>38</v>
      </c>
      <c r="G14" s="27" t="s">
        <v>207</v>
      </c>
      <c r="H14" s="38" t="s">
        <v>40</v>
      </c>
      <c r="I14" s="40" t="s">
        <v>50</v>
      </c>
      <c r="J14" s="33" t="s">
        <v>19</v>
      </c>
      <c r="K14" s="17" t="s">
        <v>20</v>
      </c>
      <c r="L14" s="17" t="s">
        <v>51</v>
      </c>
      <c r="M14" s="28"/>
      <c r="N14" s="35"/>
      <c r="O14" s="28"/>
      <c r="P14" s="28"/>
      <c r="Q14" s="29"/>
    </row>
    <row r="15" spans="2:17" x14ac:dyDescent="0.25">
      <c r="B15" s="30">
        <v>1</v>
      </c>
      <c r="C15" s="24" t="s">
        <v>74</v>
      </c>
      <c r="D15" s="43">
        <v>3008</v>
      </c>
      <c r="E15" s="44">
        <v>3500</v>
      </c>
      <c r="F15" s="44"/>
      <c r="G15" s="44"/>
      <c r="H15" s="44"/>
      <c r="I15" s="44"/>
      <c r="J15" s="57"/>
      <c r="K15" s="59"/>
      <c r="L15" s="46"/>
      <c r="M15" s="41" t="s">
        <v>77</v>
      </c>
      <c r="N15" s="28"/>
      <c r="O15" s="28"/>
      <c r="P15" s="28"/>
      <c r="Q15" s="29"/>
    </row>
    <row r="16" spans="2:17" x14ac:dyDescent="0.25">
      <c r="B16" s="30">
        <v>2</v>
      </c>
      <c r="C16" s="21" t="s">
        <v>75</v>
      </c>
      <c r="D16" s="43">
        <v>2721</v>
      </c>
      <c r="E16" s="44">
        <v>2800</v>
      </c>
      <c r="F16" s="44"/>
      <c r="G16" s="44">
        <v>3436</v>
      </c>
      <c r="H16" s="44"/>
      <c r="I16" s="44">
        <v>346</v>
      </c>
      <c r="J16" s="57" t="s">
        <v>9</v>
      </c>
      <c r="K16" s="59" t="s">
        <v>7</v>
      </c>
      <c r="L16" s="46"/>
      <c r="M16" s="41" t="s">
        <v>76</v>
      </c>
      <c r="N16" s="28"/>
      <c r="O16" s="41">
        <v>6.4999999999999997E-3</v>
      </c>
      <c r="P16" s="28"/>
      <c r="Q16" s="29"/>
    </row>
    <row r="17" spans="2:17" x14ac:dyDescent="0.25">
      <c r="B17" s="30">
        <v>4</v>
      </c>
      <c r="C17" s="87" t="s">
        <v>27</v>
      </c>
      <c r="D17" s="47"/>
      <c r="E17" s="47">
        <v>2895</v>
      </c>
      <c r="F17" s="47">
        <v>2895</v>
      </c>
      <c r="G17" s="47">
        <v>3295</v>
      </c>
      <c r="H17" s="47"/>
      <c r="I17" s="47">
        <v>125</v>
      </c>
      <c r="J17" s="58"/>
      <c r="K17" s="60"/>
      <c r="L17" s="48" t="s">
        <v>205</v>
      </c>
      <c r="M17" s="41" t="s">
        <v>78</v>
      </c>
      <c r="N17" s="36"/>
      <c r="O17" s="42">
        <v>5.4999999999999997E-3</v>
      </c>
      <c r="P17" s="36"/>
      <c r="Q17" s="29"/>
    </row>
    <row r="18" spans="2:17" x14ac:dyDescent="0.25">
      <c r="B18" s="86">
        <v>5</v>
      </c>
      <c r="C18" s="87" t="s">
        <v>71</v>
      </c>
      <c r="D18" s="47">
        <v>3350</v>
      </c>
      <c r="E18" s="47">
        <v>2904</v>
      </c>
      <c r="F18" s="47">
        <v>2904</v>
      </c>
      <c r="G18" s="47">
        <v>0</v>
      </c>
      <c r="H18" s="47">
        <v>0</v>
      </c>
      <c r="I18" s="47">
        <v>109.25</v>
      </c>
      <c r="J18" s="58" t="s">
        <v>58</v>
      </c>
      <c r="K18" s="59" t="s">
        <v>87</v>
      </c>
      <c r="L18" s="46">
        <v>8.0000000000000002E-3</v>
      </c>
      <c r="M18" s="41"/>
      <c r="N18" s="36"/>
      <c r="O18" s="42"/>
      <c r="P18" s="28"/>
      <c r="Q18" s="29"/>
    </row>
    <row r="19" spans="2:17" x14ac:dyDescent="0.25">
      <c r="B19" s="30">
        <v>6</v>
      </c>
      <c r="C19" s="21" t="s">
        <v>54</v>
      </c>
      <c r="D19" s="47">
        <v>2892</v>
      </c>
      <c r="E19" s="47">
        <v>3190</v>
      </c>
      <c r="F19" s="47">
        <v>3542</v>
      </c>
      <c r="G19" s="47">
        <v>3609</v>
      </c>
      <c r="H19" s="47"/>
      <c r="I19" s="47"/>
      <c r="J19" s="58" t="s">
        <v>7</v>
      </c>
      <c r="K19" s="60" t="s">
        <v>21</v>
      </c>
      <c r="L19" s="48">
        <v>6.0000000000000001E-3</v>
      </c>
      <c r="M19" s="42"/>
      <c r="N19" s="36"/>
      <c r="O19" s="36"/>
      <c r="P19" s="36"/>
      <c r="Q19" s="29"/>
    </row>
    <row r="20" spans="2:17" x14ac:dyDescent="0.25">
      <c r="H20" s="2"/>
      <c r="I20" s="2"/>
      <c r="J20" s="2"/>
      <c r="K20" s="2"/>
    </row>
    <row r="21" spans="2:17" x14ac:dyDescent="0.25">
      <c r="B21" s="52" t="s">
        <v>92</v>
      </c>
      <c r="C21" s="52"/>
      <c r="H21" s="2"/>
      <c r="I21" s="2"/>
      <c r="J21" s="2"/>
      <c r="K21" s="2"/>
    </row>
    <row r="22" spans="2:17" x14ac:dyDescent="0.25">
      <c r="B22" s="145" t="s">
        <v>0</v>
      </c>
      <c r="C22" s="145" t="s">
        <v>13</v>
      </c>
      <c r="D22" s="79"/>
      <c r="E22" s="80"/>
      <c r="F22" s="80"/>
      <c r="G22" s="81"/>
      <c r="H22" s="2"/>
      <c r="I22" s="2"/>
      <c r="J22" s="2"/>
      <c r="K22" s="2"/>
    </row>
    <row r="23" spans="2:17" ht="10.5" customHeight="1" x14ac:dyDescent="0.25">
      <c r="B23" s="145"/>
      <c r="C23" s="145"/>
      <c r="D23" s="19" t="s">
        <v>91</v>
      </c>
      <c r="E23" s="82" t="s">
        <v>90</v>
      </c>
      <c r="F23" s="18" t="s">
        <v>16</v>
      </c>
      <c r="G23" s="18" t="s">
        <v>15</v>
      </c>
      <c r="H23" s="2"/>
      <c r="I23" s="2"/>
      <c r="J23" s="2"/>
      <c r="K23" s="2"/>
    </row>
    <row r="24" spans="2:17" x14ac:dyDescent="0.25">
      <c r="B24" s="30">
        <v>1</v>
      </c>
      <c r="C24" s="24" t="s">
        <v>93</v>
      </c>
      <c r="D24" s="23">
        <v>980</v>
      </c>
      <c r="E24" s="23"/>
      <c r="F24" s="23"/>
      <c r="G24" s="23" t="s">
        <v>94</v>
      </c>
      <c r="H24" s="2"/>
      <c r="I24" s="2"/>
      <c r="J24" s="2"/>
      <c r="K24" s="2"/>
    </row>
    <row r="25" spans="2:17" x14ac:dyDescent="0.25">
      <c r="B25" s="30">
        <v>3</v>
      </c>
      <c r="C25" s="24" t="s">
        <v>71</v>
      </c>
      <c r="D25" s="83">
        <v>1000</v>
      </c>
      <c r="E25" s="83">
        <v>1350</v>
      </c>
      <c r="F25" s="83">
        <v>95</v>
      </c>
      <c r="G25" s="30" t="s">
        <v>94</v>
      </c>
      <c r="H25" s="2"/>
      <c r="I25" s="2"/>
      <c r="J25" s="2"/>
      <c r="K25" s="2"/>
    </row>
    <row r="26" spans="2:17" x14ac:dyDescent="0.25">
      <c r="B26" s="53"/>
      <c r="C26" s="54"/>
      <c r="D26" s="55"/>
      <c r="E26" s="55"/>
      <c r="F26" s="55"/>
      <c r="G26" s="53"/>
      <c r="H26" s="2"/>
      <c r="I26" s="2"/>
      <c r="J26" s="2"/>
      <c r="K26" s="2"/>
    </row>
    <row r="27" spans="2:17" x14ac:dyDescent="0.25">
      <c r="B27" s="52" t="s">
        <v>101</v>
      </c>
      <c r="C27" s="52"/>
      <c r="H27" s="2"/>
      <c r="I27" s="2"/>
      <c r="J27" s="2"/>
      <c r="K27" s="2"/>
    </row>
    <row r="28" spans="2:17" ht="11.25" customHeight="1" x14ac:dyDescent="0.25">
      <c r="B28" s="145" t="s">
        <v>0</v>
      </c>
      <c r="C28" s="145" t="s">
        <v>13</v>
      </c>
      <c r="D28" s="79"/>
      <c r="E28" s="80"/>
      <c r="F28" s="80"/>
      <c r="G28" s="81"/>
      <c r="H28" s="2"/>
      <c r="I28" s="2"/>
      <c r="J28" s="2"/>
      <c r="K28" s="2"/>
    </row>
    <row r="29" spans="2:17" ht="11.25" customHeight="1" x14ac:dyDescent="0.25">
      <c r="B29" s="145"/>
      <c r="C29" s="145"/>
      <c r="D29" s="19" t="s">
        <v>91</v>
      </c>
      <c r="E29" s="82" t="s">
        <v>90</v>
      </c>
      <c r="F29" s="18" t="s">
        <v>16</v>
      </c>
      <c r="G29" s="18" t="s">
        <v>15</v>
      </c>
      <c r="H29" s="2"/>
      <c r="I29" s="2"/>
      <c r="J29" s="2"/>
      <c r="K29" s="2"/>
    </row>
    <row r="30" spans="2:17" x14ac:dyDescent="0.25">
      <c r="B30" s="30">
        <v>1</v>
      </c>
      <c r="C30" s="24" t="s">
        <v>102</v>
      </c>
      <c r="D30" s="85">
        <v>0</v>
      </c>
      <c r="E30" s="85">
        <v>1400</v>
      </c>
      <c r="F30" s="85">
        <v>90</v>
      </c>
      <c r="G30" s="85" t="s">
        <v>94</v>
      </c>
      <c r="H30" s="2"/>
      <c r="I30" s="2"/>
      <c r="J30" s="2"/>
      <c r="K30" s="2"/>
    </row>
    <row r="31" spans="2:17" x14ac:dyDescent="0.25">
      <c r="B31" s="132"/>
      <c r="C31" s="135"/>
      <c r="D31" s="55"/>
      <c r="E31" s="55"/>
      <c r="F31" s="55"/>
      <c r="G31" s="55"/>
      <c r="H31" s="2"/>
      <c r="I31" s="2"/>
      <c r="J31" s="2"/>
      <c r="K31" s="2"/>
    </row>
    <row r="32" spans="2:17" x14ac:dyDescent="0.25">
      <c r="B32" s="52" t="s">
        <v>88</v>
      </c>
      <c r="C32" s="52"/>
      <c r="H32" s="2"/>
      <c r="I32" s="2"/>
      <c r="J32" s="2"/>
      <c r="K32" s="2"/>
    </row>
    <row r="33" spans="2:11" x14ac:dyDescent="0.25">
      <c r="B33" s="145" t="s">
        <v>0</v>
      </c>
      <c r="C33" s="145" t="s">
        <v>13</v>
      </c>
      <c r="D33" s="146" t="s">
        <v>14</v>
      </c>
      <c r="E33" s="147"/>
      <c r="F33" s="147"/>
      <c r="G33" s="148"/>
      <c r="H33" s="2"/>
      <c r="I33" s="2"/>
      <c r="J33" s="2"/>
      <c r="K33" s="2"/>
    </row>
    <row r="34" spans="2:11" x14ac:dyDescent="0.25">
      <c r="B34" s="145"/>
      <c r="C34" s="145"/>
      <c r="D34" s="19" t="s">
        <v>44</v>
      </c>
      <c r="E34" s="18" t="s">
        <v>45</v>
      </c>
      <c r="F34" s="18" t="s">
        <v>16</v>
      </c>
      <c r="G34" s="18" t="s">
        <v>15</v>
      </c>
      <c r="H34" s="2"/>
      <c r="I34" s="2"/>
      <c r="J34" s="2"/>
      <c r="K34" s="2"/>
    </row>
    <row r="35" spans="2:11" x14ac:dyDescent="0.25">
      <c r="B35" s="30">
        <v>1</v>
      </c>
      <c r="C35" s="24" t="s">
        <v>71</v>
      </c>
      <c r="D35" s="23">
        <v>225</v>
      </c>
      <c r="E35" s="23">
        <v>1.44</v>
      </c>
      <c r="F35" s="23">
        <v>170</v>
      </c>
      <c r="G35" s="23" t="s">
        <v>89</v>
      </c>
      <c r="H35" s="2"/>
      <c r="I35" s="2"/>
      <c r="J35" s="2"/>
      <c r="K35" s="2"/>
    </row>
    <row r="36" spans="2:11" x14ac:dyDescent="0.25">
      <c r="B36" s="30">
        <v>3</v>
      </c>
      <c r="C36" s="24" t="s">
        <v>198</v>
      </c>
      <c r="D36" s="125" t="s">
        <v>206</v>
      </c>
      <c r="E36" s="3"/>
      <c r="F36" s="125">
        <v>120</v>
      </c>
      <c r="G36" s="125" t="s">
        <v>89</v>
      </c>
      <c r="H36" s="2"/>
      <c r="I36" s="2"/>
      <c r="J36" s="2"/>
      <c r="K36" s="2"/>
    </row>
    <row r="37" spans="2:11" x14ac:dyDescent="0.25">
      <c r="H37" s="2"/>
      <c r="I37" s="2"/>
      <c r="J37" s="2"/>
      <c r="K37" s="2"/>
    </row>
    <row r="38" spans="2:11" x14ac:dyDescent="0.25">
      <c r="B38" s="62"/>
      <c r="C38" s="62"/>
      <c r="H38" s="2"/>
      <c r="I38" s="2"/>
      <c r="J38" s="2"/>
      <c r="K38" s="2"/>
    </row>
    <row r="39" spans="2:11" x14ac:dyDescent="0.25">
      <c r="B39" s="180"/>
      <c r="C39" s="180"/>
      <c r="H39" s="2"/>
      <c r="I39" s="2"/>
      <c r="J39" s="2"/>
      <c r="K39" s="2"/>
    </row>
    <row r="40" spans="2:11" x14ac:dyDescent="0.25">
      <c r="B40" s="180"/>
      <c r="C40" s="180"/>
      <c r="H40" s="2"/>
      <c r="I40" s="2"/>
      <c r="J40" s="2"/>
      <c r="K40" s="2"/>
    </row>
    <row r="41" spans="2:11" x14ac:dyDescent="0.25">
      <c r="B41" s="84"/>
      <c r="C41" s="29"/>
      <c r="H41" s="2"/>
      <c r="I41" s="2"/>
      <c r="J41" s="2"/>
      <c r="K41" s="2"/>
    </row>
    <row r="42" spans="2:11" x14ac:dyDescent="0.25">
      <c r="B42" s="84"/>
      <c r="C42" s="29"/>
      <c r="H42" s="2"/>
      <c r="I42" s="2"/>
      <c r="J42" s="2"/>
      <c r="K42" s="2"/>
    </row>
    <row r="43" spans="2:11" x14ac:dyDescent="0.25">
      <c r="H43" s="2"/>
      <c r="I43" s="2"/>
      <c r="J43" s="2"/>
      <c r="K43" s="2"/>
    </row>
    <row r="44" spans="2:11" x14ac:dyDescent="0.25">
      <c r="H44" s="2"/>
      <c r="I44" s="2"/>
      <c r="J44" s="2"/>
      <c r="K44" s="2"/>
    </row>
    <row r="45" spans="2:11" x14ac:dyDescent="0.25">
      <c r="H45" s="2"/>
      <c r="I45" s="2"/>
      <c r="J45" s="2"/>
      <c r="K45" s="2"/>
    </row>
  </sheetData>
  <mergeCells count="18">
    <mergeCell ref="E11:F11"/>
    <mergeCell ref="G11:H11"/>
    <mergeCell ref="H12:K12"/>
    <mergeCell ref="B39:B40"/>
    <mergeCell ref="C39:C40"/>
    <mergeCell ref="B33:B34"/>
    <mergeCell ref="C33:C34"/>
    <mergeCell ref="D33:G33"/>
    <mergeCell ref="B28:B29"/>
    <mergeCell ref="C28:C29"/>
    <mergeCell ref="B22:B23"/>
    <mergeCell ref="C22:C23"/>
    <mergeCell ref="B12:G12"/>
    <mergeCell ref="I5:O5"/>
    <mergeCell ref="E5:F5"/>
    <mergeCell ref="G5:H5"/>
    <mergeCell ref="C2:E2"/>
    <mergeCell ref="B5:D5"/>
  </mergeCells>
  <pageMargins left="0.70866141732283472" right="0.70866141732283472" top="0.74803149606299213" bottom="0.74803149606299213" header="0.31496062992125984" footer="0.31496062992125984"/>
  <pageSetup paperSize="5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48"/>
  <sheetViews>
    <sheetView workbookViewId="0">
      <selection activeCell="J14" sqref="J14"/>
    </sheetView>
  </sheetViews>
  <sheetFormatPr baseColWidth="10" defaultRowHeight="15" x14ac:dyDescent="0.25"/>
  <cols>
    <col min="1" max="1" width="1.5703125" customWidth="1"/>
    <col min="2" max="2" width="1.42578125" customWidth="1"/>
    <col min="3" max="3" width="3.28515625" customWidth="1"/>
    <col min="4" max="4" width="19.28515625" customWidth="1"/>
    <col min="5" max="5" width="19" bestFit="1" customWidth="1"/>
    <col min="6" max="6" width="2.42578125" customWidth="1"/>
    <col min="7" max="7" width="20.28515625" customWidth="1"/>
    <col min="8" max="8" width="19" bestFit="1" customWidth="1"/>
    <col min="9" max="9" width="2.7109375" customWidth="1"/>
    <col min="10" max="10" width="20.28515625" customWidth="1"/>
    <col min="11" max="11" width="19" bestFit="1" customWidth="1"/>
    <col min="12" max="12" width="2.85546875" customWidth="1"/>
    <col min="13" max="13" width="18" customWidth="1"/>
    <col min="14" max="14" width="15.140625" customWidth="1"/>
    <col min="15" max="15" width="1.5703125" customWidth="1"/>
    <col min="17" max="17" width="13" customWidth="1"/>
    <col min="18" max="18" width="14.140625" customWidth="1"/>
  </cols>
  <sheetData>
    <row r="3" spans="4:21" x14ac:dyDescent="0.25"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</row>
    <row r="4" spans="4:21" x14ac:dyDescent="0.25">
      <c r="D4" s="185" t="s">
        <v>121</v>
      </c>
      <c r="E4" s="186"/>
      <c r="F4" s="101"/>
      <c r="G4" s="185" t="s">
        <v>122</v>
      </c>
      <c r="H4" s="186"/>
      <c r="I4" s="101"/>
      <c r="J4" s="187" t="s">
        <v>123</v>
      </c>
      <c r="K4" s="187"/>
      <c r="M4" s="185" t="s">
        <v>102</v>
      </c>
      <c r="N4" s="186"/>
      <c r="P4" s="188"/>
      <c r="Q4" s="188"/>
      <c r="R4" s="188"/>
      <c r="S4" s="188"/>
    </row>
    <row r="5" spans="4:21" x14ac:dyDescent="0.25">
      <c r="D5" s="189" t="s">
        <v>124</v>
      </c>
      <c r="E5" s="189"/>
      <c r="F5" s="3"/>
      <c r="G5" s="189" t="s">
        <v>124</v>
      </c>
      <c r="H5" s="189"/>
      <c r="I5" s="3"/>
      <c r="J5" s="189" t="s">
        <v>124</v>
      </c>
      <c r="K5" s="189"/>
      <c r="M5" s="189" t="s">
        <v>124</v>
      </c>
      <c r="N5" s="189"/>
      <c r="P5" s="188" t="s">
        <v>125</v>
      </c>
      <c r="Q5" s="188"/>
      <c r="R5" s="188"/>
      <c r="S5" s="188"/>
    </row>
    <row r="6" spans="4:21" ht="7.5" customHeight="1" x14ac:dyDescent="0.25">
      <c r="D6" s="3"/>
      <c r="E6" s="3"/>
      <c r="F6" s="3"/>
      <c r="G6" s="3"/>
      <c r="H6" s="3"/>
      <c r="I6" s="3"/>
      <c r="J6" s="3"/>
      <c r="K6" s="3"/>
      <c r="M6" s="3"/>
      <c r="N6" s="3"/>
    </row>
    <row r="7" spans="4:21" x14ac:dyDescent="0.25">
      <c r="D7" s="3" t="s">
        <v>126</v>
      </c>
      <c r="E7" s="102" t="s">
        <v>127</v>
      </c>
      <c r="F7" s="3"/>
      <c r="G7" s="3" t="s">
        <v>126</v>
      </c>
      <c r="H7" s="102" t="s">
        <v>127</v>
      </c>
      <c r="I7" s="3"/>
      <c r="J7" s="3" t="s">
        <v>126</v>
      </c>
      <c r="K7" s="103" t="s">
        <v>128</v>
      </c>
      <c r="M7" s="3" t="s">
        <v>126</v>
      </c>
      <c r="N7" s="103" t="s">
        <v>127</v>
      </c>
      <c r="P7" s="104" t="s">
        <v>129</v>
      </c>
      <c r="Q7" s="71"/>
      <c r="R7" s="3" t="s">
        <v>130</v>
      </c>
      <c r="S7" s="181" t="s">
        <v>131</v>
      </c>
      <c r="T7" s="182"/>
      <c r="U7" s="183"/>
    </row>
    <row r="8" spans="4:21" x14ac:dyDescent="0.25">
      <c r="D8" s="3" t="s">
        <v>132</v>
      </c>
      <c r="E8" s="105"/>
      <c r="F8" s="3"/>
      <c r="G8" s="3" t="s">
        <v>132</v>
      </c>
      <c r="H8" s="106"/>
      <c r="I8" s="3"/>
      <c r="J8" s="3" t="s">
        <v>132</v>
      </c>
      <c r="K8" s="106"/>
      <c r="M8" s="3" t="s">
        <v>132</v>
      </c>
      <c r="N8" s="106"/>
      <c r="P8" s="104" t="s">
        <v>129</v>
      </c>
      <c r="Q8" s="71"/>
      <c r="R8" s="3" t="s">
        <v>133</v>
      </c>
      <c r="S8" s="181" t="s">
        <v>134</v>
      </c>
      <c r="T8" s="182"/>
      <c r="U8" s="183"/>
    </row>
    <row r="9" spans="4:21" x14ac:dyDescent="0.25">
      <c r="D9" s="107" t="s">
        <v>135</v>
      </c>
      <c r="E9" s="106">
        <v>35</v>
      </c>
      <c r="F9" s="3"/>
      <c r="G9" s="107" t="s">
        <v>135</v>
      </c>
      <c r="H9" s="106">
        <v>35</v>
      </c>
      <c r="I9" s="3"/>
      <c r="J9" s="107" t="s">
        <v>135</v>
      </c>
      <c r="K9" s="106">
        <v>25</v>
      </c>
      <c r="M9" s="107" t="s">
        <v>135</v>
      </c>
      <c r="N9" s="106">
        <v>65</v>
      </c>
      <c r="P9" s="104" t="s">
        <v>129</v>
      </c>
      <c r="Q9" s="71"/>
      <c r="R9" s="3" t="s">
        <v>136</v>
      </c>
      <c r="S9" s="181" t="s">
        <v>137</v>
      </c>
      <c r="T9" s="182"/>
      <c r="U9" s="183"/>
    </row>
    <row r="10" spans="4:21" x14ac:dyDescent="0.25">
      <c r="D10" s="3" t="s">
        <v>138</v>
      </c>
      <c r="E10" s="106">
        <v>50</v>
      </c>
      <c r="F10" s="3"/>
      <c r="G10" s="3" t="s">
        <v>138</v>
      </c>
      <c r="H10" s="106">
        <v>75</v>
      </c>
      <c r="I10" s="3"/>
      <c r="J10" s="3" t="s">
        <v>138</v>
      </c>
      <c r="K10" s="106">
        <v>50</v>
      </c>
      <c r="M10" s="3" t="s">
        <v>138</v>
      </c>
      <c r="N10" s="106">
        <v>35</v>
      </c>
    </row>
    <row r="11" spans="4:21" x14ac:dyDescent="0.25">
      <c r="D11" s="3" t="s">
        <v>139</v>
      </c>
      <c r="E11" s="106">
        <v>40</v>
      </c>
      <c r="F11" s="3"/>
      <c r="G11" s="3" t="s">
        <v>139</v>
      </c>
      <c r="H11" s="106">
        <v>45</v>
      </c>
      <c r="I11" s="3"/>
      <c r="J11" s="3" t="s">
        <v>139</v>
      </c>
      <c r="K11" s="106"/>
      <c r="M11" s="3" t="s">
        <v>139</v>
      </c>
      <c r="N11" s="106">
        <v>35</v>
      </c>
      <c r="P11" s="104" t="s">
        <v>129</v>
      </c>
      <c r="R11" t="s">
        <v>140</v>
      </c>
      <c r="S11" t="s">
        <v>141</v>
      </c>
    </row>
    <row r="12" spans="4:21" x14ac:dyDescent="0.25">
      <c r="D12" s="3" t="s">
        <v>142</v>
      </c>
      <c r="E12" s="106">
        <v>70</v>
      </c>
      <c r="F12" s="3"/>
      <c r="G12" s="3" t="s">
        <v>142</v>
      </c>
      <c r="H12" s="106">
        <v>74.75</v>
      </c>
      <c r="I12" s="3"/>
      <c r="J12" s="3" t="s">
        <v>142</v>
      </c>
      <c r="K12" s="106">
        <v>50</v>
      </c>
      <c r="M12" s="3" t="s">
        <v>142</v>
      </c>
      <c r="N12" s="106">
        <v>109.25</v>
      </c>
    </row>
    <row r="13" spans="4:21" x14ac:dyDescent="0.25">
      <c r="D13" s="3" t="s">
        <v>143</v>
      </c>
      <c r="E13" s="108">
        <v>50</v>
      </c>
      <c r="F13" s="3"/>
      <c r="G13" s="3" t="s">
        <v>143</v>
      </c>
      <c r="H13" s="106">
        <v>80.5</v>
      </c>
      <c r="I13" s="3"/>
      <c r="J13" s="3" t="s">
        <v>143</v>
      </c>
      <c r="K13" s="106"/>
      <c r="M13" s="3" t="s">
        <v>143</v>
      </c>
      <c r="N13" s="106">
        <v>109.25</v>
      </c>
    </row>
    <row r="14" spans="4:21" x14ac:dyDescent="0.25">
      <c r="D14" s="3" t="s">
        <v>144</v>
      </c>
      <c r="E14" s="108">
        <v>300</v>
      </c>
      <c r="F14" s="3"/>
      <c r="G14" s="3" t="s">
        <v>144</v>
      </c>
      <c r="H14" s="106">
        <v>400</v>
      </c>
      <c r="I14" s="3"/>
      <c r="J14" s="3" t="s">
        <v>144</v>
      </c>
      <c r="K14" s="106"/>
      <c r="M14" s="3" t="s">
        <v>144</v>
      </c>
      <c r="N14" s="106">
        <v>325</v>
      </c>
    </row>
    <row r="15" spans="4:21" x14ac:dyDescent="0.25">
      <c r="D15" s="3"/>
      <c r="E15" s="109"/>
      <c r="F15" s="3"/>
      <c r="G15" s="3"/>
      <c r="H15" s="106"/>
      <c r="I15" s="3"/>
      <c r="J15" s="3"/>
      <c r="K15" s="106"/>
      <c r="M15" s="3"/>
      <c r="N15" s="106"/>
    </row>
    <row r="16" spans="4:21" ht="6.75" customHeight="1" x14ac:dyDescent="0.25"/>
    <row r="17" spans="4:14" ht="0.75" customHeight="1" x14ac:dyDescent="0.25"/>
    <row r="18" spans="4:14" x14ac:dyDescent="0.25">
      <c r="D18" s="189" t="s">
        <v>145</v>
      </c>
      <c r="E18" s="189"/>
      <c r="G18" s="189" t="s">
        <v>145</v>
      </c>
      <c r="H18" s="189"/>
      <c r="J18" s="189" t="s">
        <v>145</v>
      </c>
      <c r="K18" s="189"/>
      <c r="M18" s="189" t="s">
        <v>145</v>
      </c>
      <c r="N18" s="189"/>
    </row>
    <row r="19" spans="4:14" x14ac:dyDescent="0.25">
      <c r="D19" s="110" t="s">
        <v>146</v>
      </c>
      <c r="E19" s="86" t="s">
        <v>147</v>
      </c>
      <c r="G19" s="110" t="s">
        <v>146</v>
      </c>
      <c r="H19" s="86" t="s">
        <v>148</v>
      </c>
      <c r="J19" s="110" t="s">
        <v>146</v>
      </c>
      <c r="K19" s="86"/>
      <c r="M19" s="110" t="s">
        <v>146</v>
      </c>
      <c r="N19" s="86" t="s">
        <v>149</v>
      </c>
    </row>
    <row r="20" spans="4:14" x14ac:dyDescent="0.25">
      <c r="D20" s="3" t="s">
        <v>4</v>
      </c>
      <c r="E20" s="3"/>
      <c r="G20" s="3" t="s">
        <v>4</v>
      </c>
      <c r="H20" s="3"/>
      <c r="J20" s="3" t="s">
        <v>4</v>
      </c>
      <c r="K20" s="3"/>
      <c r="M20" s="3" t="s">
        <v>4</v>
      </c>
      <c r="N20" s="111">
        <v>0</v>
      </c>
    </row>
    <row r="21" spans="4:14" x14ac:dyDescent="0.25">
      <c r="D21" s="3" t="s">
        <v>150</v>
      </c>
      <c r="E21" s="106"/>
      <c r="G21" s="3" t="s">
        <v>150</v>
      </c>
      <c r="H21" s="106"/>
      <c r="J21" s="3" t="s">
        <v>150</v>
      </c>
      <c r="K21" s="106"/>
      <c r="M21" s="3" t="s">
        <v>150</v>
      </c>
      <c r="N21" s="112"/>
    </row>
    <row r="22" spans="4:14" x14ac:dyDescent="0.25">
      <c r="D22" s="113" t="s">
        <v>151</v>
      </c>
      <c r="E22" s="106" t="s">
        <v>152</v>
      </c>
      <c r="G22" s="113" t="s">
        <v>151</v>
      </c>
      <c r="H22" s="106" t="s">
        <v>153</v>
      </c>
      <c r="J22" s="113" t="s">
        <v>151</v>
      </c>
      <c r="K22" s="106" t="s">
        <v>154</v>
      </c>
      <c r="M22" s="113" t="s">
        <v>151</v>
      </c>
      <c r="N22" s="106" t="s">
        <v>155</v>
      </c>
    </row>
    <row r="23" spans="4:14" x14ac:dyDescent="0.25">
      <c r="D23" s="3" t="s">
        <v>156</v>
      </c>
      <c r="E23" s="106" t="s">
        <v>157</v>
      </c>
      <c r="G23" s="3" t="s">
        <v>156</v>
      </c>
      <c r="H23" s="106" t="s">
        <v>157</v>
      </c>
      <c r="J23" s="3" t="s">
        <v>156</v>
      </c>
      <c r="K23" s="106" t="s">
        <v>157</v>
      </c>
      <c r="M23" s="3" t="s">
        <v>156</v>
      </c>
      <c r="N23" s="106" t="s">
        <v>157</v>
      </c>
    </row>
    <row r="24" spans="4:14" x14ac:dyDescent="0.25">
      <c r="D24" s="3" t="s">
        <v>158</v>
      </c>
      <c r="E24" s="106" t="s">
        <v>159</v>
      </c>
      <c r="G24" s="3" t="s">
        <v>158</v>
      </c>
      <c r="H24" s="106" t="s">
        <v>159</v>
      </c>
      <c r="J24" s="3" t="s">
        <v>158</v>
      </c>
      <c r="K24" s="106" t="s">
        <v>159</v>
      </c>
      <c r="M24" s="3" t="s">
        <v>158</v>
      </c>
      <c r="N24" s="112" t="s">
        <v>160</v>
      </c>
    </row>
    <row r="25" spans="4:14" x14ac:dyDescent="0.25">
      <c r="D25" s="3" t="s">
        <v>161</v>
      </c>
      <c r="E25" s="106" t="s">
        <v>159</v>
      </c>
      <c r="G25" s="3" t="s">
        <v>161</v>
      </c>
      <c r="H25" s="106" t="s">
        <v>159</v>
      </c>
      <c r="J25" s="3" t="s">
        <v>161</v>
      </c>
      <c r="K25" s="106" t="s">
        <v>159</v>
      </c>
      <c r="M25" s="3" t="s">
        <v>161</v>
      </c>
      <c r="N25" s="112">
        <v>0</v>
      </c>
    </row>
    <row r="26" spans="4:14" ht="7.5" customHeight="1" x14ac:dyDescent="0.25">
      <c r="D26" s="3"/>
      <c r="E26" s="106"/>
      <c r="G26" s="3"/>
      <c r="H26" s="106"/>
      <c r="J26" s="3"/>
      <c r="K26" s="106"/>
      <c r="M26" s="3"/>
      <c r="N26" s="106"/>
    </row>
    <row r="27" spans="4:14" ht="3" customHeight="1" x14ac:dyDescent="0.25"/>
    <row r="28" spans="4:14" x14ac:dyDescent="0.25">
      <c r="D28" s="189" t="s">
        <v>162</v>
      </c>
      <c r="E28" s="189"/>
      <c r="G28" s="189" t="s">
        <v>162</v>
      </c>
      <c r="H28" s="189"/>
      <c r="J28" s="189" t="s">
        <v>162</v>
      </c>
      <c r="K28" s="189"/>
      <c r="M28" s="189" t="s">
        <v>162</v>
      </c>
      <c r="N28" s="189"/>
    </row>
    <row r="29" spans="4:14" x14ac:dyDescent="0.25">
      <c r="D29" s="3" t="s">
        <v>163</v>
      </c>
      <c r="E29" s="114">
        <v>1767</v>
      </c>
      <c r="G29" s="3" t="s">
        <v>163</v>
      </c>
      <c r="H29" s="114">
        <v>1767</v>
      </c>
      <c r="J29" s="3" t="s">
        <v>163</v>
      </c>
      <c r="K29" s="3" t="s">
        <v>164</v>
      </c>
      <c r="M29" s="3" t="s">
        <v>163</v>
      </c>
      <c r="N29" s="3" t="s">
        <v>165</v>
      </c>
    </row>
    <row r="30" spans="4:14" ht="30" x14ac:dyDescent="0.25">
      <c r="D30" s="3" t="s">
        <v>166</v>
      </c>
      <c r="E30" s="115" t="s">
        <v>167</v>
      </c>
      <c r="G30" s="3" t="s">
        <v>166</v>
      </c>
      <c r="H30" s="115" t="s">
        <v>167</v>
      </c>
      <c r="J30" s="3" t="s">
        <v>166</v>
      </c>
      <c r="K30" s="116"/>
      <c r="M30" s="117" t="s">
        <v>168</v>
      </c>
      <c r="N30" s="116" t="s">
        <v>169</v>
      </c>
    </row>
    <row r="31" spans="4:14" x14ac:dyDescent="0.25">
      <c r="D31" s="3" t="s">
        <v>170</v>
      </c>
      <c r="E31" s="114">
        <v>50</v>
      </c>
      <c r="G31" s="3" t="s">
        <v>170</v>
      </c>
      <c r="H31" s="114">
        <v>50</v>
      </c>
      <c r="J31" s="3" t="s">
        <v>170</v>
      </c>
      <c r="K31" s="114"/>
      <c r="M31" s="3" t="s">
        <v>170</v>
      </c>
      <c r="N31" s="114" t="s">
        <v>171</v>
      </c>
    </row>
    <row r="32" spans="4:14" x14ac:dyDescent="0.25">
      <c r="D32" s="3" t="s">
        <v>172</v>
      </c>
      <c r="E32" s="114">
        <v>20</v>
      </c>
      <c r="G32" s="3" t="s">
        <v>172</v>
      </c>
      <c r="H32" s="114">
        <v>20</v>
      </c>
      <c r="J32" s="3" t="s">
        <v>172</v>
      </c>
      <c r="K32" s="114"/>
      <c r="M32" s="3" t="s">
        <v>172</v>
      </c>
      <c r="N32" s="114" t="s">
        <v>171</v>
      </c>
    </row>
    <row r="33" spans="4:14" x14ac:dyDescent="0.25">
      <c r="D33" s="3" t="s">
        <v>150</v>
      </c>
      <c r="E33" s="114"/>
      <c r="G33" s="3" t="s">
        <v>150</v>
      </c>
      <c r="H33" s="114"/>
      <c r="J33" s="3" t="s">
        <v>150</v>
      </c>
      <c r="K33" s="114"/>
      <c r="M33" s="3" t="s">
        <v>150</v>
      </c>
      <c r="N33" s="114" t="s">
        <v>173</v>
      </c>
    </row>
    <row r="34" spans="4:14" x14ac:dyDescent="0.25">
      <c r="D34" s="3" t="s">
        <v>174</v>
      </c>
      <c r="E34" s="114" t="s">
        <v>175</v>
      </c>
      <c r="G34" s="3" t="s">
        <v>174</v>
      </c>
      <c r="H34" s="114" t="s">
        <v>175</v>
      </c>
      <c r="J34" s="3" t="s">
        <v>174</v>
      </c>
      <c r="K34" s="114" t="s">
        <v>175</v>
      </c>
      <c r="M34" s="3" t="s">
        <v>174</v>
      </c>
      <c r="N34" s="114" t="s">
        <v>175</v>
      </c>
    </row>
    <row r="35" spans="4:14" x14ac:dyDescent="0.25">
      <c r="D35" s="3" t="s">
        <v>176</v>
      </c>
      <c r="E35" s="114"/>
      <c r="G35" s="3" t="s">
        <v>176</v>
      </c>
      <c r="H35" s="114"/>
      <c r="J35" s="3" t="s">
        <v>176</v>
      </c>
      <c r="K35" s="114"/>
      <c r="M35" s="3" t="s">
        <v>176</v>
      </c>
      <c r="N35" s="114"/>
    </row>
    <row r="36" spans="4:14" x14ac:dyDescent="0.25">
      <c r="D36" s="3" t="s">
        <v>177</v>
      </c>
      <c r="E36" s="114"/>
      <c r="G36" s="3" t="s">
        <v>177</v>
      </c>
      <c r="H36" s="114"/>
      <c r="J36" s="3" t="s">
        <v>177</v>
      </c>
      <c r="K36" s="114"/>
      <c r="M36" s="3" t="s">
        <v>177</v>
      </c>
      <c r="N36" s="114"/>
    </row>
    <row r="37" spans="4:14" x14ac:dyDescent="0.25">
      <c r="D37" s="3"/>
      <c r="E37" s="3"/>
      <c r="G37" s="3"/>
      <c r="H37" s="3"/>
      <c r="J37" s="3"/>
      <c r="K37" s="3"/>
      <c r="M37" s="3"/>
      <c r="N37" s="3"/>
    </row>
    <row r="38" spans="4:14" x14ac:dyDescent="0.25">
      <c r="D38" s="3"/>
      <c r="E38" s="3"/>
      <c r="G38" s="3"/>
      <c r="H38" s="3"/>
      <c r="J38" s="3"/>
      <c r="K38" s="3"/>
      <c r="M38" s="3"/>
      <c r="N38" s="3"/>
    </row>
    <row r="39" spans="4:14" ht="15.75" thickBot="1" x14ac:dyDescent="0.3"/>
    <row r="40" spans="4:14" ht="15.75" thickBot="1" x14ac:dyDescent="0.3">
      <c r="D40" s="190" t="s">
        <v>178</v>
      </c>
      <c r="E40" s="191"/>
    </row>
    <row r="41" spans="4:14" x14ac:dyDescent="0.25">
      <c r="D41" s="118"/>
      <c r="E41" s="118"/>
    </row>
    <row r="42" spans="4:14" x14ac:dyDescent="0.25">
      <c r="D42" s="71" t="s">
        <v>179</v>
      </c>
      <c r="E42" s="71" t="s">
        <v>180</v>
      </c>
      <c r="F42" s="3"/>
      <c r="G42" s="71" t="s">
        <v>181</v>
      </c>
      <c r="H42" s="71" t="s">
        <v>180</v>
      </c>
      <c r="I42" s="3"/>
      <c r="J42" s="71" t="s">
        <v>182</v>
      </c>
      <c r="K42" s="71" t="s">
        <v>180</v>
      </c>
    </row>
    <row r="43" spans="4:14" x14ac:dyDescent="0.25">
      <c r="D43" s="24" t="s">
        <v>183</v>
      </c>
      <c r="E43" s="119">
        <v>17690</v>
      </c>
      <c r="F43" s="3"/>
      <c r="G43" s="24" t="s">
        <v>183</v>
      </c>
      <c r="H43" s="119">
        <v>23060</v>
      </c>
      <c r="I43" s="3"/>
      <c r="J43" s="24" t="s">
        <v>183</v>
      </c>
      <c r="K43" s="119">
        <v>32500</v>
      </c>
    </row>
    <row r="44" spans="4:14" x14ac:dyDescent="0.25">
      <c r="D44" s="24" t="s">
        <v>184</v>
      </c>
      <c r="E44" s="119">
        <v>39000</v>
      </c>
      <c r="F44" s="3"/>
      <c r="G44" s="24" t="s">
        <v>184</v>
      </c>
      <c r="H44" s="119">
        <v>50838.98</v>
      </c>
      <c r="I44" s="3"/>
      <c r="J44" s="24" t="s">
        <v>184</v>
      </c>
      <c r="K44" s="119">
        <v>61442</v>
      </c>
    </row>
    <row r="45" spans="4:14" x14ac:dyDescent="0.25">
      <c r="D45" s="24" t="s">
        <v>185</v>
      </c>
      <c r="E45" s="3">
        <v>8650</v>
      </c>
      <c r="F45" s="3"/>
      <c r="G45" s="24" t="s">
        <v>186</v>
      </c>
      <c r="H45" s="95">
        <v>8157</v>
      </c>
      <c r="I45" s="3"/>
      <c r="J45" s="24" t="s">
        <v>187</v>
      </c>
      <c r="K45" s="119">
        <v>10207</v>
      </c>
    </row>
    <row r="46" spans="4:14" x14ac:dyDescent="0.25">
      <c r="D46" s="24" t="s">
        <v>188</v>
      </c>
      <c r="E46" s="119">
        <v>33200</v>
      </c>
      <c r="F46" s="3"/>
      <c r="G46" s="24" t="s">
        <v>189</v>
      </c>
      <c r="H46" s="119">
        <v>67700</v>
      </c>
      <c r="I46" s="3"/>
      <c r="J46" s="24" t="s">
        <v>189</v>
      </c>
      <c r="K46" s="119">
        <v>76400</v>
      </c>
    </row>
    <row r="47" spans="4:14" x14ac:dyDescent="0.25">
      <c r="D47" s="24" t="s">
        <v>190</v>
      </c>
      <c r="E47" s="3" t="s">
        <v>191</v>
      </c>
      <c r="F47" s="3"/>
      <c r="G47" s="24" t="s">
        <v>190</v>
      </c>
      <c r="H47" s="3" t="s">
        <v>192</v>
      </c>
      <c r="I47" s="3"/>
      <c r="J47" s="24" t="s">
        <v>190</v>
      </c>
      <c r="K47" s="3" t="s">
        <v>193</v>
      </c>
    </row>
    <row r="48" spans="4:14" x14ac:dyDescent="0.25">
      <c r="D48" s="24" t="s">
        <v>194</v>
      </c>
      <c r="E48" s="3" t="s">
        <v>195</v>
      </c>
      <c r="F48" s="3"/>
      <c r="G48" s="24" t="s">
        <v>194</v>
      </c>
      <c r="H48" s="3" t="s">
        <v>195</v>
      </c>
      <c r="I48" s="3"/>
      <c r="J48" s="24" t="s">
        <v>194</v>
      </c>
      <c r="K48" s="3" t="s">
        <v>195</v>
      </c>
    </row>
  </sheetData>
  <mergeCells count="23">
    <mergeCell ref="D28:E28"/>
    <mergeCell ref="G28:H28"/>
    <mergeCell ref="J28:K28"/>
    <mergeCell ref="M28:N28"/>
    <mergeCell ref="D40:E40"/>
    <mergeCell ref="S8:U8"/>
    <mergeCell ref="S9:U9"/>
    <mergeCell ref="D18:E18"/>
    <mergeCell ref="G18:H18"/>
    <mergeCell ref="J18:K18"/>
    <mergeCell ref="M18:N18"/>
    <mergeCell ref="S7:U7"/>
    <mergeCell ref="D3:N3"/>
    <mergeCell ref="D4:E4"/>
    <mergeCell ref="G4:H4"/>
    <mergeCell ref="J4:K4"/>
    <mergeCell ref="M4:N4"/>
    <mergeCell ref="P4:S4"/>
    <mergeCell ref="D5:E5"/>
    <mergeCell ref="G5:H5"/>
    <mergeCell ref="J5:K5"/>
    <mergeCell ref="M5:N5"/>
    <mergeCell ref="P5:S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FDCDDD4AD6A0448021880F2F8B1C27" ma:contentTypeVersion="0" ma:contentTypeDescription="Crear nuevo documento." ma:contentTypeScope="" ma:versionID="b528277bd8930bb970210fde725cfd05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B3C306D-6F6C-4FD8-8B30-6BEE8E1F4E5C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84226B-17DA-4F01-BB03-DE1EA7F040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F393F0-ECD9-4DB5-B419-EF860ED00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CALCULO DE FLETE </vt:lpstr>
      <vt:lpstr>COMPARATIVO  MIAMI - HONDURAS</vt:lpstr>
      <vt:lpstr>COMPARATIVO MIAMI- NICARAGUA </vt:lpstr>
      <vt:lpstr>Hoja1</vt:lpstr>
      <vt:lpstr>'COMPARATIVO  MIAMI - HONDURAS'!Área_de_impresión</vt:lpstr>
      <vt:lpstr>'COMPARATIVO MIAMI- NICARAGUA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 Johana Garcia</dc:creator>
  <cp:lastModifiedBy>Ericka Johana Garcia</cp:lastModifiedBy>
  <cp:lastPrinted>2017-03-16T22:14:50Z</cp:lastPrinted>
  <dcterms:created xsi:type="dcterms:W3CDTF">2016-02-18T20:00:54Z</dcterms:created>
  <dcterms:modified xsi:type="dcterms:W3CDTF">2017-03-29T14:17:07Z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0x01010006FDCDDD4AD6A0448021880F2F8B1C27</vt:lpwstr>
  </property>
</Properties>
</file>