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262" i="2"/>
  <c r="C263" i="2"/>
  <c r="C264" i="2"/>
  <c r="C265" i="2"/>
  <c r="C266" i="2"/>
  <c r="C267" i="2"/>
  <c r="C268" i="2"/>
  <c r="C231" i="2"/>
  <c r="C232" i="2"/>
  <c r="C233" i="2"/>
  <c r="C234" i="2"/>
  <c r="C235" i="2"/>
  <c r="C236" i="2"/>
  <c r="C237" i="2"/>
  <c r="C200" i="2"/>
  <c r="C201" i="2"/>
  <c r="C202" i="2"/>
  <c r="C203" i="2"/>
  <c r="C204" i="2"/>
  <c r="C205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92" i="2" l="1"/>
  <c r="C2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5" i="2" l="1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<sst xmlns="http://schemas.openxmlformats.org/spreadsheetml/2006/main" count="68" uniqueCount="39">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</sst>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6" fillId="0" borderId="0" xfId="0" applyFont="1" applyFill="1" applyBorder="1" applyAlignment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H12" sqref="H12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5" t="s">
        <v>38</v>
      </c>
    </row>
    <row r="2" spans="1:3" ht="30.75" customHeight="1" x14ac:dyDescent="0.25">
      <c r="A2" s="20" t="s">
        <v>3</v>
      </c>
      <c r="B2" s="20"/>
      <c r="C2" s="12">
        <v>10673.1</v>
      </c>
    </row>
    <row r="3" spans="1:3" x14ac:dyDescent="0.25">
      <c r="A3" s="20" t="s">
        <v>4</v>
      </c>
      <c r="B3" s="20"/>
      <c r="C3" s="25">
        <v>5049.3</v>
      </c>
    </row>
    <row r="4" spans="1:3" x14ac:dyDescent="0.25">
      <c r="A4" s="20" t="s">
        <v>5</v>
      </c>
      <c r="B4" s="20"/>
      <c r="C4" s="25">
        <v>5859.4</v>
      </c>
    </row>
    <row r="5" spans="1:3" x14ac:dyDescent="0.25">
      <c r="A5" s="20" t="s">
        <v>6</v>
      </c>
      <c r="B5" s="20"/>
      <c r="C5" s="12">
        <v>0.26759999999999984</v>
      </c>
    </row>
    <row r="6" spans="1:3" x14ac:dyDescent="0.25">
      <c r="A6" s="20" t="s">
        <v>7</v>
      </c>
      <c r="B6" s="20"/>
      <c r="C6" s="12">
        <v>1.0363691257251106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5">
        <v>158436.70000000001</v>
      </c>
    </row>
    <row r="10" spans="1:3" x14ac:dyDescent="0.25">
      <c r="B10" s="16">
        <v>2</v>
      </c>
      <c r="C10" s="25">
        <v>30433.3</v>
      </c>
    </row>
    <row r="11" spans="1:3" x14ac:dyDescent="0.25">
      <c r="B11" s="12">
        <v>3</v>
      </c>
      <c r="C11" s="25">
        <v>9382.7000000000007</v>
      </c>
    </row>
    <row r="12" spans="1:3" x14ac:dyDescent="0.25">
      <c r="B12" s="12">
        <v>4</v>
      </c>
      <c r="C12" s="25">
        <v>4796.8999999999996</v>
      </c>
    </row>
    <row r="13" spans="1:3" x14ac:dyDescent="0.25">
      <c r="B13" s="12">
        <v>5</v>
      </c>
      <c r="C13" s="25">
        <v>3271.9</v>
      </c>
    </row>
    <row r="14" spans="1:3" x14ac:dyDescent="0.25">
      <c r="B14" s="12">
        <v>6</v>
      </c>
      <c r="C14" s="25">
        <v>2322.6</v>
      </c>
    </row>
    <row r="15" spans="1:3" x14ac:dyDescent="0.25">
      <c r="B15" s="12">
        <v>7</v>
      </c>
      <c r="C15" s="25">
        <v>1796.4</v>
      </c>
    </row>
    <row r="16" spans="1:3" x14ac:dyDescent="0.25">
      <c r="B16" s="12">
        <v>8</v>
      </c>
      <c r="C16" s="25">
        <v>1441</v>
      </c>
    </row>
    <row r="17" spans="2:3" x14ac:dyDescent="0.25">
      <c r="B17" s="12">
        <v>9</v>
      </c>
      <c r="C17" s="25">
        <v>1247.4000000000001</v>
      </c>
    </row>
    <row r="18" spans="2:3" x14ac:dyDescent="0.25">
      <c r="B18" s="12">
        <v>10</v>
      </c>
      <c r="C18" s="25">
        <v>1098.2</v>
      </c>
    </row>
    <row r="19" spans="2:3" x14ac:dyDescent="0.25">
      <c r="B19" s="12">
        <v>11.5</v>
      </c>
      <c r="C19" s="25">
        <v>961.9</v>
      </c>
    </row>
    <row r="20" spans="2:3" x14ac:dyDescent="0.25">
      <c r="B20" s="12">
        <v>13</v>
      </c>
      <c r="C20" s="25">
        <v>894.2</v>
      </c>
    </row>
    <row r="21" spans="2:3" x14ac:dyDescent="0.25">
      <c r="B21" s="12">
        <v>14.5</v>
      </c>
      <c r="C21" s="25">
        <v>915.1</v>
      </c>
    </row>
    <row r="22" spans="2:3" x14ac:dyDescent="0.25">
      <c r="B22" s="12">
        <v>16</v>
      </c>
      <c r="C22" s="25">
        <v>776.4</v>
      </c>
    </row>
    <row r="23" spans="2:3" x14ac:dyDescent="0.25">
      <c r="B23" s="12">
        <v>17.5</v>
      </c>
      <c r="C23" s="25">
        <v>687.5</v>
      </c>
    </row>
    <row r="24" spans="2:3" x14ac:dyDescent="0.25">
      <c r="B24" s="12">
        <v>19</v>
      </c>
      <c r="C24" s="25">
        <v>627.5</v>
      </c>
    </row>
    <row r="25" spans="2:3" x14ac:dyDescent="0.25">
      <c r="B25" s="12">
        <v>20.5</v>
      </c>
      <c r="C25" s="25">
        <v>564.5</v>
      </c>
    </row>
    <row r="26" spans="2:3" x14ac:dyDescent="0.25">
      <c r="B26" s="12">
        <v>22</v>
      </c>
      <c r="C26" s="25">
        <v>541.9</v>
      </c>
    </row>
    <row r="27" spans="2:3" x14ac:dyDescent="0.25">
      <c r="B27" s="12">
        <v>23.5</v>
      </c>
      <c r="C27" s="25">
        <v>465.7</v>
      </c>
    </row>
    <row r="28" spans="2:3" x14ac:dyDescent="0.25">
      <c r="B28" s="12">
        <v>25</v>
      </c>
      <c r="C28" s="25">
        <v>484.9</v>
      </c>
    </row>
    <row r="29" spans="2:3" x14ac:dyDescent="0.25">
      <c r="B29" s="12">
        <v>26.5</v>
      </c>
      <c r="C29" s="25">
        <v>472.3</v>
      </c>
    </row>
    <row r="30" spans="2:3" x14ac:dyDescent="0.25">
      <c r="B30" s="12">
        <v>28</v>
      </c>
      <c r="C30" s="25">
        <v>458.9</v>
      </c>
    </row>
    <row r="31" spans="2:3" x14ac:dyDescent="0.25">
      <c r="B31" s="12">
        <v>29.5</v>
      </c>
      <c r="C31" s="25">
        <v>378.8</v>
      </c>
    </row>
    <row r="32" spans="2:3" x14ac:dyDescent="0.25">
      <c r="B32" s="12">
        <v>31</v>
      </c>
      <c r="C32" s="25">
        <v>344.8</v>
      </c>
    </row>
    <row r="33" spans="2:3" x14ac:dyDescent="0.25">
      <c r="B33" s="12">
        <v>32.5</v>
      </c>
      <c r="C33" s="25">
        <v>375.9</v>
      </c>
    </row>
    <row r="34" spans="2:3" x14ac:dyDescent="0.25">
      <c r="B34" s="12">
        <v>34</v>
      </c>
      <c r="C34" s="25">
        <v>320.7</v>
      </c>
    </row>
    <row r="35" spans="2:3" x14ac:dyDescent="0.25">
      <c r="B35" s="12">
        <v>35.5</v>
      </c>
      <c r="C35" s="25">
        <v>323.3</v>
      </c>
    </row>
    <row r="36" spans="2:3" x14ac:dyDescent="0.25">
      <c r="B36" s="12">
        <v>37</v>
      </c>
      <c r="C36" s="25">
        <v>326</v>
      </c>
    </row>
    <row r="37" spans="2:3" x14ac:dyDescent="0.25">
      <c r="B37" s="12">
        <v>38.5</v>
      </c>
      <c r="C37" s="25">
        <v>310.8</v>
      </c>
    </row>
    <row r="38" spans="2:3" x14ac:dyDescent="0.25">
      <c r="B38" s="12">
        <v>40</v>
      </c>
      <c r="C38" s="25">
        <v>331.5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C30" sqref="C3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0" t="s">
        <v>3</v>
      </c>
      <c r="B2" s="20"/>
      <c r="C2" s="12">
        <v>10673.1</v>
      </c>
    </row>
    <row r="3" spans="1:3" x14ac:dyDescent="0.25">
      <c r="A3" s="20" t="s">
        <v>4</v>
      </c>
      <c r="B3" s="20"/>
      <c r="C3" s="25">
        <v>5049.3</v>
      </c>
    </row>
    <row r="4" spans="1:3" x14ac:dyDescent="0.25">
      <c r="A4" s="20" t="s">
        <v>5</v>
      </c>
      <c r="B4" s="20"/>
      <c r="C4" s="25">
        <v>5859.4</v>
      </c>
    </row>
    <row r="5" spans="1:3" x14ac:dyDescent="0.25">
      <c r="A5" s="20" t="s">
        <v>6</v>
      </c>
      <c r="B5" s="20"/>
      <c r="C5" s="12">
        <v>0.26759999999999984</v>
      </c>
    </row>
    <row r="6" spans="1:3" x14ac:dyDescent="0.25">
      <c r="A6" s="20" t="s">
        <v>7</v>
      </c>
      <c r="B6" s="20"/>
      <c r="C6" s="12">
        <v>1.0363691257251106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25.033340239188941</v>
      </c>
    </row>
    <row r="10" spans="1:3" x14ac:dyDescent="0.25">
      <c r="A10" s="22" t="s">
        <v>20</v>
      </c>
      <c r="B10" s="22"/>
      <c r="C10">
        <f>60*(C13-(C22/C21)*EXP(-1*C21*C8))/C2/C7</f>
        <v>2.2524549953032791</v>
      </c>
    </row>
    <row r="11" spans="1:3" x14ac:dyDescent="0.25">
      <c r="A11" s="22" t="s">
        <v>21</v>
      </c>
      <c r="B11" s="22"/>
      <c r="C11">
        <f>C16/C9</f>
        <v>0.91002179598161947</v>
      </c>
    </row>
    <row r="12" spans="1:3" x14ac:dyDescent="0.25">
      <c r="A12" s="22" t="s">
        <v>22</v>
      </c>
      <c r="B12" s="22"/>
      <c r="C12">
        <f>C9*C17/(3*0.693)</f>
        <v>199.59828694952785</v>
      </c>
    </row>
    <row r="13" spans="1:3" x14ac:dyDescent="0.25">
      <c r="A13" s="22" t="s">
        <v>29</v>
      </c>
      <c r="B13" s="22"/>
      <c r="C13" s="8">
        <f>(C3+C4)/C5</f>
        <v>40764.947683109145</v>
      </c>
    </row>
    <row r="14" spans="1:3" x14ac:dyDescent="0.25">
      <c r="A14" s="21" t="s">
        <v>33</v>
      </c>
      <c r="B14" s="9" t="s">
        <v>35</v>
      </c>
      <c r="C14" s="8">
        <f>C196</f>
        <v>11.5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22.780885243885663</v>
      </c>
    </row>
    <row r="17" spans="1:3" x14ac:dyDescent="0.25">
      <c r="A17" s="21"/>
      <c r="B17" s="10" t="s">
        <v>23</v>
      </c>
      <c r="C17" s="8">
        <f>0.693/C21</f>
        <v>16.576486981088259</v>
      </c>
    </row>
    <row r="18" spans="1:3" x14ac:dyDescent="0.25">
      <c r="A18" s="21"/>
      <c r="B18" s="10" t="s">
        <v>24</v>
      </c>
      <c r="C18">
        <f>RSQ(C145:C164,B145:B164)</f>
        <v>0.94316707190734617</v>
      </c>
    </row>
    <row r="19" spans="1:3" x14ac:dyDescent="0.25">
      <c r="A19" s="21"/>
      <c r="B19" s="10" t="s">
        <v>25</v>
      </c>
      <c r="C19" s="8">
        <f>SLOPE(C145:C164,B145:B164)</f>
        <v>-1.8152932792493789E-2</v>
      </c>
    </row>
    <row r="20" spans="1:3" x14ac:dyDescent="0.25">
      <c r="A20" s="21"/>
      <c r="B20" s="10" t="s">
        <v>26</v>
      </c>
      <c r="C20" s="8">
        <f>INTERCEPT(C145:C164,B145:B164)</f>
        <v>3.5708360671905757</v>
      </c>
    </row>
    <row r="21" spans="1:3" x14ac:dyDescent="0.25">
      <c r="A21" s="21"/>
      <c r="B21" s="10" t="s">
        <v>27</v>
      </c>
      <c r="C21" s="8">
        <f>ABS(C19)*2.303</f>
        <v>4.1806204221113197E-2</v>
      </c>
    </row>
    <row r="22" spans="1:3" x14ac:dyDescent="0.25">
      <c r="A22" s="21"/>
      <c r="B22" s="10" t="s">
        <v>28</v>
      </c>
      <c r="C22" s="8">
        <f>10^C20</f>
        <v>3722.5116636543398</v>
      </c>
    </row>
    <row r="23" spans="1:3" x14ac:dyDescent="0.25">
      <c r="A23" s="21" t="s">
        <v>34</v>
      </c>
      <c r="B23" s="9" t="s">
        <v>35</v>
      </c>
      <c r="C23" s="8">
        <f>C291</f>
        <v>4</v>
      </c>
    </row>
    <row r="24" spans="1:3" x14ac:dyDescent="0.25">
      <c r="A24" s="21"/>
      <c r="B24" s="9" t="s">
        <v>36</v>
      </c>
      <c r="C24" s="8">
        <v>10</v>
      </c>
    </row>
    <row r="25" spans="1:3" x14ac:dyDescent="0.25">
      <c r="A25" s="21"/>
      <c r="B25" s="9" t="s">
        <v>19</v>
      </c>
      <c r="C25">
        <f>60*C31/(C$2*(1-EXP(-1*C30*60)))</f>
        <v>322.35108606410608</v>
      </c>
    </row>
    <row r="26" spans="1:3" x14ac:dyDescent="0.25">
      <c r="A26" s="21"/>
      <c r="B26" s="10" t="s">
        <v>23</v>
      </c>
      <c r="C26" s="8">
        <f>0.693/C30</f>
        <v>1.9268137289427516</v>
      </c>
    </row>
    <row r="27" spans="1:3" x14ac:dyDescent="0.25">
      <c r="A27" s="21"/>
      <c r="B27" s="10" t="s">
        <v>24</v>
      </c>
      <c r="C27">
        <f>RSQ(C296:C302,B296:B302)</f>
        <v>0.98307466542053967</v>
      </c>
    </row>
    <row r="28" spans="1:3" x14ac:dyDescent="0.25">
      <c r="A28" s="21"/>
      <c r="B28" s="10" t="s">
        <v>25</v>
      </c>
      <c r="C28" s="8">
        <f>SLOPE(C296:C302,B296:B302)</f>
        <v>-0.1561707027427372</v>
      </c>
    </row>
    <row r="29" spans="1:3" x14ac:dyDescent="0.25">
      <c r="A29" s="21"/>
      <c r="B29" s="10" t="s">
        <v>26</v>
      </c>
      <c r="C29" s="8">
        <f>INTERCEPT(C296:C302,B296:B302)</f>
        <v>4.7584684657068523</v>
      </c>
    </row>
    <row r="30" spans="1:3" x14ac:dyDescent="0.25">
      <c r="A30" s="21"/>
      <c r="B30" s="10" t="s">
        <v>27</v>
      </c>
      <c r="C30" s="8">
        <f>ABS(C28)*2.303</f>
        <v>0.35966112841652376</v>
      </c>
    </row>
    <row r="31" spans="1:3" x14ac:dyDescent="0.25">
      <c r="A31" s="21"/>
      <c r="B31" s="10" t="s">
        <v>28</v>
      </c>
      <c r="C31" s="8">
        <f>10^C29</f>
        <v>57341.422920161342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3</v>
      </c>
    </row>
    <row r="34" spans="1:3" x14ac:dyDescent="0.25">
      <c r="A34" s="21"/>
      <c r="B34" s="9" t="s">
        <v>19</v>
      </c>
      <c r="C34">
        <f>60*C40/(C$2*(1-EXP(-1*C39*60)))</f>
        <v>20666.440171563616</v>
      </c>
    </row>
    <row r="35" spans="1:3" x14ac:dyDescent="0.25">
      <c r="A35" s="21"/>
      <c r="B35" s="10" t="s">
        <v>23</v>
      </c>
      <c r="C35" s="8">
        <f>0.693/C39</f>
        <v>0.37064813809625419</v>
      </c>
    </row>
    <row r="36" spans="1:3" x14ac:dyDescent="0.25">
      <c r="A36" s="21"/>
      <c r="B36" s="10" t="s">
        <v>24</v>
      </c>
      <c r="C36">
        <f>RSQ(C324:C326,B324:B326)</f>
        <v>0.99997533764266178</v>
      </c>
    </row>
    <row r="37" spans="1:3" x14ac:dyDescent="0.25">
      <c r="A37" s="21"/>
      <c r="B37" s="10" t="s">
        <v>25</v>
      </c>
      <c r="C37" s="8">
        <f>SLOPE(C324:C326,B324:B326)</f>
        <v>-0.81185313825911942</v>
      </c>
    </row>
    <row r="38" spans="1:3" x14ac:dyDescent="0.25">
      <c r="A38" s="21"/>
      <c r="B38" s="10" t="s">
        <v>26</v>
      </c>
      <c r="C38" s="8">
        <f>INTERCEPT(C324:C326,B324:B326)</f>
        <v>6.5654050032463029</v>
      </c>
    </row>
    <row r="39" spans="1:3" x14ac:dyDescent="0.25">
      <c r="A39" s="21"/>
      <c r="B39" s="10" t="s">
        <v>27</v>
      </c>
      <c r="C39" s="8">
        <f>ABS(C37)*2.303</f>
        <v>1.8696977774107519</v>
      </c>
    </row>
    <row r="40" spans="1:3" x14ac:dyDescent="0.25">
      <c r="A40" s="21"/>
      <c r="B40" s="10" t="s">
        <v>28</v>
      </c>
      <c r="C40" s="8">
        <f>10^C38</f>
        <v>3676249.709918594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5">
        <v>158436.70000000001</v>
      </c>
    </row>
    <row r="43" spans="1:3" x14ac:dyDescent="0.25">
      <c r="B43" s="16">
        <v>2</v>
      </c>
      <c r="C43" s="25">
        <v>30433.3</v>
      </c>
    </row>
    <row r="44" spans="1:3" x14ac:dyDescent="0.25">
      <c r="B44" s="12">
        <v>3</v>
      </c>
      <c r="C44" s="25">
        <v>9382.7000000000007</v>
      </c>
    </row>
    <row r="45" spans="1:3" x14ac:dyDescent="0.25">
      <c r="B45" s="12">
        <v>4</v>
      </c>
      <c r="C45" s="25">
        <v>4796.8999999999996</v>
      </c>
    </row>
    <row r="46" spans="1:3" x14ac:dyDescent="0.25">
      <c r="B46" s="12">
        <v>5</v>
      </c>
      <c r="C46" s="25">
        <v>3271.9</v>
      </c>
    </row>
    <row r="47" spans="1:3" x14ac:dyDescent="0.25">
      <c r="B47" s="12">
        <v>6</v>
      </c>
      <c r="C47" s="25">
        <v>2322.6</v>
      </c>
    </row>
    <row r="48" spans="1:3" x14ac:dyDescent="0.25">
      <c r="B48" s="12">
        <v>7</v>
      </c>
      <c r="C48" s="25">
        <v>1796.4</v>
      </c>
    </row>
    <row r="49" spans="2:3" x14ac:dyDescent="0.25">
      <c r="B49" s="12">
        <v>8</v>
      </c>
      <c r="C49" s="25">
        <v>1441</v>
      </c>
    </row>
    <row r="50" spans="2:3" x14ac:dyDescent="0.25">
      <c r="B50" s="12">
        <v>9</v>
      </c>
      <c r="C50" s="25">
        <v>1247.4000000000001</v>
      </c>
    </row>
    <row r="51" spans="2:3" x14ac:dyDescent="0.25">
      <c r="B51" s="12">
        <v>10</v>
      </c>
      <c r="C51" s="25">
        <v>1098.2</v>
      </c>
    </row>
    <row r="52" spans="2:3" x14ac:dyDescent="0.25">
      <c r="B52" s="12">
        <v>11.5</v>
      </c>
      <c r="C52" s="25">
        <v>961.9</v>
      </c>
    </row>
    <row r="53" spans="2:3" x14ac:dyDescent="0.25">
      <c r="B53" s="12">
        <v>13</v>
      </c>
      <c r="C53" s="25">
        <v>894.2</v>
      </c>
    </row>
    <row r="54" spans="2:3" x14ac:dyDescent="0.25">
      <c r="B54" s="12">
        <v>14.5</v>
      </c>
      <c r="C54" s="25">
        <v>915.1</v>
      </c>
    </row>
    <row r="55" spans="2:3" x14ac:dyDescent="0.25">
      <c r="B55" s="12">
        <v>16</v>
      </c>
      <c r="C55" s="25">
        <v>776.4</v>
      </c>
    </row>
    <row r="56" spans="2:3" x14ac:dyDescent="0.25">
      <c r="B56" s="12">
        <v>17.5</v>
      </c>
      <c r="C56" s="25">
        <v>687.5</v>
      </c>
    </row>
    <row r="57" spans="2:3" x14ac:dyDescent="0.25">
      <c r="B57" s="12">
        <v>19</v>
      </c>
      <c r="C57" s="25">
        <v>627.5</v>
      </c>
    </row>
    <row r="58" spans="2:3" x14ac:dyDescent="0.25">
      <c r="B58" s="12">
        <v>20.5</v>
      </c>
      <c r="C58" s="25">
        <v>564.5</v>
      </c>
    </row>
    <row r="59" spans="2:3" x14ac:dyDescent="0.25">
      <c r="B59" s="12">
        <v>22</v>
      </c>
      <c r="C59" s="25">
        <v>541.9</v>
      </c>
    </row>
    <row r="60" spans="2:3" x14ac:dyDescent="0.25">
      <c r="B60" s="12">
        <v>23.5</v>
      </c>
      <c r="C60" s="25">
        <v>465.7</v>
      </c>
    </row>
    <row r="61" spans="2:3" x14ac:dyDescent="0.25">
      <c r="B61" s="12">
        <v>25</v>
      </c>
      <c r="C61" s="25">
        <v>484.9</v>
      </c>
    </row>
    <row r="62" spans="2:3" x14ac:dyDescent="0.25">
      <c r="B62" s="12">
        <v>26.5</v>
      </c>
      <c r="C62" s="25">
        <v>472.3</v>
      </c>
    </row>
    <row r="63" spans="2:3" x14ac:dyDescent="0.25">
      <c r="B63" s="12">
        <v>28</v>
      </c>
      <c r="C63" s="25">
        <v>458.9</v>
      </c>
    </row>
    <row r="64" spans="2:3" x14ac:dyDescent="0.25">
      <c r="B64" s="12">
        <v>29.5</v>
      </c>
      <c r="C64" s="25">
        <v>378.8</v>
      </c>
    </row>
    <row r="65" spans="1:3" x14ac:dyDescent="0.25">
      <c r="B65" s="12">
        <v>31</v>
      </c>
      <c r="C65" s="25">
        <v>344.8</v>
      </c>
    </row>
    <row r="66" spans="1:3" x14ac:dyDescent="0.25">
      <c r="B66" s="12">
        <v>32.5</v>
      </c>
      <c r="C66" s="25">
        <v>375.9</v>
      </c>
    </row>
    <row r="67" spans="1:3" x14ac:dyDescent="0.25">
      <c r="B67" s="12">
        <v>34</v>
      </c>
      <c r="C67" s="25">
        <v>320.7</v>
      </c>
    </row>
    <row r="68" spans="1:3" x14ac:dyDescent="0.25">
      <c r="B68" s="12">
        <v>35.5</v>
      </c>
      <c r="C68" s="25">
        <v>323.3</v>
      </c>
    </row>
    <row r="69" spans="1:3" x14ac:dyDescent="0.25">
      <c r="B69" s="12">
        <v>37</v>
      </c>
      <c r="C69" s="25">
        <v>326</v>
      </c>
    </row>
    <row r="70" spans="1:3" x14ac:dyDescent="0.25">
      <c r="B70" s="12">
        <v>38.5</v>
      </c>
      <c r="C70" s="25">
        <v>310.8</v>
      </c>
    </row>
    <row r="71" spans="1:3" x14ac:dyDescent="0.25">
      <c r="B71" s="12">
        <v>40</v>
      </c>
      <c r="C71" s="25">
        <v>331.5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164198.90426177165</v>
      </c>
    </row>
    <row r="74" spans="1:3" x14ac:dyDescent="0.25">
      <c r="B74" s="16">
        <v>2</v>
      </c>
      <c r="C74" s="12">
        <f t="shared" ref="C74:C102" si="0">C43*C$6</f>
        <v>31540.13251393001</v>
      </c>
    </row>
    <row r="75" spans="1:3" x14ac:dyDescent="0.25">
      <c r="B75" s="12">
        <v>3</v>
      </c>
      <c r="C75" s="12">
        <f t="shared" si="0"/>
        <v>9723.940595940996</v>
      </c>
    </row>
    <row r="76" spans="1:3" x14ac:dyDescent="0.25">
      <c r="B76" s="12">
        <v>4</v>
      </c>
      <c r="C76" s="12">
        <f t="shared" si="0"/>
        <v>4971.3590591907832</v>
      </c>
    </row>
    <row r="77" spans="1:3" x14ac:dyDescent="0.25">
      <c r="B77" s="12">
        <v>5</v>
      </c>
      <c r="C77" s="12">
        <f t="shared" si="0"/>
        <v>3390.8961424599897</v>
      </c>
    </row>
    <row r="78" spans="1:3" x14ac:dyDescent="0.25">
      <c r="B78" s="12">
        <v>6</v>
      </c>
      <c r="C78" s="12">
        <f t="shared" si="0"/>
        <v>2407.0709314091418</v>
      </c>
    </row>
    <row r="79" spans="1:3" x14ac:dyDescent="0.25">
      <c r="B79" s="12">
        <v>7</v>
      </c>
      <c r="C79" s="12">
        <f t="shared" si="0"/>
        <v>1861.7334974525888</v>
      </c>
    </row>
    <row r="80" spans="1:3" x14ac:dyDescent="0.25">
      <c r="B80" s="12">
        <v>8</v>
      </c>
      <c r="C80" s="12">
        <f t="shared" si="0"/>
        <v>1493.4079101698844</v>
      </c>
    </row>
    <row r="81" spans="2:3" x14ac:dyDescent="0.25">
      <c r="B81" s="12">
        <v>9</v>
      </c>
      <c r="C81" s="12">
        <f t="shared" si="0"/>
        <v>1292.7668474295031</v>
      </c>
    </row>
    <row r="82" spans="2:3" x14ac:dyDescent="0.25">
      <c r="B82" s="12">
        <v>10</v>
      </c>
      <c r="C82" s="12">
        <f t="shared" si="0"/>
        <v>1138.1405738713165</v>
      </c>
    </row>
    <row r="83" spans="2:3" x14ac:dyDescent="0.25">
      <c r="B83" s="12">
        <v>11.5</v>
      </c>
      <c r="C83" s="12">
        <f t="shared" si="0"/>
        <v>996.88346203498395</v>
      </c>
    </row>
    <row r="84" spans="2:3" x14ac:dyDescent="0.25">
      <c r="B84" s="12">
        <v>13</v>
      </c>
      <c r="C84" s="12">
        <f t="shared" si="0"/>
        <v>926.72127222339395</v>
      </c>
    </row>
    <row r="85" spans="2:3" x14ac:dyDescent="0.25">
      <c r="B85" s="12">
        <v>14.5</v>
      </c>
      <c r="C85" s="12">
        <f t="shared" si="0"/>
        <v>948.38138695104874</v>
      </c>
    </row>
    <row r="86" spans="2:3" x14ac:dyDescent="0.25">
      <c r="B86" s="12">
        <v>16</v>
      </c>
      <c r="C86" s="12">
        <f t="shared" si="0"/>
        <v>804.63698921297589</v>
      </c>
    </row>
    <row r="87" spans="2:3" x14ac:dyDescent="0.25">
      <c r="B87" s="12">
        <v>17.5</v>
      </c>
      <c r="C87" s="12">
        <f t="shared" si="0"/>
        <v>712.50377393601354</v>
      </c>
    </row>
    <row r="88" spans="2:3" x14ac:dyDescent="0.25">
      <c r="B88" s="12">
        <v>19</v>
      </c>
      <c r="C88" s="12">
        <f t="shared" si="0"/>
        <v>650.32162639250691</v>
      </c>
    </row>
    <row r="89" spans="2:3" x14ac:dyDescent="0.25">
      <c r="B89" s="12">
        <v>20.5</v>
      </c>
      <c r="C89" s="12">
        <f t="shared" si="0"/>
        <v>585.03037147182499</v>
      </c>
    </row>
    <row r="90" spans="2:3" x14ac:dyDescent="0.25">
      <c r="B90" s="12">
        <v>22</v>
      </c>
      <c r="C90" s="12">
        <f t="shared" si="0"/>
        <v>561.60842923043742</v>
      </c>
    </row>
    <row r="91" spans="2:3" x14ac:dyDescent="0.25">
      <c r="B91" s="12">
        <v>23.5</v>
      </c>
      <c r="C91" s="12">
        <f t="shared" si="0"/>
        <v>482.63710185018402</v>
      </c>
    </row>
    <row r="92" spans="2:3" x14ac:dyDescent="0.25">
      <c r="B92" s="12">
        <v>25</v>
      </c>
      <c r="C92" s="12">
        <f t="shared" si="0"/>
        <v>502.53538906410614</v>
      </c>
    </row>
    <row r="93" spans="2:3" x14ac:dyDescent="0.25">
      <c r="B93" s="12">
        <v>26.5</v>
      </c>
      <c r="C93" s="12">
        <f t="shared" si="0"/>
        <v>489.47713807996979</v>
      </c>
    </row>
    <row r="94" spans="2:3" x14ac:dyDescent="0.25">
      <c r="B94" s="12">
        <v>28</v>
      </c>
      <c r="C94" s="12">
        <f t="shared" si="0"/>
        <v>475.58979179525323</v>
      </c>
    </row>
    <row r="95" spans="2:3" x14ac:dyDescent="0.25">
      <c r="B95" s="12">
        <v>29.5</v>
      </c>
      <c r="C95" s="12">
        <f t="shared" si="0"/>
        <v>392.57662482467191</v>
      </c>
    </row>
    <row r="96" spans="2:3" x14ac:dyDescent="0.25">
      <c r="B96" s="12">
        <v>31</v>
      </c>
      <c r="C96" s="12">
        <f t="shared" si="0"/>
        <v>357.34007455001819</v>
      </c>
    </row>
    <row r="97" spans="1:3" x14ac:dyDescent="0.25">
      <c r="B97" s="12">
        <v>32.5</v>
      </c>
      <c r="C97" s="12">
        <f t="shared" si="0"/>
        <v>389.57115436006904</v>
      </c>
    </row>
    <row r="98" spans="1:3" x14ac:dyDescent="0.25">
      <c r="B98" s="12">
        <v>34</v>
      </c>
      <c r="C98" s="12">
        <f t="shared" si="0"/>
        <v>332.36357862004297</v>
      </c>
    </row>
    <row r="99" spans="1:3" x14ac:dyDescent="0.25">
      <c r="B99" s="12">
        <v>35.5</v>
      </c>
      <c r="C99" s="12">
        <f t="shared" si="0"/>
        <v>335.05813834692827</v>
      </c>
    </row>
    <row r="100" spans="1:3" x14ac:dyDescent="0.25">
      <c r="B100" s="12">
        <v>37</v>
      </c>
      <c r="C100" s="12">
        <f t="shared" si="0"/>
        <v>337.85633498638606</v>
      </c>
    </row>
    <row r="101" spans="1:3" x14ac:dyDescent="0.25">
      <c r="B101" s="12">
        <v>38.5</v>
      </c>
      <c r="C101" s="12">
        <f t="shared" si="0"/>
        <v>322.10352427536441</v>
      </c>
    </row>
    <row r="102" spans="1:3" x14ac:dyDescent="0.25">
      <c r="B102" s="12">
        <v>40</v>
      </c>
      <c r="C102" s="12">
        <f t="shared" si="0"/>
        <v>343.55636517787417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613598.2969423458</v>
      </c>
    </row>
    <row r="105" spans="1:3" x14ac:dyDescent="0.25">
      <c r="B105" s="16">
        <v>2</v>
      </c>
      <c r="C105">
        <f t="shared" ref="C105:C133" si="1">C74/C$5/($B74-$B73)</f>
        <v>117862.97650945451</v>
      </c>
    </row>
    <row r="106" spans="1:3" x14ac:dyDescent="0.25">
      <c r="B106" s="12">
        <v>3</v>
      </c>
      <c r="C106">
        <f t="shared" si="1"/>
        <v>36337.595650003743</v>
      </c>
    </row>
    <row r="107" spans="1:3" x14ac:dyDescent="0.25">
      <c r="B107" s="12">
        <v>4</v>
      </c>
      <c r="C107">
        <f t="shared" si="1"/>
        <v>18577.574959606824</v>
      </c>
    </row>
    <row r="108" spans="1:3" x14ac:dyDescent="0.25">
      <c r="B108" s="12">
        <v>5</v>
      </c>
      <c r="C108">
        <f t="shared" si="1"/>
        <v>12671.510248355724</v>
      </c>
    </row>
    <row r="109" spans="1:3" x14ac:dyDescent="0.25">
      <c r="B109" s="12">
        <v>6</v>
      </c>
      <c r="C109">
        <f t="shared" si="1"/>
        <v>8995.0333759683981</v>
      </c>
    </row>
    <row r="110" spans="1:3" x14ac:dyDescent="0.25">
      <c r="B110" s="12">
        <v>7</v>
      </c>
      <c r="C110">
        <f t="shared" si="1"/>
        <v>6957.1505883878544</v>
      </c>
    </row>
    <row r="111" spans="1:3" x14ac:dyDescent="0.25">
      <c r="B111" s="12">
        <v>8</v>
      </c>
      <c r="C111">
        <f t="shared" si="1"/>
        <v>5580.7470484674341</v>
      </c>
    </row>
    <row r="112" spans="1:3" x14ac:dyDescent="0.25">
      <c r="B112" s="12">
        <v>9</v>
      </c>
      <c r="C112">
        <f t="shared" si="1"/>
        <v>4830.9672923374583</v>
      </c>
    </row>
    <row r="113" spans="2:3" x14ac:dyDescent="0.25">
      <c r="B113" s="12">
        <v>10</v>
      </c>
      <c r="C113">
        <f t="shared" si="1"/>
        <v>4253.1411579645637</v>
      </c>
    </row>
    <row r="114" spans="2:3" x14ac:dyDescent="0.25">
      <c r="B114" s="12">
        <v>11.5</v>
      </c>
      <c r="C114">
        <f t="shared" si="1"/>
        <v>2483.5163478699164</v>
      </c>
    </row>
    <row r="115" spans="2:3" x14ac:dyDescent="0.25">
      <c r="B115" s="12">
        <v>13</v>
      </c>
      <c r="C115">
        <f t="shared" si="1"/>
        <v>2308.7226512790098</v>
      </c>
    </row>
    <row r="116" spans="2:3" x14ac:dyDescent="0.25">
      <c r="B116" s="12">
        <v>14.5</v>
      </c>
      <c r="C116">
        <f t="shared" si="1"/>
        <v>2362.6840731216976</v>
      </c>
    </row>
    <row r="117" spans="2:3" x14ac:dyDescent="0.25">
      <c r="B117" s="12">
        <v>16</v>
      </c>
      <c r="C117">
        <f t="shared" si="1"/>
        <v>2004.5764554384066</v>
      </c>
    </row>
    <row r="118" spans="2:3" x14ac:dyDescent="0.25">
      <c r="B118" s="12">
        <v>17.5</v>
      </c>
      <c r="C118">
        <f t="shared" si="1"/>
        <v>1775.0467711410413</v>
      </c>
    </row>
    <row r="119" spans="2:3" x14ac:dyDescent="0.25">
      <c r="B119" s="12">
        <v>19</v>
      </c>
      <c r="C119">
        <f t="shared" si="1"/>
        <v>1620.1335983869139</v>
      </c>
    </row>
    <row r="120" spans="2:3" x14ac:dyDescent="0.25">
      <c r="B120" s="12">
        <v>20.5</v>
      </c>
      <c r="C120">
        <f t="shared" si="1"/>
        <v>1457.4747669950805</v>
      </c>
    </row>
    <row r="121" spans="2:3" x14ac:dyDescent="0.25">
      <c r="B121" s="12">
        <v>22</v>
      </c>
      <c r="C121">
        <f t="shared" si="1"/>
        <v>1399.1241385910259</v>
      </c>
    </row>
    <row r="122" spans="2:3" x14ac:dyDescent="0.25">
      <c r="B122" s="12">
        <v>23.5</v>
      </c>
      <c r="C122">
        <f t="shared" si="1"/>
        <v>1202.3844091932842</v>
      </c>
    </row>
    <row r="123" spans="2:3" x14ac:dyDescent="0.25">
      <c r="B123" s="12">
        <v>25</v>
      </c>
      <c r="C123">
        <f t="shared" si="1"/>
        <v>1251.956624474605</v>
      </c>
    </row>
    <row r="124" spans="2:3" x14ac:dyDescent="0.25">
      <c r="B124" s="12">
        <v>26.5</v>
      </c>
      <c r="C124">
        <f t="shared" si="1"/>
        <v>1219.4248581962383</v>
      </c>
    </row>
    <row r="125" spans="2:3" x14ac:dyDescent="0.25">
      <c r="B125" s="12">
        <v>28</v>
      </c>
      <c r="C125">
        <f t="shared" si="1"/>
        <v>1184.8275829478164</v>
      </c>
    </row>
    <row r="126" spans="2:3" x14ac:dyDescent="0.25">
      <c r="B126" s="12">
        <v>29.5</v>
      </c>
      <c r="C126">
        <f t="shared" si="1"/>
        <v>978.01849732105666</v>
      </c>
    </row>
    <row r="127" spans="2:3" x14ac:dyDescent="0.25">
      <c r="B127" s="12">
        <v>31</v>
      </c>
      <c r="C127">
        <f t="shared" si="1"/>
        <v>890.23436609371799</v>
      </c>
    </row>
    <row r="128" spans="2:3" x14ac:dyDescent="0.25">
      <c r="B128" s="12">
        <v>32.5</v>
      </c>
      <c r="C128">
        <f t="shared" si="1"/>
        <v>970.53102730460705</v>
      </c>
    </row>
    <row r="129" spans="1:3" x14ac:dyDescent="0.25">
      <c r="B129" s="12">
        <v>34</v>
      </c>
      <c r="C129">
        <f t="shared" si="1"/>
        <v>828.01090837081017</v>
      </c>
    </row>
    <row r="130" spans="1:3" x14ac:dyDescent="0.25">
      <c r="B130" s="12">
        <v>35.5</v>
      </c>
      <c r="C130">
        <f t="shared" si="1"/>
        <v>834.72381252348896</v>
      </c>
    </row>
    <row r="131" spans="1:3" x14ac:dyDescent="0.25">
      <c r="B131" s="12">
        <v>37</v>
      </c>
      <c r="C131">
        <f t="shared" si="1"/>
        <v>841.69490529742461</v>
      </c>
    </row>
    <row r="132" spans="1:3" x14ac:dyDescent="0.25">
      <c r="B132" s="12">
        <v>38.5</v>
      </c>
      <c r="C132">
        <f t="shared" si="1"/>
        <v>802.45023486637911</v>
      </c>
    </row>
    <row r="133" spans="1:3" x14ac:dyDescent="0.25">
      <c r="B133" s="12">
        <v>40</v>
      </c>
      <c r="C133">
        <f t="shared" si="1"/>
        <v>855.89527946655301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5.7878841455472347</v>
      </c>
    </row>
    <row r="136" spans="1:3" x14ac:dyDescent="0.25">
      <c r="B136" s="16">
        <v>2</v>
      </c>
      <c r="C136" s="12">
        <f t="shared" si="2"/>
        <v>5.0713774045625293</v>
      </c>
    </row>
    <row r="137" spans="1:3" x14ac:dyDescent="0.25">
      <c r="B137" s="12">
        <v>3</v>
      </c>
      <c r="C137" s="12">
        <f t="shared" si="2"/>
        <v>4.5603561879560317</v>
      </c>
    </row>
    <row r="138" spans="1:3" x14ac:dyDescent="0.25">
      <c r="B138" s="12">
        <v>4</v>
      </c>
      <c r="C138" s="12">
        <f t="shared" si="2"/>
        <v>4.2689890223380766</v>
      </c>
    </row>
    <row r="139" spans="1:3" x14ac:dyDescent="0.25">
      <c r="B139" s="12">
        <v>5</v>
      </c>
      <c r="C139" s="12">
        <f t="shared" si="2"/>
        <v>4.1028283791643814</v>
      </c>
    </row>
    <row r="140" spans="1:3" x14ac:dyDescent="0.25">
      <c r="B140" s="12">
        <v>6</v>
      </c>
      <c r="C140" s="12">
        <f t="shared" si="2"/>
        <v>3.9540027791292647</v>
      </c>
    </row>
    <row r="141" spans="1:3" x14ac:dyDescent="0.25">
      <c r="B141" s="12">
        <v>7</v>
      </c>
      <c r="C141" s="12">
        <f t="shared" si="2"/>
        <v>3.842431403817343</v>
      </c>
    </row>
    <row r="142" spans="1:3" x14ac:dyDescent="0.25">
      <c r="B142" s="12">
        <v>8</v>
      </c>
      <c r="C142" s="12">
        <f t="shared" si="2"/>
        <v>3.7466923382406554</v>
      </c>
    </row>
    <row r="143" spans="1:3" x14ac:dyDescent="0.25">
      <c r="B143" s="12">
        <v>9</v>
      </c>
      <c r="C143" s="12">
        <f t="shared" si="2"/>
        <v>3.6840340971417787</v>
      </c>
    </row>
    <row r="144" spans="1:3" x14ac:dyDescent="0.25">
      <c r="B144" s="12">
        <v>10</v>
      </c>
      <c r="C144" s="12">
        <f t="shared" si="2"/>
        <v>3.6287097968000239</v>
      </c>
    </row>
    <row r="145" spans="2:3" x14ac:dyDescent="0.25">
      <c r="B145" s="12">
        <v>11.5</v>
      </c>
      <c r="C145" s="12">
        <f t="shared" si="2"/>
        <v>3.3950670231056845</v>
      </c>
    </row>
    <row r="146" spans="2:3" x14ac:dyDescent="0.25">
      <c r="B146" s="12">
        <v>13</v>
      </c>
      <c r="C146" s="12">
        <f t="shared" si="2"/>
        <v>3.3633717639029976</v>
      </c>
    </row>
    <row r="147" spans="2:3" x14ac:dyDescent="0.25">
      <c r="B147" s="12">
        <v>14.5</v>
      </c>
      <c r="C147" s="12">
        <f t="shared" si="2"/>
        <v>3.3734056537217709</v>
      </c>
    </row>
    <row r="148" spans="2:3" x14ac:dyDescent="0.25">
      <c r="B148" s="12">
        <v>16</v>
      </c>
      <c r="C148" s="12">
        <f t="shared" si="2"/>
        <v>3.3020226250873099</v>
      </c>
    </row>
    <row r="149" spans="2:3" x14ac:dyDescent="0.25">
      <c r="B149" s="12">
        <v>17.5</v>
      </c>
      <c r="C149" s="12">
        <f t="shared" si="2"/>
        <v>3.249209800873285</v>
      </c>
    </row>
    <row r="150" spans="2:3" x14ac:dyDescent="0.25">
      <c r="B150" s="12">
        <v>19</v>
      </c>
      <c r="C150" s="12">
        <f t="shared" si="2"/>
        <v>3.2095508285240606</v>
      </c>
    </row>
    <row r="151" spans="2:3" x14ac:dyDescent="0.25">
      <c r="B151" s="12">
        <v>20.5</v>
      </c>
      <c r="C151" s="12">
        <f t="shared" si="2"/>
        <v>3.1636010446319713</v>
      </c>
    </row>
    <row r="152" spans="2:3" x14ac:dyDescent="0.25">
      <c r="B152" s="12">
        <v>22</v>
      </c>
      <c r="C152" s="12">
        <f t="shared" si="2"/>
        <v>3.1458562493833755</v>
      </c>
    </row>
    <row r="153" spans="2:3" x14ac:dyDescent="0.25">
      <c r="B153" s="12">
        <v>23.5</v>
      </c>
      <c r="C153" s="12">
        <f t="shared" si="2"/>
        <v>3.0800433363037159</v>
      </c>
    </row>
    <row r="154" spans="2:3" x14ac:dyDescent="0.25">
      <c r="B154" s="12">
        <v>25</v>
      </c>
      <c r="C154" s="12">
        <f t="shared" si="2"/>
        <v>3.097589282486509</v>
      </c>
    </row>
    <row r="155" spans="2:3" x14ac:dyDescent="0.25">
      <c r="B155" s="12">
        <v>26.5</v>
      </c>
      <c r="C155" s="12">
        <f t="shared" si="2"/>
        <v>3.0861550439476848</v>
      </c>
    </row>
    <row r="156" spans="2:3" x14ac:dyDescent="0.25">
      <c r="B156" s="12">
        <v>28</v>
      </c>
      <c r="C156" s="12">
        <f t="shared" si="2"/>
        <v>3.073655156065644</v>
      </c>
    </row>
    <row r="157" spans="2:3" x14ac:dyDescent="0.25">
      <c r="B157" s="12">
        <v>29.5</v>
      </c>
      <c r="C157" s="12">
        <f t="shared" si="2"/>
        <v>2.9903470687022207</v>
      </c>
    </row>
    <row r="158" spans="2:3" x14ac:dyDescent="0.25">
      <c r="B158" s="12">
        <v>31</v>
      </c>
      <c r="C158" s="12">
        <f t="shared" si="2"/>
        <v>2.94950435552366</v>
      </c>
    </row>
    <row r="159" spans="2:3" x14ac:dyDescent="0.25">
      <c r="B159" s="12">
        <v>32.5</v>
      </c>
      <c r="C159" s="12">
        <f t="shared" si="2"/>
        <v>2.9870094240847971</v>
      </c>
    </row>
    <row r="160" spans="2:3" x14ac:dyDescent="0.25">
      <c r="B160" s="12">
        <v>34</v>
      </c>
      <c r="C160" s="12">
        <f t="shared" si="2"/>
        <v>2.9180360582994251</v>
      </c>
    </row>
    <row r="161" spans="1:3" x14ac:dyDescent="0.25">
      <c r="B161" s="12">
        <v>35.5</v>
      </c>
      <c r="C161" s="12">
        <f t="shared" si="2"/>
        <v>2.9215428029825405</v>
      </c>
    </row>
    <row r="162" spans="1:3" x14ac:dyDescent="0.25">
      <c r="B162" s="12">
        <v>37</v>
      </c>
      <c r="C162" s="12">
        <f t="shared" si="2"/>
        <v>2.9251546984389236</v>
      </c>
    </row>
    <row r="163" spans="1:3" x14ac:dyDescent="0.25">
      <c r="B163" s="12">
        <v>38.5</v>
      </c>
      <c r="C163" s="12">
        <f t="shared" si="2"/>
        <v>2.9044181084998613</v>
      </c>
    </row>
    <row r="164" spans="1:3" x14ac:dyDescent="0.25">
      <c r="B164" s="12">
        <v>40</v>
      </c>
      <c r="C164">
        <f>IF(C133&gt;0,LOG10(C133),"")</f>
        <v>2.9324206311117766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0.67654832132928522</v>
      </c>
    </row>
    <row r="167" spans="1:3" x14ac:dyDescent="0.25">
      <c r="B167" s="16">
        <v>2</v>
      </c>
      <c r="C167" s="5">
        <f>IF(C136&lt;&gt;"", RSQ($B136:$B$164, $C136:$C$164),"")</f>
        <v>0.74969662264481429</v>
      </c>
    </row>
    <row r="168" spans="1:3" x14ac:dyDescent="0.25">
      <c r="B168" s="12">
        <v>3</v>
      </c>
      <c r="C168" s="5">
        <f>IF(C137&lt;&gt;"", RSQ($B137:$B$164, $C137:$C$164),"")</f>
        <v>0.80709067285144642</v>
      </c>
    </row>
    <row r="169" spans="1:3" x14ac:dyDescent="0.25">
      <c r="B169" s="12">
        <v>4</v>
      </c>
      <c r="C169" s="5">
        <f>IF(C138&lt;&gt;"", RSQ($B138:$B$164, $C138:$C$164),"")</f>
        <v>0.83678688390847011</v>
      </c>
    </row>
    <row r="170" spans="1:3" x14ac:dyDescent="0.25">
      <c r="B170" s="12">
        <v>5</v>
      </c>
      <c r="C170" s="19">
        <f>IF(C139&lt;&gt;"", RSQ($B139:$B$164, $C139:$C$164),"")</f>
        <v>0.85231952370823216</v>
      </c>
    </row>
    <row r="171" spans="1:3" x14ac:dyDescent="0.25">
      <c r="B171" s="12">
        <v>6</v>
      </c>
      <c r="C171" s="19">
        <f>IF(C140&lt;&gt;"", RSQ($B140:$B$164, $C140:$C$164),"")</f>
        <v>0.86542088306719156</v>
      </c>
    </row>
    <row r="172" spans="1:3" x14ac:dyDescent="0.25">
      <c r="B172" s="12">
        <v>7</v>
      </c>
      <c r="C172" s="5">
        <f>IF(C141&lt;&gt;"", RSQ($B141:$B$164, $C141:$C$164),"")</f>
        <v>0.87398227168697162</v>
      </c>
    </row>
    <row r="173" spans="1:3" x14ac:dyDescent="0.25">
      <c r="B173" s="12">
        <v>8</v>
      </c>
      <c r="C173" s="5">
        <f>IF(C142&lt;&gt;"", RSQ($B142:$B$164, $C142:$C$164),"")</f>
        <v>0.88098771054005465</v>
      </c>
    </row>
    <row r="174" spans="1:3" x14ac:dyDescent="0.25">
      <c r="B174" s="12">
        <v>9</v>
      </c>
      <c r="C174" s="5">
        <f>IF(C143&lt;&gt;"", RSQ($B143:$B$164, $C143:$C$164),"")</f>
        <v>0.88717348203606894</v>
      </c>
    </row>
    <row r="175" spans="1:3" x14ac:dyDescent="0.25">
      <c r="B175" s="12">
        <v>10</v>
      </c>
      <c r="C175" s="5">
        <f>IF(C144&lt;&gt;"", RSQ($B144:$B$164, $C144:$C$164),"")</f>
        <v>0.90217204440536669</v>
      </c>
    </row>
    <row r="176" spans="1:3" x14ac:dyDescent="0.25">
      <c r="B176" s="12">
        <v>11.5</v>
      </c>
      <c r="C176" s="17">
        <f>IF(C145&lt;&gt;"", RSQ($B145:$B$164, $C145:$C$164),"")</f>
        <v>0.94316707190734617</v>
      </c>
    </row>
    <row r="177" spans="2:3" x14ac:dyDescent="0.25">
      <c r="B177" s="12">
        <v>13</v>
      </c>
      <c r="C177" s="5">
        <f>IF(C146&lt;&gt;"", RSQ($B146:$B$164, $C146:$C$164),"")</f>
        <v>0.93450460374421163</v>
      </c>
    </row>
    <row r="178" spans="2:3" x14ac:dyDescent="0.25">
      <c r="B178" s="12">
        <v>14.5</v>
      </c>
      <c r="C178" s="5">
        <f>IF(C147&lt;&gt;"", RSQ($B147:$B$164, $C147:$C$164),"")</f>
        <v>0.92409045423028391</v>
      </c>
    </row>
    <row r="179" spans="2:3" x14ac:dyDescent="0.25">
      <c r="B179" s="12">
        <v>16</v>
      </c>
      <c r="C179" s="5">
        <f>IF(C148&lt;&gt;"", RSQ($B148:$B$164, $C148:$C$164),"")</f>
        <v>0.92715414716637834</v>
      </c>
    </row>
    <row r="180" spans="2:3" x14ac:dyDescent="0.25">
      <c r="B180" s="12">
        <v>17.5</v>
      </c>
      <c r="C180" s="5">
        <f>IF(C149&lt;&gt;"", RSQ($B149:$B$164, $C149:$C$164),"")</f>
        <v>0.9215533690744081</v>
      </c>
    </row>
    <row r="181" spans="2:3" x14ac:dyDescent="0.25">
      <c r="B181" s="12">
        <v>19</v>
      </c>
      <c r="C181" s="5">
        <f>IF(C150&lt;&gt;"", RSQ($B150:$B$164, $C150:$C$164),"")</f>
        <v>0.90929622405225374</v>
      </c>
    </row>
    <row r="182" spans="2:3" x14ac:dyDescent="0.25">
      <c r="B182" s="12">
        <v>20.5</v>
      </c>
      <c r="C182" s="5">
        <f>IF(C151&lt;&gt;"", RSQ($B151:$B$164, $C151:$C$164),"")</f>
        <v>0.89129073625005995</v>
      </c>
    </row>
    <row r="183" spans="2:3" x14ac:dyDescent="0.25">
      <c r="B183" s="12">
        <v>22</v>
      </c>
      <c r="C183" s="5">
        <f>IF(C152&lt;&gt;"", RSQ($B152:$B$164, $C152:$C$164),"")</f>
        <v>0.86411345516433002</v>
      </c>
    </row>
    <row r="184" spans="2:3" x14ac:dyDescent="0.25">
      <c r="B184" s="12">
        <v>23.5</v>
      </c>
      <c r="C184" s="5">
        <f>IF(C153&lt;&gt;"", RSQ($B153:$B$164, $C153:$C$164),"")</f>
        <v>0.82761944947654986</v>
      </c>
    </row>
    <row r="185" spans="2:3" x14ac:dyDescent="0.25">
      <c r="B185" s="12">
        <v>25</v>
      </c>
      <c r="C185" s="5">
        <f>IF(C154&lt;&gt;"", RSQ($B154:$B$164, $C154:$C$164),"")</f>
        <v>0.8028403445514285</v>
      </c>
    </row>
    <row r="186" spans="2:3" x14ac:dyDescent="0.25">
      <c r="B186" s="12">
        <v>26.5</v>
      </c>
      <c r="C186" s="5">
        <f>IF(C155&lt;&gt;"", RSQ($B155:$B$164, $C155:$C$164),"")</f>
        <v>0.73810699807143509</v>
      </c>
    </row>
    <row r="187" spans="2:3" x14ac:dyDescent="0.25">
      <c r="B187" s="12">
        <v>28</v>
      </c>
      <c r="C187" s="5">
        <f>IF(C156&lt;&gt;"", RSQ($B156:$B$164, $C156:$C$164),"")</f>
        <v>0.6410082437159812</v>
      </c>
    </row>
    <row r="188" spans="2:3" x14ac:dyDescent="0.25">
      <c r="B188" s="12">
        <v>29.5</v>
      </c>
      <c r="C188" s="5">
        <f>IF(C157&lt;&gt;"", RSQ($B157:$B$164, $C157:$C$164),"")</f>
        <v>0.54692179650220019</v>
      </c>
    </row>
    <row r="189" spans="2:3" x14ac:dyDescent="0.25">
      <c r="B189" s="12">
        <v>31</v>
      </c>
      <c r="C189" s="5">
        <f>IF(C158&lt;&gt;"", RSQ($B158:$B$164, $C158:$C$164),"")</f>
        <v>0.35431639550749738</v>
      </c>
    </row>
    <row r="190" spans="2:3" x14ac:dyDescent="0.25">
      <c r="B190" s="12">
        <v>32.5</v>
      </c>
      <c r="C190" s="5">
        <f>IF(C159&lt;&gt;"", RSQ($B159:$B$164, $C159:$C$164),"")</f>
        <v>0.33230850921435046</v>
      </c>
    </row>
    <row r="191" spans="2:3" x14ac:dyDescent="0.25">
      <c r="B191" s="12">
        <v>34</v>
      </c>
      <c r="C191" s="5">
        <f>IF(C160&lt;&gt;"", RSQ($B160:$B$164, $C160:$C$164),"")</f>
        <v>3.1578754826154007E-2</v>
      </c>
    </row>
    <row r="192" spans="2:3" x14ac:dyDescent="0.25">
      <c r="B192" s="12">
        <v>35.5</v>
      </c>
      <c r="C192" s="5">
        <f>IF(C161&lt;&gt;"", RSQ($B161:$B$164, $C161:$C$164),"")</f>
        <v>1.6734294824899951E-2</v>
      </c>
    </row>
    <row r="193" spans="1:3" x14ac:dyDescent="0.25">
      <c r="B193" s="12">
        <v>37</v>
      </c>
      <c r="C193" s="5">
        <f>IF(C162&lt;&gt;"", RSQ($B162:$B$164, $C162:$C$164),"")</f>
        <v>6.2505399323939836E-2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6">
        <v>2</v>
      </c>
      <c r="C199" s="5">
        <f>RSQ($B$135:$B136, $C$135:$C136)</f>
        <v>0.99999999999999978</v>
      </c>
    </row>
    <row r="200" spans="1:3" x14ac:dyDescent="0.25">
      <c r="B200" s="12">
        <v>3</v>
      </c>
      <c r="C200" s="5">
        <f>RSQ($B$135:$B137, $C$135:$C137)</f>
        <v>0.99074576230157352</v>
      </c>
    </row>
    <row r="201" spans="1:3" x14ac:dyDescent="0.25">
      <c r="B201" s="12">
        <v>4</v>
      </c>
      <c r="C201" s="5">
        <f>RSQ($B$135:$B138, $C$135:$C138)</f>
        <v>0.96599963547875611</v>
      </c>
    </row>
    <row r="202" spans="1:3" x14ac:dyDescent="0.25">
      <c r="B202" s="12">
        <v>5</v>
      </c>
      <c r="C202" s="5">
        <f>RSQ($B$135:$B139, $C$135:$C139)</f>
        <v>0.93284321309985352</v>
      </c>
    </row>
    <row r="203" spans="1:3" x14ac:dyDescent="0.25">
      <c r="B203" s="12">
        <v>6</v>
      </c>
      <c r="C203" s="5">
        <f>RSQ($B$135:$B140, $C$135:$C140)</f>
        <v>0.90825495356066233</v>
      </c>
    </row>
    <row r="204" spans="1:3" x14ac:dyDescent="0.25">
      <c r="B204" s="12">
        <v>7</v>
      </c>
      <c r="C204" s="5">
        <f>RSQ($B$135:$B141, $C$135:$C141)</f>
        <v>0.88683006822465604</v>
      </c>
    </row>
    <row r="205" spans="1:3" x14ac:dyDescent="0.25">
      <c r="B205" s="12">
        <v>8</v>
      </c>
      <c r="C205" s="5">
        <f>RSQ($B$135:$B142, $C$135:$C142)</f>
        <v>0.86900348982496745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6">
        <v>2</v>
      </c>
    </row>
    <row r="231" spans="1:3" x14ac:dyDescent="0.25">
      <c r="B231" s="12">
        <v>3</v>
      </c>
      <c r="C231" s="12">
        <f>RSQ($B137:$B$144, C137:C$144)</f>
        <v>0.93336916013889326</v>
      </c>
    </row>
    <row r="232" spans="1:3" x14ac:dyDescent="0.25">
      <c r="B232" s="12">
        <v>4</v>
      </c>
      <c r="C232" s="12">
        <f>RSQ($B138:$B$144, C138:C$144)</f>
        <v>0.96205357860780794</v>
      </c>
    </row>
    <row r="233" spans="1:3" x14ac:dyDescent="0.25">
      <c r="B233" s="12">
        <v>5</v>
      </c>
      <c r="C233" s="12">
        <f>RSQ($B139:$B$144, C139:C$144)</f>
        <v>0.96649452495333488</v>
      </c>
    </row>
    <row r="234" spans="1:3" x14ac:dyDescent="0.25">
      <c r="B234" s="12">
        <v>6</v>
      </c>
      <c r="C234" s="12">
        <f>RSQ($B140:$B$144, C140:C$144)</f>
        <v>0.97690271681172436</v>
      </c>
    </row>
    <row r="235" spans="1:3" x14ac:dyDescent="0.25">
      <c r="B235" s="12">
        <v>7</v>
      </c>
      <c r="C235" s="12">
        <f>RSQ($B141:$B$144, C141:C$144)</f>
        <v>0.98248764713461334</v>
      </c>
    </row>
    <row r="236" spans="1:3" x14ac:dyDescent="0.25">
      <c r="B236" s="12">
        <v>8</v>
      </c>
      <c r="C236" s="12">
        <f>RSQ($B142:$B$144, C142:C$144)</f>
        <v>0.99871365035197035</v>
      </c>
    </row>
    <row r="237" spans="1:3" x14ac:dyDescent="0.25">
      <c r="B237" s="12">
        <v>9</v>
      </c>
      <c r="C237">
        <f>RSQ($B143:$B$144, C143:C$144)</f>
        <v>0.99999999999999978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6">
        <v>2</v>
      </c>
    </row>
    <row r="262" spans="1:3" x14ac:dyDescent="0.25">
      <c r="B262" s="12">
        <v>3</v>
      </c>
      <c r="C262" s="17">
        <f>SUM(C199,C231)</f>
        <v>1.9333691601388932</v>
      </c>
    </row>
    <row r="263" spans="1:3" x14ac:dyDescent="0.25">
      <c r="B263" s="12">
        <v>4</v>
      </c>
      <c r="C263" s="17">
        <f t="shared" ref="C263:C271" si="3">SUM(C200,C232)</f>
        <v>1.9527993409093813</v>
      </c>
    </row>
    <row r="264" spans="1:3" x14ac:dyDescent="0.25">
      <c r="B264" s="12">
        <v>5</v>
      </c>
      <c r="C264" s="17">
        <f t="shared" si="3"/>
        <v>1.9324941604320909</v>
      </c>
    </row>
    <row r="265" spans="1:3" x14ac:dyDescent="0.25">
      <c r="B265" s="12">
        <v>6</v>
      </c>
      <c r="C265" s="17">
        <f t="shared" si="3"/>
        <v>1.909745929911578</v>
      </c>
    </row>
    <row r="266" spans="1:3" x14ac:dyDescent="0.25">
      <c r="B266" s="12">
        <v>7</v>
      </c>
      <c r="C266" s="17">
        <f t="shared" si="3"/>
        <v>1.8907426006952757</v>
      </c>
    </row>
    <row r="267" spans="1:3" x14ac:dyDescent="0.25">
      <c r="B267" s="12">
        <v>8</v>
      </c>
      <c r="C267" s="17">
        <f t="shared" si="3"/>
        <v>1.8855437185766264</v>
      </c>
    </row>
    <row r="268" spans="1:3" x14ac:dyDescent="0.25">
      <c r="B268" s="12">
        <v>9</v>
      </c>
      <c r="C268" s="17">
        <f t="shared" si="3"/>
        <v>1.8690034898249672</v>
      </c>
    </row>
    <row r="269" spans="1:3" x14ac:dyDescent="0.25">
      <c r="B269" s="12">
        <v>10</v>
      </c>
      <c r="C269" s="17"/>
    </row>
    <row r="270" spans="1:3" x14ac:dyDescent="0.25">
      <c r="B270" s="12">
        <v>11.5</v>
      </c>
      <c r="C270" s="17"/>
    </row>
    <row r="271" spans="1:3" x14ac:dyDescent="0.25">
      <c r="B271" s="12">
        <v>13</v>
      </c>
      <c r="C271" s="17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1.9527993409093813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5.7853498934765968</v>
      </c>
    </row>
    <row r="294" spans="1:3" x14ac:dyDescent="0.25">
      <c r="B294" s="16">
        <v>2</v>
      </c>
      <c r="C294" s="12">
        <f t="shared" si="4"/>
        <v>5.0585740713635445</v>
      </c>
    </row>
    <row r="295" spans="1:3" x14ac:dyDescent="0.25">
      <c r="B295" s="12">
        <v>3</v>
      </c>
      <c r="C295" s="12">
        <f t="shared" si="4"/>
        <v>4.5192212811501609</v>
      </c>
    </row>
    <row r="296" spans="1:3" x14ac:dyDescent="0.25">
      <c r="B296" s="12">
        <v>4</v>
      </c>
      <c r="C296" s="12">
        <f t="shared" si="4"/>
        <v>4.1883152670720358</v>
      </c>
    </row>
    <row r="297" spans="1:3" x14ac:dyDescent="0.25">
      <c r="B297" s="12">
        <v>5</v>
      </c>
      <c r="C297" s="12">
        <f t="shared" si="4"/>
        <v>3.9845751042956468</v>
      </c>
    </row>
    <row r="298" spans="1:3" x14ac:dyDescent="0.25">
      <c r="B298" s="12">
        <v>6</v>
      </c>
      <c r="C298" s="12">
        <f t="shared" si="4"/>
        <v>3.7852040602067292</v>
      </c>
    </row>
    <row r="299" spans="1:3" x14ac:dyDescent="0.25">
      <c r="B299" s="12">
        <v>7</v>
      </c>
      <c r="C299" s="12">
        <f t="shared" si="4"/>
        <v>3.6210658860990583</v>
      </c>
    </row>
    <row r="300" spans="1:3" x14ac:dyDescent="0.25">
      <c r="B300" s="12">
        <v>8</v>
      </c>
      <c r="C300" s="12">
        <f t="shared" si="4"/>
        <v>3.4648271626469236</v>
      </c>
    </row>
    <row r="301" spans="1:3" x14ac:dyDescent="0.25">
      <c r="B301" s="12">
        <v>9</v>
      </c>
      <c r="C301" s="12">
        <f t="shared" si="4"/>
        <v>3.3570888051297927</v>
      </c>
    </row>
    <row r="302" spans="1:3" x14ac:dyDescent="0.25">
      <c r="B302" s="12">
        <v>10</v>
      </c>
      <c r="C302">
        <f>IF(0 &lt; 10^C144-10^(C$19*$B302+C$20), LOG(10^C144-10^(C$19*$B302+C$20)), "")</f>
        <v>3.2558385401036598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5.7558796319221059</v>
      </c>
    </row>
    <row r="325" spans="1:3" x14ac:dyDescent="0.25">
      <c r="B325" s="16">
        <v>2</v>
      </c>
      <c r="C325" s="12">
        <f t="shared" si="5"/>
        <v>4.9370431928582201</v>
      </c>
    </row>
    <row r="326" spans="1:3" x14ac:dyDescent="0.25">
      <c r="B326" s="12">
        <v>3</v>
      </c>
      <c r="C326" s="12">
        <f t="shared" si="5"/>
        <v>4.1321733554038671</v>
      </c>
    </row>
    <row r="327" spans="1:3" x14ac:dyDescent="0.25">
      <c r="B327" s="12">
        <v>4</v>
      </c>
      <c r="C327" s="12">
        <f t="shared" si="5"/>
        <v>3.2601838009779338</v>
      </c>
    </row>
    <row r="328" spans="1:3" x14ac:dyDescent="0.25">
      <c r="B328" s="12">
        <v>5</v>
      </c>
      <c r="C328" s="12">
        <f>IF(0&lt;10^C297-10^(C$28*$B328+C$29),LOG(10^C297-10^(C$28*$B328+C$29)),"")</f>
        <v>2.1859341075481824</v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2016-08-24T18:28:21Z</dcterms:modified>
</cp:coreProperties>
</file>