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14" i="2" l="1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237" i="2" l="1"/>
  <c r="C233" i="2"/>
  <c r="C236" i="2"/>
  <c r="C232" i="2"/>
  <c r="C200" i="2"/>
  <c r="C201" i="2"/>
  <c r="C264" i="2" s="1"/>
  <c r="C205" i="2"/>
  <c r="C202" i="2"/>
  <c r="C203" i="2"/>
  <c r="C204" i="2"/>
  <c r="C19" i="2"/>
  <c r="C18" i="2"/>
  <c r="C20" i="2"/>
  <c r="C22" i="2" s="1"/>
  <c r="C235" i="2"/>
  <c r="C231" i="2"/>
  <c r="C234" i="2"/>
  <c r="C192" i="2"/>
  <c r="C170" i="2"/>
  <c r="C194" i="2"/>
  <c r="C179" i="2"/>
  <c r="C190" i="2"/>
  <c r="C186" i="2"/>
  <c r="C182" i="2"/>
  <c r="C178" i="2"/>
  <c r="C174" i="2"/>
  <c r="C193" i="2"/>
  <c r="C189" i="2"/>
  <c r="C185" i="2"/>
  <c r="C181" i="2"/>
  <c r="C177" i="2"/>
  <c r="C173" i="2"/>
  <c r="C169" i="2"/>
  <c r="C166" i="2"/>
  <c r="C188" i="2"/>
  <c r="C184" i="2"/>
  <c r="C180" i="2"/>
  <c r="C176" i="2"/>
  <c r="C172" i="2"/>
  <c r="C168" i="2"/>
  <c r="C191" i="2"/>
  <c r="C187" i="2"/>
  <c r="C183" i="2"/>
  <c r="C175" i="2"/>
  <c r="C171" i="2"/>
  <c r="C167" i="2"/>
  <c r="C199" i="2"/>
  <c r="C268" i="2" l="1"/>
  <c r="C262" i="2"/>
  <c r="C267" i="2"/>
  <c r="C265" i="2"/>
  <c r="C266" i="2"/>
  <c r="C263" i="2"/>
  <c r="C295" i="2"/>
  <c r="C297" i="2"/>
  <c r="C293" i="2"/>
  <c r="C300" i="2"/>
  <c r="C299" i="2"/>
  <c r="C296" i="2"/>
  <c r="C301" i="2"/>
  <c r="C298" i="2"/>
  <c r="C294" i="2"/>
  <c r="C302" i="2"/>
  <c r="C21" i="2"/>
  <c r="C10" i="2" s="1"/>
  <c r="C29" i="2" l="1"/>
  <c r="C31" i="2" s="1"/>
  <c r="C28" i="2"/>
  <c r="C27" i="2"/>
  <c r="C16" i="2"/>
  <c r="C17" i="2"/>
  <c r="C290" i="2"/>
  <c r="C291" i="2" s="1"/>
  <c r="C23" i="2" l="1"/>
  <c r="C33" i="2"/>
  <c r="C325" i="2"/>
  <c r="C326" i="2"/>
  <c r="C327" i="2"/>
  <c r="C324" i="2"/>
  <c r="C328" i="2"/>
  <c r="C30" i="2"/>
  <c r="C26" i="2" s="1"/>
  <c r="C9" i="2"/>
  <c r="C12" i="2" s="1"/>
  <c r="C36" i="2" l="1"/>
  <c r="C37" i="2"/>
  <c r="C39" i="2" s="1"/>
  <c r="C35" i="2" s="1"/>
  <c r="C38" i="2"/>
  <c r="C40" i="2" s="1"/>
  <c r="C25" i="2"/>
  <c r="C11" i="2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<sst xmlns="http://schemas.openxmlformats.org/spreadsheetml/2006/main" count="68" uniqueCount="39">
  <si>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</si>
  <si>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</si>
  <si>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</si>
  <si>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</si>
  <si>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</si>
  <si>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</si>
  <si>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</si>
  <si>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</si>
  <si>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</si>
  <si>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</si>
  <si>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</si>
  <si>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</si>
  <si>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</si>
  <si>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</si>
  <si>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</si>
  <si>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</si>
  <si>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</si>
  <si>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</si>
  <si>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</si>
  <si>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</si>
  <si>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</si>
  <si>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</si>
  <si>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</si>
  <si>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</si>
  <si>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</si>
  <si>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</si>
  <si>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</si>
  <si>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</si>
  <si>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</si>
  <si>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</si>
  <si>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</si>
  <si>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</si>
  <si>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</si>
  <si>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</si>
  <si>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</si>
  <si>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</si>
  <si>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</si>
  <si>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</si>
  <si>
    <t>Run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</si>
</sst>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  <xf numFmtId="0" fontId="7" fillId="0" borderId="0" applyNumberFormat="0" applyFill="0" applyBorder="0" applyAlignment="0" applyProtection="0"/>
    <xf numFmtId="0" fontId="6" fillId="0" borderId="0"/>
    <xf numFmtId="0" fontId="6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7" fillId="0" borderId="0" xfId="4"/>
    <xf numFmtId="0" fontId="7" fillId="0" borderId="0" xfId="4" applyFont="1" applyFill="1" applyBorder="1" applyAlignment="1" applyProtection="1"/>
    <xf numFmtId="0" fontId="7" fillId="0" borderId="0" xfId="4" applyFont="1" applyFill="1" applyBorder="1" applyAlignment="1" applyProtection="1"/>
    <xf numFmtId="0" fontId="7" fillId="0" borderId="0" xfId="4" applyFont="1" applyFill="1" applyBorder="1" applyAlignment="1" applyProtection="1"/>
  </cellXfs>
  <cellStyles count="7">
    <cellStyle name="Normal" xfId="0" builtinId="0"/>
    <cellStyle name="Normal 2" xfId="1"/>
    <cellStyle name="Normal 2 2" xfId="6"/>
    <cellStyle name="Normal 2 3" xfId="5"/>
    <cellStyle name="Normal 3" xfId="2"/>
    <cellStyle name="Normal 4" xfId="3"/>
    <cellStyle name="Normal 5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C9" sqref="C9:C38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19" t="s">
        <v>38</v>
      </c>
    </row>
    <row r="2" spans="1:3" ht="30.75" customHeight="1" x14ac:dyDescent="0.25">
      <c r="A2" s="20" t="s">
        <v>3</v>
      </c>
      <c r="B2" s="20"/>
      <c r="C2" s="25">
        <v>7517.9065000000001</v>
      </c>
    </row>
    <row r="3" spans="1:3" x14ac:dyDescent="0.25">
      <c r="A3" s="20" t="s">
        <v>4</v>
      </c>
      <c r="B3" s="20"/>
      <c r="C3" s="26">
        <v>28132.9</v>
      </c>
    </row>
    <row r="4" spans="1:3" x14ac:dyDescent="0.25">
      <c r="A4" s="20" t="s">
        <v>5</v>
      </c>
      <c r="B4" s="20"/>
      <c r="C4" s="26">
        <v>9867.2000000000007</v>
      </c>
    </row>
    <row r="5" spans="1:3" x14ac:dyDescent="0.25">
      <c r="A5" s="20" t="s">
        <v>6</v>
      </c>
      <c r="B5" s="20"/>
      <c r="C5" s="25">
        <v>0.76619999999999955</v>
      </c>
    </row>
    <row r="6" spans="1:3" x14ac:dyDescent="0.25">
      <c r="A6" s="20" t="s">
        <v>7</v>
      </c>
      <c r="B6" s="20"/>
      <c r="C6" s="25">
        <v>1.0276090324102733</v>
      </c>
    </row>
    <row r="7" spans="1:3" x14ac:dyDescent="0.25">
      <c r="A7" s="20" t="s">
        <v>8</v>
      </c>
      <c r="B7" s="20"/>
      <c r="C7" s="13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7">
        <v>1</v>
      </c>
      <c r="C9" s="27">
        <v>395147.3</v>
      </c>
    </row>
    <row r="10" spans="1:3" x14ac:dyDescent="0.25">
      <c r="B10" s="15">
        <v>2</v>
      </c>
      <c r="C10" s="27">
        <v>126565.3</v>
      </c>
    </row>
    <row r="11" spans="1:3" x14ac:dyDescent="0.25">
      <c r="B11" s="12">
        <v>3</v>
      </c>
      <c r="C11" s="27">
        <v>40529.300000000003</v>
      </c>
    </row>
    <row r="12" spans="1:3" x14ac:dyDescent="0.25">
      <c r="B12" s="12">
        <v>4</v>
      </c>
      <c r="C12" s="27">
        <v>18431.5</v>
      </c>
    </row>
    <row r="13" spans="1:3" x14ac:dyDescent="0.25">
      <c r="B13" s="12">
        <v>5</v>
      </c>
      <c r="C13" s="27">
        <v>10763.6</v>
      </c>
    </row>
    <row r="14" spans="1:3" x14ac:dyDescent="0.25">
      <c r="B14" s="12">
        <v>6</v>
      </c>
      <c r="C14" s="27">
        <v>6409.7</v>
      </c>
    </row>
    <row r="15" spans="1:3" x14ac:dyDescent="0.25">
      <c r="B15" s="12">
        <v>7</v>
      </c>
      <c r="C15" s="27">
        <v>4503.7</v>
      </c>
    </row>
    <row r="16" spans="1:3" x14ac:dyDescent="0.25">
      <c r="B16" s="12">
        <v>8</v>
      </c>
      <c r="C16" s="27">
        <v>3210.1</v>
      </c>
    </row>
    <row r="17" spans="2:3" x14ac:dyDescent="0.25">
      <c r="B17" s="12">
        <v>9</v>
      </c>
      <c r="C17" s="27">
        <v>2289.6</v>
      </c>
    </row>
    <row r="18" spans="2:3" x14ac:dyDescent="0.25">
      <c r="B18" s="12">
        <v>10</v>
      </c>
      <c r="C18" s="27">
        <v>1922.4</v>
      </c>
    </row>
    <row r="19" spans="2:3" x14ac:dyDescent="0.25">
      <c r="B19" s="12">
        <v>11.5</v>
      </c>
      <c r="C19" s="27">
        <v>1457.2</v>
      </c>
    </row>
    <row r="20" spans="2:3" x14ac:dyDescent="0.25">
      <c r="B20" s="12">
        <v>13</v>
      </c>
      <c r="C20" s="27">
        <v>1302.7</v>
      </c>
    </row>
    <row r="21" spans="2:3" x14ac:dyDescent="0.25">
      <c r="B21" s="12">
        <v>14.5</v>
      </c>
      <c r="C21" s="27">
        <v>1147.9000000000001</v>
      </c>
    </row>
    <row r="22" spans="2:3" x14ac:dyDescent="0.25">
      <c r="B22" s="12">
        <v>16</v>
      </c>
      <c r="C22" s="27">
        <v>970.9</v>
      </c>
    </row>
    <row r="23" spans="2:3" x14ac:dyDescent="0.25">
      <c r="B23" s="12">
        <v>17.5</v>
      </c>
      <c r="C23" s="27">
        <v>844.8</v>
      </c>
    </row>
    <row r="24" spans="2:3" x14ac:dyDescent="0.25">
      <c r="B24" s="12">
        <v>19</v>
      </c>
      <c r="C24" s="27">
        <v>791.7</v>
      </c>
    </row>
    <row r="25" spans="2:3" x14ac:dyDescent="0.25">
      <c r="B25" s="12">
        <v>20.5</v>
      </c>
      <c r="C25" s="27">
        <v>659.3</v>
      </c>
    </row>
    <row r="26" spans="2:3" x14ac:dyDescent="0.25">
      <c r="B26" s="12">
        <v>22</v>
      </c>
      <c r="C26" s="27">
        <v>560.29999999999995</v>
      </c>
    </row>
    <row r="27" spans="2:3" x14ac:dyDescent="0.25">
      <c r="B27" s="12">
        <v>23.5</v>
      </c>
      <c r="C27" s="27">
        <v>608.1</v>
      </c>
    </row>
    <row r="28" spans="2:3" x14ac:dyDescent="0.25">
      <c r="B28" s="12">
        <v>25</v>
      </c>
      <c r="C28" s="27">
        <v>494.1</v>
      </c>
    </row>
    <row r="29" spans="2:3" x14ac:dyDescent="0.25">
      <c r="B29" s="12">
        <v>26.5</v>
      </c>
      <c r="C29" s="27">
        <v>414.7</v>
      </c>
    </row>
    <row r="30" spans="2:3" x14ac:dyDescent="0.25">
      <c r="B30" s="12">
        <v>28</v>
      </c>
      <c r="C30" s="27">
        <v>419.9</v>
      </c>
    </row>
    <row r="31" spans="2:3" x14ac:dyDescent="0.25">
      <c r="B31" s="12">
        <v>29.5</v>
      </c>
      <c r="C31" s="27">
        <v>343.2</v>
      </c>
    </row>
    <row r="32" spans="2:3" x14ac:dyDescent="0.25">
      <c r="B32" s="12">
        <v>31</v>
      </c>
      <c r="C32" s="27">
        <v>387.8</v>
      </c>
    </row>
    <row r="33" spans="2:3" x14ac:dyDescent="0.25">
      <c r="B33" s="12">
        <v>32.5</v>
      </c>
      <c r="C33" s="27">
        <v>270.10000000000002</v>
      </c>
    </row>
    <row r="34" spans="2:3" x14ac:dyDescent="0.25">
      <c r="B34" s="12">
        <v>34</v>
      </c>
      <c r="C34" s="27">
        <v>329.5</v>
      </c>
    </row>
    <row r="35" spans="2:3" x14ac:dyDescent="0.25">
      <c r="B35" s="12">
        <v>35.5</v>
      </c>
      <c r="C35" s="27">
        <v>306.7</v>
      </c>
    </row>
    <row r="36" spans="2:3" x14ac:dyDescent="0.25">
      <c r="B36" s="12">
        <v>37</v>
      </c>
      <c r="C36" s="27">
        <v>254.3</v>
      </c>
    </row>
    <row r="37" spans="2:3" x14ac:dyDescent="0.25">
      <c r="B37" s="12">
        <v>38.5</v>
      </c>
      <c r="C37" s="27">
        <v>327.2</v>
      </c>
    </row>
    <row r="38" spans="2:3" x14ac:dyDescent="0.25">
      <c r="B38" s="12">
        <v>40</v>
      </c>
      <c r="C38" s="27">
        <v>195.4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53"/>
  <sheetViews>
    <sheetView tabSelected="1" topLeftCell="A184" zoomScale="70" zoomScaleNormal="70" workbookViewId="0">
      <selection activeCell="H198" sqref="H198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17" t="s">
        <v>38</v>
      </c>
    </row>
    <row r="2" spans="1:3" x14ac:dyDescent="0.25">
      <c r="A2" s="20" t="s">
        <v>3</v>
      </c>
      <c r="B2" s="20"/>
      <c r="C2" s="25">
        <v>7517.9065000000001</v>
      </c>
    </row>
    <row r="3" spans="1:3" x14ac:dyDescent="0.25">
      <c r="A3" s="20" t="s">
        <v>4</v>
      </c>
      <c r="B3" s="20"/>
      <c r="C3" s="26">
        <v>28132.9</v>
      </c>
    </row>
    <row r="4" spans="1:3" x14ac:dyDescent="0.25">
      <c r="A4" s="20" t="s">
        <v>5</v>
      </c>
      <c r="B4" s="20"/>
      <c r="C4" s="26">
        <v>9867.2000000000007</v>
      </c>
    </row>
    <row r="5" spans="1:3" x14ac:dyDescent="0.25">
      <c r="A5" s="20" t="s">
        <v>6</v>
      </c>
      <c r="B5" s="20"/>
      <c r="C5" s="25">
        <v>0.76619999999999955</v>
      </c>
    </row>
    <row r="6" spans="1:3" x14ac:dyDescent="0.25">
      <c r="A6" s="20" t="s">
        <v>7</v>
      </c>
      <c r="B6" s="20"/>
      <c r="C6" s="25">
        <v>1.0276090324102733</v>
      </c>
    </row>
    <row r="7" spans="1:3" x14ac:dyDescent="0.25">
      <c r="A7" s="20" t="s">
        <v>8</v>
      </c>
      <c r="B7" s="20"/>
      <c r="C7" s="13">
        <v>60</v>
      </c>
    </row>
    <row r="8" spans="1:3" x14ac:dyDescent="0.25">
      <c r="A8" s="23" t="s">
        <v>30</v>
      </c>
      <c r="B8" s="23"/>
      <c r="C8" s="11">
        <v>40</v>
      </c>
    </row>
    <row r="9" spans="1:3" x14ac:dyDescent="0.25">
      <c r="A9" s="24" t="s">
        <v>18</v>
      </c>
      <c r="B9" s="24"/>
      <c r="C9">
        <f>C16+C10</f>
        <v>25.439611640801122</v>
      </c>
    </row>
    <row r="10" spans="1:3" x14ac:dyDescent="0.25">
      <c r="A10" s="22" t="s">
        <v>20</v>
      </c>
      <c r="B10" s="22"/>
      <c r="C10">
        <f>60*(C13-(C22/C21)*EXP(-1*C21*C8))/C2/C7</f>
        <v>6.2085558865396608</v>
      </c>
    </row>
    <row r="11" spans="1:3" x14ac:dyDescent="0.25">
      <c r="A11" s="22" t="s">
        <v>21</v>
      </c>
      <c r="B11" s="22"/>
      <c r="C11">
        <f>C16/C9</f>
        <v>0.75594926627802306</v>
      </c>
    </row>
    <row r="12" spans="1:3" x14ac:dyDescent="0.25">
      <c r="A12" s="22" t="s">
        <v>22</v>
      </c>
      <c r="B12" s="22"/>
      <c r="C12">
        <f>C9*C17/(3*0.693)</f>
        <v>133.45865134640417</v>
      </c>
    </row>
    <row r="13" spans="1:3" x14ac:dyDescent="0.25">
      <c r="A13" s="22" t="s">
        <v>29</v>
      </c>
      <c r="B13" s="22"/>
      <c r="C13" s="8">
        <f>(C3+C4)/C5</f>
        <v>49595.536413469104</v>
      </c>
    </row>
    <row r="14" spans="1:3" x14ac:dyDescent="0.25">
      <c r="A14" s="21" t="s">
        <v>33</v>
      </c>
      <c r="B14" s="9" t="s">
        <v>35</v>
      </c>
      <c r="C14" s="8">
        <f>C196</f>
        <v>11.5</v>
      </c>
    </row>
    <row r="15" spans="1:3" x14ac:dyDescent="0.25">
      <c r="A15" s="21"/>
      <c r="B15" s="9" t="s">
        <v>36</v>
      </c>
      <c r="C15" s="8">
        <v>40</v>
      </c>
    </row>
    <row r="16" spans="1:3" x14ac:dyDescent="0.25">
      <c r="A16" s="21"/>
      <c r="B16" s="9" t="s">
        <v>19</v>
      </c>
      <c r="C16">
        <f>60*C22/(C$2*(1-EXP(-1*C21*60)))</f>
        <v>19.231055754261462</v>
      </c>
    </row>
    <row r="17" spans="1:3" x14ac:dyDescent="0.25">
      <c r="A17" s="21"/>
      <c r="B17" s="10" t="s">
        <v>23</v>
      </c>
      <c r="C17" s="8">
        <f>0.693/C21</f>
        <v>10.906634113241388</v>
      </c>
    </row>
    <row r="18" spans="1:3" x14ac:dyDescent="0.25">
      <c r="A18" s="21"/>
      <c r="B18" s="10" t="s">
        <v>24</v>
      </c>
      <c r="C18">
        <f>RSQ(C145:C164,B145:B164)</f>
        <v>0.94709091389480626</v>
      </c>
    </row>
    <row r="19" spans="1:3" x14ac:dyDescent="0.25">
      <c r="A19" s="21"/>
      <c r="B19" s="10" t="s">
        <v>25</v>
      </c>
      <c r="C19" s="8">
        <f>SLOPE(C145:C164,B145:B164)</f>
        <v>-2.7589800022540065E-2</v>
      </c>
    </row>
    <row r="20" spans="1:3" x14ac:dyDescent="0.25">
      <c r="A20" s="21"/>
      <c r="B20" s="10" t="s">
        <v>26</v>
      </c>
      <c r="C20" s="8">
        <f>INTERCEPT(C145:C164,B145:B164)</f>
        <v>3.3722450181172539</v>
      </c>
    </row>
    <row r="21" spans="1:3" x14ac:dyDescent="0.25">
      <c r="A21" s="21"/>
      <c r="B21" s="10" t="s">
        <v>27</v>
      </c>
      <c r="C21" s="8">
        <f>ABS(C19)*2.303</f>
        <v>6.3539309451909762E-2</v>
      </c>
    </row>
    <row r="22" spans="1:3" x14ac:dyDescent="0.25">
      <c r="A22" s="21"/>
      <c r="B22" s="10" t="s">
        <v>28</v>
      </c>
      <c r="C22" s="8">
        <f>10^C20</f>
        <v>2356.3783188461248</v>
      </c>
    </row>
    <row r="23" spans="1:3" x14ac:dyDescent="0.25">
      <c r="A23" s="21" t="s">
        <v>34</v>
      </c>
      <c r="B23" s="9" t="s">
        <v>35</v>
      </c>
      <c r="C23" s="8">
        <f>C291</f>
        <v>4</v>
      </c>
    </row>
    <row r="24" spans="1:3" x14ac:dyDescent="0.25">
      <c r="A24" s="21"/>
      <c r="B24" s="9" t="s">
        <v>36</v>
      </c>
      <c r="C24" s="8">
        <v>10</v>
      </c>
    </row>
    <row r="25" spans="1:3" x14ac:dyDescent="0.25">
      <c r="A25" s="21"/>
      <c r="B25" s="9" t="s">
        <v>19</v>
      </c>
      <c r="C25">
        <f>60*C31/(C$2*(1-EXP(-1*C30*60)))</f>
        <v>1099.1080343333654</v>
      </c>
    </row>
    <row r="26" spans="1:3" x14ac:dyDescent="0.25">
      <c r="A26" s="21"/>
      <c r="B26" s="10" t="s">
        <v>23</v>
      </c>
      <c r="C26" s="8">
        <f>0.693/C30</f>
        <v>1.4479307312510512</v>
      </c>
    </row>
    <row r="27" spans="1:3" x14ac:dyDescent="0.25">
      <c r="A27" s="21"/>
      <c r="B27" s="10" t="s">
        <v>24</v>
      </c>
      <c r="C27">
        <f>RSQ(C296:C302,B296:B302)</f>
        <v>0.99114473050538232</v>
      </c>
    </row>
    <row r="28" spans="1:3" x14ac:dyDescent="0.25">
      <c r="A28" s="21"/>
      <c r="B28" s="10" t="s">
        <v>25</v>
      </c>
      <c r="C28" s="8">
        <f>SLOPE(C296:C302,B296:B302)</f>
        <v>-0.20782199563051437</v>
      </c>
    </row>
    <row r="29" spans="1:3" x14ac:dyDescent="0.25">
      <c r="A29" s="21"/>
      <c r="B29" s="10" t="s">
        <v>26</v>
      </c>
      <c r="C29" s="8">
        <f>INTERCEPT(C296:C302,B296:B302)</f>
        <v>5.1389860522323145</v>
      </c>
    </row>
    <row r="30" spans="1:3" x14ac:dyDescent="0.25">
      <c r="A30" s="21"/>
      <c r="B30" s="10" t="s">
        <v>27</v>
      </c>
      <c r="C30" s="8">
        <f>ABS(C28)*2.303</f>
        <v>0.47861405593707457</v>
      </c>
    </row>
    <row r="31" spans="1:3" x14ac:dyDescent="0.25">
      <c r="A31" s="21"/>
      <c r="B31" s="10" t="s">
        <v>28</v>
      </c>
      <c r="C31" s="8">
        <f>10^C29</f>
        <v>137716.52392523736</v>
      </c>
    </row>
    <row r="32" spans="1:3" x14ac:dyDescent="0.25">
      <c r="A32" s="21" t="s">
        <v>31</v>
      </c>
      <c r="B32" s="9" t="s">
        <v>35</v>
      </c>
      <c r="C32" s="8">
        <v>1</v>
      </c>
    </row>
    <row r="33" spans="1:3" x14ac:dyDescent="0.25">
      <c r="A33" s="21"/>
      <c r="B33" s="9" t="s">
        <v>36</v>
      </c>
      <c r="C33" s="8">
        <f>C291-1</f>
        <v>3</v>
      </c>
    </row>
    <row r="34" spans="1:3" x14ac:dyDescent="0.25">
      <c r="A34" s="21"/>
      <c r="B34" s="9" t="s">
        <v>19</v>
      </c>
      <c r="C34">
        <f>60*C40/(C$2*(1-EXP(-1*C39*60)))</f>
        <v>17964.280606290868</v>
      </c>
    </row>
    <row r="35" spans="1:3" x14ac:dyDescent="0.25">
      <c r="A35" s="21"/>
      <c r="B35" s="10" t="s">
        <v>23</v>
      </c>
      <c r="C35" s="8">
        <f>0.693/C39</f>
        <v>0.44488338504322106</v>
      </c>
    </row>
    <row r="36" spans="1:3" x14ac:dyDescent="0.25">
      <c r="A36" s="21"/>
      <c r="B36" s="10" t="s">
        <v>24</v>
      </c>
      <c r="C36">
        <f>RSQ(C324:C326,B324:B326)</f>
        <v>0.99407508042050352</v>
      </c>
    </row>
    <row r="37" spans="1:3" x14ac:dyDescent="0.25">
      <c r="A37" s="21"/>
      <c r="B37" s="10" t="s">
        <v>25</v>
      </c>
      <c r="C37" s="8">
        <f>SLOPE(C324:C326,B324:B326)</f>
        <v>-0.6763836641687786</v>
      </c>
    </row>
    <row r="38" spans="1:3" x14ac:dyDescent="0.25">
      <c r="A38" s="21"/>
      <c r="B38" s="10" t="s">
        <v>26</v>
      </c>
      <c r="C38" s="8">
        <f>INTERCEPT(C324:C326,B324:B326)</f>
        <v>6.352355499944677</v>
      </c>
    </row>
    <row r="39" spans="1:3" x14ac:dyDescent="0.25">
      <c r="A39" s="21"/>
      <c r="B39" s="10" t="s">
        <v>27</v>
      </c>
      <c r="C39" s="8">
        <f>ABS(C37)*2.303</f>
        <v>1.557711578580697</v>
      </c>
    </row>
    <row r="40" spans="1:3" x14ac:dyDescent="0.25">
      <c r="A40" s="21"/>
      <c r="B40" s="10" t="s">
        <v>28</v>
      </c>
      <c r="C40" s="8">
        <f>10^C38</f>
        <v>2250896.3656309675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7">
        <v>1</v>
      </c>
      <c r="C42" s="28">
        <v>395147.3</v>
      </c>
    </row>
    <row r="43" spans="1:3" x14ac:dyDescent="0.25">
      <c r="B43" s="15">
        <v>2</v>
      </c>
      <c r="C43" s="28">
        <v>126565.3</v>
      </c>
    </row>
    <row r="44" spans="1:3" x14ac:dyDescent="0.25">
      <c r="B44" s="12">
        <v>3</v>
      </c>
      <c r="C44" s="28">
        <v>40529.300000000003</v>
      </c>
    </row>
    <row r="45" spans="1:3" x14ac:dyDescent="0.25">
      <c r="B45" s="12">
        <v>4</v>
      </c>
      <c r="C45" s="28">
        <v>18431.5</v>
      </c>
    </row>
    <row r="46" spans="1:3" x14ac:dyDescent="0.25">
      <c r="B46" s="12">
        <v>5</v>
      </c>
      <c r="C46" s="28">
        <v>10763.6</v>
      </c>
    </row>
    <row r="47" spans="1:3" x14ac:dyDescent="0.25">
      <c r="B47" s="12">
        <v>6</v>
      </c>
      <c r="C47" s="28">
        <v>6409.7</v>
      </c>
    </row>
    <row r="48" spans="1:3" x14ac:dyDescent="0.25">
      <c r="B48" s="12">
        <v>7</v>
      </c>
      <c r="C48" s="28">
        <v>4503.7</v>
      </c>
    </row>
    <row r="49" spans="2:3" x14ac:dyDescent="0.25">
      <c r="B49" s="12">
        <v>8</v>
      </c>
      <c r="C49" s="28">
        <v>3210.1</v>
      </c>
    </row>
    <row r="50" spans="2:3" x14ac:dyDescent="0.25">
      <c r="B50" s="12">
        <v>9</v>
      </c>
      <c r="C50" s="28">
        <v>2289.6</v>
      </c>
    </row>
    <row r="51" spans="2:3" x14ac:dyDescent="0.25">
      <c r="B51" s="12">
        <v>10</v>
      </c>
      <c r="C51" s="28">
        <v>1922.4</v>
      </c>
    </row>
    <row r="52" spans="2:3" x14ac:dyDescent="0.25">
      <c r="B52" s="12">
        <v>11.5</v>
      </c>
      <c r="C52" s="28">
        <v>1457.2</v>
      </c>
    </row>
    <row r="53" spans="2:3" x14ac:dyDescent="0.25">
      <c r="B53" s="12">
        <v>13</v>
      </c>
      <c r="C53" s="28">
        <v>1302.7</v>
      </c>
    </row>
    <row r="54" spans="2:3" x14ac:dyDescent="0.25">
      <c r="B54" s="12">
        <v>14.5</v>
      </c>
      <c r="C54" s="28">
        <v>1147.9000000000001</v>
      </c>
    </row>
    <row r="55" spans="2:3" x14ac:dyDescent="0.25">
      <c r="B55" s="12">
        <v>16</v>
      </c>
      <c r="C55" s="28">
        <v>970.9</v>
      </c>
    </row>
    <row r="56" spans="2:3" x14ac:dyDescent="0.25">
      <c r="B56" s="12">
        <v>17.5</v>
      </c>
      <c r="C56" s="28">
        <v>844.8</v>
      </c>
    </row>
    <row r="57" spans="2:3" x14ac:dyDescent="0.25">
      <c r="B57" s="12">
        <v>19</v>
      </c>
      <c r="C57" s="28">
        <v>791.7</v>
      </c>
    </row>
    <row r="58" spans="2:3" x14ac:dyDescent="0.25">
      <c r="B58" s="12">
        <v>20.5</v>
      </c>
      <c r="C58" s="28">
        <v>659.3</v>
      </c>
    </row>
    <row r="59" spans="2:3" x14ac:dyDescent="0.25">
      <c r="B59" s="12">
        <v>22</v>
      </c>
      <c r="C59" s="28">
        <v>560.29999999999995</v>
      </c>
    </row>
    <row r="60" spans="2:3" x14ac:dyDescent="0.25">
      <c r="B60" s="12">
        <v>23.5</v>
      </c>
      <c r="C60" s="28">
        <v>608.1</v>
      </c>
    </row>
    <row r="61" spans="2:3" x14ac:dyDescent="0.25">
      <c r="B61" s="12">
        <v>25</v>
      </c>
      <c r="C61" s="28">
        <v>494.1</v>
      </c>
    </row>
    <row r="62" spans="2:3" x14ac:dyDescent="0.25">
      <c r="B62" s="12">
        <v>26.5</v>
      </c>
      <c r="C62" s="28">
        <v>414.7</v>
      </c>
    </row>
    <row r="63" spans="2:3" x14ac:dyDescent="0.25">
      <c r="B63" s="12">
        <v>28</v>
      </c>
      <c r="C63" s="28">
        <v>419.9</v>
      </c>
    </row>
    <row r="64" spans="2:3" x14ac:dyDescent="0.25">
      <c r="B64" s="12">
        <v>29.5</v>
      </c>
      <c r="C64" s="28">
        <v>343.2</v>
      </c>
    </row>
    <row r="65" spans="1:3" x14ac:dyDescent="0.25">
      <c r="B65" s="12">
        <v>31</v>
      </c>
      <c r="C65" s="28">
        <v>387.8</v>
      </c>
    </row>
    <row r="66" spans="1:3" x14ac:dyDescent="0.25">
      <c r="B66" s="12">
        <v>32.5</v>
      </c>
      <c r="C66" s="28">
        <v>270.10000000000002</v>
      </c>
    </row>
    <row r="67" spans="1:3" x14ac:dyDescent="0.25">
      <c r="B67" s="12">
        <v>34</v>
      </c>
      <c r="C67" s="28">
        <v>329.5</v>
      </c>
    </row>
    <row r="68" spans="1:3" x14ac:dyDescent="0.25">
      <c r="B68" s="12">
        <v>35.5</v>
      </c>
      <c r="C68" s="28">
        <v>306.7</v>
      </c>
    </row>
    <row r="69" spans="1:3" x14ac:dyDescent="0.25">
      <c r="B69" s="12">
        <v>37</v>
      </c>
      <c r="C69" s="28">
        <v>254.3</v>
      </c>
    </row>
    <row r="70" spans="1:3" x14ac:dyDescent="0.25">
      <c r="B70" s="12">
        <v>38.5</v>
      </c>
      <c r="C70" s="28">
        <v>327.2</v>
      </c>
    </row>
    <row r="71" spans="1:3" x14ac:dyDescent="0.25">
      <c r="B71" s="12">
        <v>40</v>
      </c>
      <c r="C71" s="28">
        <v>195.4</v>
      </c>
    </row>
    <row r="72" spans="1:3" x14ac:dyDescent="0.25">
      <c r="A72" t="s">
        <v>10</v>
      </c>
      <c r="B72" s="3">
        <v>0</v>
      </c>
    </row>
    <row r="73" spans="1:3" x14ac:dyDescent="0.25">
      <c r="B73" s="7">
        <v>1</v>
      </c>
      <c r="C73" s="12">
        <f>C42*C$6</f>
        <v>406056.93461253197</v>
      </c>
    </row>
    <row r="74" spans="1:3" x14ac:dyDescent="0.25">
      <c r="B74" s="15">
        <v>2</v>
      </c>
      <c r="C74" s="12">
        <f t="shared" ref="C74:C102" si="0">C43*C$6</f>
        <v>130059.64546971598</v>
      </c>
    </row>
    <row r="75" spans="1:3" x14ac:dyDescent="0.25">
      <c r="B75" s="12">
        <v>3</v>
      </c>
      <c r="C75" s="12">
        <f t="shared" si="0"/>
        <v>41648.274757265695</v>
      </c>
    </row>
    <row r="76" spans="1:3" x14ac:dyDescent="0.25">
      <c r="B76" s="12">
        <v>4</v>
      </c>
      <c r="C76" s="12">
        <f t="shared" si="0"/>
        <v>18940.375880869953</v>
      </c>
    </row>
    <row r="77" spans="1:3" x14ac:dyDescent="0.25">
      <c r="B77" s="12">
        <v>5</v>
      </c>
      <c r="C77" s="12">
        <f t="shared" si="0"/>
        <v>11060.772581251218</v>
      </c>
    </row>
    <row r="78" spans="1:3" x14ac:dyDescent="0.25">
      <c r="B78" s="12">
        <v>6</v>
      </c>
      <c r="C78" s="12">
        <f t="shared" si="0"/>
        <v>6586.6656150401286</v>
      </c>
    </row>
    <row r="79" spans="1:3" x14ac:dyDescent="0.25">
      <c r="B79" s="12">
        <v>7</v>
      </c>
      <c r="C79" s="12">
        <f t="shared" si="0"/>
        <v>4628.042799266148</v>
      </c>
    </row>
    <row r="80" spans="1:3" x14ac:dyDescent="0.25">
      <c r="B80" s="12">
        <v>8</v>
      </c>
      <c r="C80" s="12">
        <f t="shared" si="0"/>
        <v>3298.7277549402183</v>
      </c>
    </row>
    <row r="81" spans="2:3" x14ac:dyDescent="0.25">
      <c r="B81" s="12">
        <v>9</v>
      </c>
      <c r="C81" s="12">
        <f t="shared" si="0"/>
        <v>2352.8136406065619</v>
      </c>
    </row>
    <row r="82" spans="2:3" x14ac:dyDescent="0.25">
      <c r="B82" s="12">
        <v>10</v>
      </c>
      <c r="C82" s="12">
        <f t="shared" si="0"/>
        <v>1975.4756039055096</v>
      </c>
    </row>
    <row r="83" spans="2:3" x14ac:dyDescent="0.25">
      <c r="B83" s="12">
        <v>11.5</v>
      </c>
      <c r="C83" s="12">
        <f t="shared" si="0"/>
        <v>1497.4318820282504</v>
      </c>
    </row>
    <row r="84" spans="2:3" x14ac:dyDescent="0.25">
      <c r="B84" s="12">
        <v>13</v>
      </c>
      <c r="C84" s="12">
        <f t="shared" si="0"/>
        <v>1338.6662865208632</v>
      </c>
    </row>
    <row r="85" spans="2:3" x14ac:dyDescent="0.25">
      <c r="B85" s="12">
        <v>14.5</v>
      </c>
      <c r="C85" s="12">
        <f t="shared" si="0"/>
        <v>1179.5924083037528</v>
      </c>
    </row>
    <row r="86" spans="2:3" x14ac:dyDescent="0.25">
      <c r="B86" s="12">
        <v>16</v>
      </c>
      <c r="C86" s="12">
        <f t="shared" si="0"/>
        <v>997.70560956713439</v>
      </c>
    </row>
    <row r="87" spans="2:3" x14ac:dyDescent="0.25">
      <c r="B87" s="12">
        <v>17.5</v>
      </c>
      <c r="C87" s="12">
        <f t="shared" si="0"/>
        <v>868.12411058019893</v>
      </c>
    </row>
    <row r="88" spans="2:3" x14ac:dyDescent="0.25">
      <c r="B88" s="12">
        <v>19</v>
      </c>
      <c r="C88" s="12">
        <f t="shared" si="0"/>
        <v>813.55807095921341</v>
      </c>
    </row>
    <row r="89" spans="2:3" x14ac:dyDescent="0.25">
      <c r="B89" s="12">
        <v>20.5</v>
      </c>
      <c r="C89" s="12">
        <f t="shared" si="0"/>
        <v>677.50263506809313</v>
      </c>
    </row>
    <row r="90" spans="2:3" x14ac:dyDescent="0.25">
      <c r="B90" s="12">
        <v>22</v>
      </c>
      <c r="C90" s="12">
        <f t="shared" si="0"/>
        <v>575.76934085947607</v>
      </c>
    </row>
    <row r="91" spans="2:3" x14ac:dyDescent="0.25">
      <c r="B91" s="12">
        <v>23.5</v>
      </c>
      <c r="C91" s="12">
        <f t="shared" si="0"/>
        <v>624.88905260868728</v>
      </c>
    </row>
    <row r="92" spans="2:3" x14ac:dyDescent="0.25">
      <c r="B92" s="12">
        <v>25</v>
      </c>
      <c r="C92" s="12">
        <f t="shared" si="0"/>
        <v>507.7416229139161</v>
      </c>
    </row>
    <row r="93" spans="2:3" x14ac:dyDescent="0.25">
      <c r="B93" s="12">
        <v>26.5</v>
      </c>
      <c r="C93" s="12">
        <f t="shared" si="0"/>
        <v>426.14946574054034</v>
      </c>
    </row>
    <row r="94" spans="2:3" x14ac:dyDescent="0.25">
      <c r="B94" s="12">
        <v>28</v>
      </c>
      <c r="C94" s="12">
        <f t="shared" si="0"/>
        <v>431.49303270907376</v>
      </c>
    </row>
    <row r="95" spans="2:3" x14ac:dyDescent="0.25">
      <c r="B95" s="12">
        <v>29.5</v>
      </c>
      <c r="C95" s="12">
        <f t="shared" si="0"/>
        <v>352.67541992320582</v>
      </c>
    </row>
    <row r="96" spans="2:3" x14ac:dyDescent="0.25">
      <c r="B96" s="12">
        <v>31</v>
      </c>
      <c r="C96" s="12">
        <f t="shared" si="0"/>
        <v>398.506782768704</v>
      </c>
    </row>
    <row r="97" spans="1:3" x14ac:dyDescent="0.25">
      <c r="B97" s="12">
        <v>32.5</v>
      </c>
      <c r="C97" s="12">
        <f t="shared" si="0"/>
        <v>277.55719965401488</v>
      </c>
    </row>
    <row r="98" spans="1:3" x14ac:dyDescent="0.25">
      <c r="B98" s="12">
        <v>34</v>
      </c>
      <c r="C98" s="12">
        <f t="shared" si="0"/>
        <v>338.59717617918506</v>
      </c>
    </row>
    <row r="99" spans="1:3" x14ac:dyDescent="0.25">
      <c r="B99" s="12">
        <v>35.5</v>
      </c>
      <c r="C99" s="12">
        <f t="shared" si="0"/>
        <v>315.1676902402308</v>
      </c>
    </row>
    <row r="100" spans="1:3" x14ac:dyDescent="0.25">
      <c r="B100" s="12">
        <v>37</v>
      </c>
      <c r="C100" s="12">
        <f t="shared" si="0"/>
        <v>261.32097694193254</v>
      </c>
    </row>
    <row r="101" spans="1:3" x14ac:dyDescent="0.25">
      <c r="B101" s="12">
        <v>38.5</v>
      </c>
      <c r="C101" s="12">
        <f t="shared" si="0"/>
        <v>336.23367540464142</v>
      </c>
    </row>
    <row r="102" spans="1:3" x14ac:dyDescent="0.25">
      <c r="B102" s="12">
        <v>40</v>
      </c>
      <c r="C102" s="12">
        <f t="shared" si="0"/>
        <v>200.79480493296742</v>
      </c>
    </row>
    <row r="103" spans="1:3" x14ac:dyDescent="0.25">
      <c r="A103" t="s">
        <v>9</v>
      </c>
      <c r="B103" s="3">
        <v>0</v>
      </c>
    </row>
    <row r="104" spans="1:3" x14ac:dyDescent="0.25">
      <c r="B104" s="7">
        <v>1</v>
      </c>
      <c r="C104">
        <f>C73/C$5/($B73-$B72)</f>
        <v>529962.06553449784</v>
      </c>
    </row>
    <row r="105" spans="1:3" x14ac:dyDescent="0.25">
      <c r="B105" s="15">
        <v>2</v>
      </c>
      <c r="C105">
        <f t="shared" ref="C105:C133" si="1">C74/C$5/($B74-$B73)</f>
        <v>169746.33968900554</v>
      </c>
    </row>
    <row r="106" spans="1:3" x14ac:dyDescent="0.25">
      <c r="B106" s="12">
        <v>3</v>
      </c>
      <c r="C106">
        <f t="shared" si="1"/>
        <v>54356.923462889223</v>
      </c>
    </row>
    <row r="107" spans="1:3" x14ac:dyDescent="0.25">
      <c r="B107" s="12">
        <v>4</v>
      </c>
      <c r="C107">
        <f t="shared" si="1"/>
        <v>24719.884991999432</v>
      </c>
    </row>
    <row r="108" spans="1:3" x14ac:dyDescent="0.25">
      <c r="B108" s="12">
        <v>5</v>
      </c>
      <c r="C108">
        <f t="shared" si="1"/>
        <v>14435.881729641378</v>
      </c>
    </row>
    <row r="109" spans="1:3" x14ac:dyDescent="0.25">
      <c r="B109" s="12">
        <v>6</v>
      </c>
      <c r="C109">
        <f t="shared" si="1"/>
        <v>8596.5356500132239</v>
      </c>
    </row>
    <row r="110" spans="1:3" x14ac:dyDescent="0.25">
      <c r="B110" s="12">
        <v>7</v>
      </c>
      <c r="C110">
        <f t="shared" si="1"/>
        <v>6040.2542407545689</v>
      </c>
    </row>
    <row r="111" spans="1:3" x14ac:dyDescent="0.25">
      <c r="B111" s="12">
        <v>8</v>
      </c>
      <c r="C111">
        <f t="shared" si="1"/>
        <v>4305.3089988778647</v>
      </c>
    </row>
    <row r="112" spans="1:3" x14ac:dyDescent="0.25">
      <c r="B112" s="12">
        <v>9</v>
      </c>
      <c r="C112">
        <f t="shared" si="1"/>
        <v>3070.7565134515312</v>
      </c>
    </row>
    <row r="113" spans="2:3" x14ac:dyDescent="0.25">
      <c r="B113" s="12">
        <v>10</v>
      </c>
      <c r="C113">
        <f t="shared" si="1"/>
        <v>2578.2766952564743</v>
      </c>
    </row>
    <row r="114" spans="2:3" x14ac:dyDescent="0.25">
      <c r="B114" s="12">
        <v>11.5</v>
      </c>
      <c r="C114">
        <f t="shared" si="1"/>
        <v>1302.9077543097983</v>
      </c>
    </row>
    <row r="115" spans="2:3" x14ac:dyDescent="0.25">
      <c r="B115" s="12">
        <v>13</v>
      </c>
      <c r="C115">
        <f t="shared" si="1"/>
        <v>1164.7666288356947</v>
      </c>
    </row>
    <row r="116" spans="2:3" x14ac:dyDescent="0.25">
      <c r="B116" s="12">
        <v>14.5</v>
      </c>
      <c r="C116">
        <f t="shared" si="1"/>
        <v>1026.3572681664957</v>
      </c>
    </row>
    <row r="117" spans="2:3" x14ac:dyDescent="0.25">
      <c r="B117" s="12">
        <v>16</v>
      </c>
      <c r="C117">
        <f t="shared" si="1"/>
        <v>868.098503060241</v>
      </c>
    </row>
    <row r="118" spans="2:3" x14ac:dyDescent="0.25">
      <c r="B118" s="12">
        <v>17.5</v>
      </c>
      <c r="C118">
        <f t="shared" si="1"/>
        <v>755.35030938849684</v>
      </c>
    </row>
    <row r="119" spans="2:3" x14ac:dyDescent="0.25">
      <c r="B119" s="12">
        <v>19</v>
      </c>
      <c r="C119">
        <f t="shared" si="1"/>
        <v>707.87267985662049</v>
      </c>
    </row>
    <row r="120" spans="2:3" x14ac:dyDescent="0.25">
      <c r="B120" s="12">
        <v>20.5</v>
      </c>
      <c r="C120">
        <f t="shared" si="1"/>
        <v>589.49154708787398</v>
      </c>
    </row>
    <row r="121" spans="2:3" x14ac:dyDescent="0.25">
      <c r="B121" s="12">
        <v>22</v>
      </c>
      <c r="C121">
        <f t="shared" si="1"/>
        <v>500.97393270640947</v>
      </c>
    </row>
    <row r="122" spans="2:3" x14ac:dyDescent="0.25">
      <c r="B122" s="12">
        <v>23.5</v>
      </c>
      <c r="C122">
        <f t="shared" si="1"/>
        <v>543.71274045826817</v>
      </c>
    </row>
    <row r="123" spans="2:3" x14ac:dyDescent="0.25">
      <c r="B123" s="12">
        <v>25</v>
      </c>
      <c r="C123">
        <f t="shared" si="1"/>
        <v>441.78336632203633</v>
      </c>
    </row>
    <row r="124" spans="2:3" x14ac:dyDescent="0.25">
      <c r="B124" s="12">
        <v>26.5</v>
      </c>
      <c r="C124">
        <f t="shared" si="1"/>
        <v>370.79045135346786</v>
      </c>
    </row>
    <row r="125" spans="2:3" x14ac:dyDescent="0.25">
      <c r="B125" s="12">
        <v>28</v>
      </c>
      <c r="C125">
        <f t="shared" si="1"/>
        <v>375.43986140178714</v>
      </c>
    </row>
    <row r="126" spans="2:3" x14ac:dyDescent="0.25">
      <c r="B126" s="12">
        <v>29.5</v>
      </c>
      <c r="C126">
        <f t="shared" si="1"/>
        <v>306.86106318907684</v>
      </c>
    </row>
    <row r="127" spans="2:3" x14ac:dyDescent="0.25">
      <c r="B127" s="12">
        <v>31</v>
      </c>
      <c r="C127">
        <f t="shared" si="1"/>
        <v>346.7386955265851</v>
      </c>
    </row>
    <row r="128" spans="2:3" x14ac:dyDescent="0.25">
      <c r="B128" s="12">
        <v>32.5</v>
      </c>
      <c r="C128">
        <f t="shared" si="1"/>
        <v>241.5010873175107</v>
      </c>
    </row>
    <row r="129" spans="1:3" x14ac:dyDescent="0.25">
      <c r="B129" s="12">
        <v>34</v>
      </c>
      <c r="C129">
        <f t="shared" si="1"/>
        <v>294.61165594638936</v>
      </c>
    </row>
    <row r="130" spans="1:3" x14ac:dyDescent="0.25">
      <c r="B130" s="12">
        <v>35.5</v>
      </c>
      <c r="C130">
        <f t="shared" si="1"/>
        <v>274.22578111914294</v>
      </c>
    </row>
    <row r="131" spans="1:3" x14ac:dyDescent="0.25">
      <c r="B131" s="12">
        <v>37</v>
      </c>
      <c r="C131">
        <f t="shared" si="1"/>
        <v>227.37403370915573</v>
      </c>
    </row>
    <row r="132" spans="1:3" x14ac:dyDescent="0.25">
      <c r="B132" s="12">
        <v>38.5</v>
      </c>
      <c r="C132">
        <f t="shared" si="1"/>
        <v>292.55518611732498</v>
      </c>
    </row>
    <row r="133" spans="1:3" x14ac:dyDescent="0.25">
      <c r="B133" s="12">
        <v>40</v>
      </c>
      <c r="C133">
        <f t="shared" si="1"/>
        <v>174.7105237387693</v>
      </c>
    </row>
    <row r="134" spans="1:3" x14ac:dyDescent="0.25">
      <c r="A134" t="s">
        <v>11</v>
      </c>
      <c r="B134" s="3">
        <v>0</v>
      </c>
    </row>
    <row r="135" spans="1:3" x14ac:dyDescent="0.25">
      <c r="B135" s="7">
        <v>1</v>
      </c>
      <c r="C135" s="12">
        <f t="shared" ref="C135:C163" si="2">IF(C104&gt;0,LOG10(C104),"")</f>
        <v>5.7242447840938935</v>
      </c>
    </row>
    <row r="136" spans="1:3" x14ac:dyDescent="0.25">
      <c r="B136" s="15">
        <v>2</v>
      </c>
      <c r="C136" s="12">
        <f t="shared" si="2"/>
        <v>5.2298004181807807</v>
      </c>
    </row>
    <row r="137" spans="1:3" x14ac:dyDescent="0.25">
      <c r="B137" s="12">
        <v>3</v>
      </c>
      <c r="C137" s="12">
        <f t="shared" si="2"/>
        <v>4.7352548682057591</v>
      </c>
    </row>
    <row r="138" spans="1:3" x14ac:dyDescent="0.25">
      <c r="B138" s="12">
        <v>4</v>
      </c>
      <c r="C138" s="12">
        <f t="shared" si="2"/>
        <v>4.393046445888614</v>
      </c>
    </row>
    <row r="139" spans="1:3" x14ac:dyDescent="0.25">
      <c r="B139" s="12">
        <v>5</v>
      </c>
      <c r="C139" s="12">
        <f t="shared" si="2"/>
        <v>4.1594433153122043</v>
      </c>
    </row>
    <row r="140" spans="1:3" x14ac:dyDescent="0.25">
      <c r="B140" s="12">
        <v>6</v>
      </c>
      <c r="C140" s="12">
        <f t="shared" si="2"/>
        <v>3.9343234685454691</v>
      </c>
    </row>
    <row r="141" spans="1:3" x14ac:dyDescent="0.25">
      <c r="B141" s="12">
        <v>7</v>
      </c>
      <c r="C141" s="12">
        <f t="shared" si="2"/>
        <v>3.7810552189246089</v>
      </c>
    </row>
    <row r="142" spans="1:3" x14ac:dyDescent="0.25">
      <c r="B142" s="12">
        <v>8</v>
      </c>
      <c r="C142" s="12">
        <f t="shared" si="2"/>
        <v>3.6340043269143441</v>
      </c>
    </row>
    <row r="143" spans="1:3" x14ac:dyDescent="0.25">
      <c r="B143" s="12">
        <v>9</v>
      </c>
      <c r="C143" s="12">
        <f t="shared" si="2"/>
        <v>3.4872453817127953</v>
      </c>
    </row>
    <row r="144" spans="1:3" x14ac:dyDescent="0.25">
      <c r="B144" s="12">
        <v>10</v>
      </c>
      <c r="C144" s="12">
        <f t="shared" si="2"/>
        <v>3.4113295230929381</v>
      </c>
    </row>
    <row r="145" spans="2:3" x14ac:dyDescent="0.25">
      <c r="B145" s="12">
        <v>11.5</v>
      </c>
      <c r="C145" s="12">
        <f t="shared" si="2"/>
        <v>3.1149136688112913</v>
      </c>
    </row>
    <row r="146" spans="2:3" x14ac:dyDescent="0.25">
      <c r="B146" s="12">
        <v>13</v>
      </c>
      <c r="C146" s="12">
        <f t="shared" si="2"/>
        <v>3.066238919386437</v>
      </c>
    </row>
    <row r="147" spans="2:3" x14ac:dyDescent="0.25">
      <c r="B147" s="12">
        <v>14.5</v>
      </c>
      <c r="C147" s="12">
        <f t="shared" si="2"/>
        <v>3.0112985621258184</v>
      </c>
    </row>
    <row r="148" spans="2:3" x14ac:dyDescent="0.25">
      <c r="B148" s="12">
        <v>16</v>
      </c>
      <c r="C148" s="12">
        <f t="shared" si="2"/>
        <v>2.9385690073289545</v>
      </c>
    </row>
    <row r="149" spans="2:3" x14ac:dyDescent="0.25">
      <c r="B149" s="12">
        <v>17.5</v>
      </c>
      <c r="C149" s="12">
        <f t="shared" si="2"/>
        <v>2.87814841143115</v>
      </c>
    </row>
    <row r="150" spans="2:3" x14ac:dyDescent="0.25">
      <c r="B150" s="12">
        <v>19</v>
      </c>
      <c r="C150" s="12">
        <f t="shared" si="2"/>
        <v>2.849955151181125</v>
      </c>
    </row>
    <row r="151" spans="2:3" x14ac:dyDescent="0.25">
      <c r="B151" s="12">
        <v>20.5</v>
      </c>
      <c r="C151" s="12">
        <f t="shared" si="2"/>
        <v>2.7704775819851157</v>
      </c>
    </row>
    <row r="152" spans="2:3" x14ac:dyDescent="0.25">
      <c r="B152" s="12">
        <v>22</v>
      </c>
      <c r="C152" s="12">
        <f t="shared" si="2"/>
        <v>2.6998151287089813</v>
      </c>
    </row>
    <row r="153" spans="2:3" x14ac:dyDescent="0.25">
      <c r="B153" s="12">
        <v>23.5</v>
      </c>
      <c r="C153" s="12">
        <f t="shared" si="2"/>
        <v>2.7353695096540842</v>
      </c>
    </row>
    <row r="154" spans="2:3" x14ac:dyDescent="0.25">
      <c r="B154" s="12">
        <v>25</v>
      </c>
      <c r="C154" s="12">
        <f t="shared" si="2"/>
        <v>2.64520936013083</v>
      </c>
    </row>
    <row r="155" spans="2:3" x14ac:dyDescent="0.25">
      <c r="B155" s="12">
        <v>26.5</v>
      </c>
      <c r="C155" s="12">
        <f t="shared" si="2"/>
        <v>2.5691285416054308</v>
      </c>
    </row>
    <row r="156" spans="2:3" x14ac:dyDescent="0.25">
      <c r="B156" s="12">
        <v>28</v>
      </c>
      <c r="C156" s="12">
        <f t="shared" si="2"/>
        <v>2.5745403808793528</v>
      </c>
    </row>
    <row r="157" spans="2:3" x14ac:dyDescent="0.25">
      <c r="B157" s="12">
        <v>29.5</v>
      </c>
      <c r="C157" s="12">
        <f t="shared" si="2"/>
        <v>2.4869417854180811</v>
      </c>
    </row>
    <row r="158" spans="2:3" x14ac:dyDescent="0.25">
      <c r="B158" s="12">
        <v>31</v>
      </c>
      <c r="C158" s="12">
        <f t="shared" si="2"/>
        <v>2.5400023109840997</v>
      </c>
    </row>
    <row r="159" spans="2:3" x14ac:dyDescent="0.25">
      <c r="B159" s="12">
        <v>32.5</v>
      </c>
      <c r="C159" s="12">
        <f t="shared" si="2"/>
        <v>2.3829190904288642</v>
      </c>
    </row>
    <row r="160" spans="2:3" x14ac:dyDescent="0.25">
      <c r="B160" s="12">
        <v>34</v>
      </c>
      <c r="C160" s="12">
        <f t="shared" si="2"/>
        <v>2.4692499251714417</v>
      </c>
    </row>
    <row r="161" spans="1:3" x14ac:dyDescent="0.25">
      <c r="B161" s="12">
        <v>35.5</v>
      </c>
      <c r="C161" s="12">
        <f t="shared" si="2"/>
        <v>2.4381082822238986</v>
      </c>
    </row>
    <row r="162" spans="1:3" x14ac:dyDescent="0.25">
      <c r="B162" s="12">
        <v>37</v>
      </c>
      <c r="C162" s="12">
        <f t="shared" si="2"/>
        <v>2.3567408664171219</v>
      </c>
    </row>
    <row r="163" spans="1:3" x14ac:dyDescent="0.25">
      <c r="B163" s="12">
        <v>38.5</v>
      </c>
      <c r="C163" s="12">
        <f t="shared" si="2"/>
        <v>2.4662078012406985</v>
      </c>
    </row>
    <row r="164" spans="1:3" x14ac:dyDescent="0.25">
      <c r="B164" s="12">
        <v>40</v>
      </c>
      <c r="C164">
        <f>IF(C133&gt;0,LOG10(C133),"")</f>
        <v>2.2423190656241672</v>
      </c>
    </row>
    <row r="165" spans="1:3" x14ac:dyDescent="0.25">
      <c r="A165" t="s">
        <v>12</v>
      </c>
      <c r="B165" s="3">
        <v>0</v>
      </c>
    </row>
    <row r="166" spans="1:3" x14ac:dyDescent="0.25">
      <c r="B166" s="7">
        <v>1</v>
      </c>
      <c r="C166" s="5">
        <f>IF(C135&lt;&gt;"", RSQ($B135:$B$164, $C135:$C$164),"")</f>
        <v>0.75469512804609773</v>
      </c>
    </row>
    <row r="167" spans="1:3" x14ac:dyDescent="0.25">
      <c r="B167" s="15">
        <v>2</v>
      </c>
      <c r="C167" s="5">
        <f>IF(C136&lt;&gt;"", RSQ($B136:$B$164, $C136:$C$164),"")</f>
        <v>0.78538897256335216</v>
      </c>
    </row>
    <row r="168" spans="1:3" x14ac:dyDescent="0.25">
      <c r="B168" s="12">
        <v>3</v>
      </c>
      <c r="C168" s="5">
        <f>IF(C137&lt;&gt;"", RSQ($B137:$B$164, $C137:$C$164),"")</f>
        <v>0.81786418661821469</v>
      </c>
    </row>
    <row r="169" spans="1:3" x14ac:dyDescent="0.25">
      <c r="B169" s="12">
        <v>4</v>
      </c>
      <c r="C169" s="5">
        <f>IF(C138&lt;&gt;"", RSQ($B138:$B$164, $C138:$C$164),"")</f>
        <v>0.83952419951892721</v>
      </c>
    </row>
    <row r="170" spans="1:3" x14ac:dyDescent="0.25">
      <c r="B170" s="12">
        <v>5</v>
      </c>
      <c r="C170" s="18">
        <f>IF(C139&lt;&gt;"", RSQ($B139:$B$164, $C139:$C$164),"")</f>
        <v>0.85466924944658695</v>
      </c>
    </row>
    <row r="171" spans="1:3" x14ac:dyDescent="0.25">
      <c r="B171" s="12">
        <v>6</v>
      </c>
      <c r="C171" s="18">
        <f>IF(C140&lt;&gt;"", RSQ($B140:$B$164, $C140:$C$164),"")</f>
        <v>0.86917755324791346</v>
      </c>
    </row>
    <row r="172" spans="1:3" x14ac:dyDescent="0.25">
      <c r="B172" s="12">
        <v>7</v>
      </c>
      <c r="C172" s="5">
        <f>IF(C141&lt;&gt;"", RSQ($B141:$B$164, $C141:$C$164),"")</f>
        <v>0.8792951315988371</v>
      </c>
    </row>
    <row r="173" spans="1:3" x14ac:dyDescent="0.25">
      <c r="B173" s="12">
        <v>8</v>
      </c>
      <c r="C173" s="5">
        <f>IF(C142&lt;&gt;"", RSQ($B142:$B$164, $C142:$C$164),"")</f>
        <v>0.89117484246385947</v>
      </c>
    </row>
    <row r="174" spans="1:3" x14ac:dyDescent="0.25">
      <c r="B174" s="12">
        <v>9</v>
      </c>
      <c r="C174" s="5">
        <f>IF(C143&lt;&gt;"", RSQ($B143:$B$164, $C143:$C$164),"")</f>
        <v>0.90446162556617693</v>
      </c>
    </row>
    <row r="175" spans="1:3" x14ac:dyDescent="0.25">
      <c r="B175" s="12">
        <v>10</v>
      </c>
      <c r="C175" s="5">
        <f>IF(C144&lt;&gt;"", RSQ($B144:$B$164, $C144:$C$164),"")</f>
        <v>0.91641839572216599</v>
      </c>
    </row>
    <row r="176" spans="1:3" x14ac:dyDescent="0.25">
      <c r="B176" s="12">
        <v>11.5</v>
      </c>
      <c r="C176" s="16">
        <f>IF(C145&lt;&gt;"", RSQ($B145:$B$164, $C145:$C$164),"")</f>
        <v>0.94709091389480626</v>
      </c>
    </row>
    <row r="177" spans="2:3" x14ac:dyDescent="0.25">
      <c r="B177" s="12">
        <v>13</v>
      </c>
      <c r="C177" s="5">
        <f>IF(C146&lt;&gt;"", RSQ($B146:$B$164, $C146:$C$164),"")</f>
        <v>0.93997420753309324</v>
      </c>
    </row>
    <row r="178" spans="2:3" x14ac:dyDescent="0.25">
      <c r="B178" s="12">
        <v>14.5</v>
      </c>
      <c r="C178" s="5">
        <f>IF(C147&lt;&gt;"", RSQ($B147:$B$164, $C147:$C$164),"")</f>
        <v>0.93199115927099718</v>
      </c>
    </row>
    <row r="179" spans="2:3" x14ac:dyDescent="0.25">
      <c r="B179" s="12">
        <v>16</v>
      </c>
      <c r="C179" s="5">
        <f>IF(C148&lt;&gt;"", RSQ($B148:$B$164, $C148:$C$164),"")</f>
        <v>0.92238078942381829</v>
      </c>
    </row>
    <row r="180" spans="2:3" x14ac:dyDescent="0.25">
      <c r="B180" s="12">
        <v>17.5</v>
      </c>
      <c r="C180" s="5">
        <f>IF(C149&lt;&gt;"", RSQ($B149:$B$164, $C149:$C$164),"")</f>
        <v>0.90795201824915406</v>
      </c>
    </row>
    <row r="181" spans="2:3" x14ac:dyDescent="0.25">
      <c r="B181" s="12">
        <v>19</v>
      </c>
      <c r="C181" s="5">
        <f>IF(C150&lt;&gt;"", RSQ($B150:$B$164, $C150:$C$164),"")</f>
        <v>0.88841957937408189</v>
      </c>
    </row>
    <row r="182" spans="2:3" x14ac:dyDescent="0.25">
      <c r="B182" s="12">
        <v>20.5</v>
      </c>
      <c r="C182" s="5">
        <f>IF(C151&lt;&gt;"", RSQ($B151:$B$164, $C151:$C$164),"")</f>
        <v>0.86464050463926423</v>
      </c>
    </row>
    <row r="183" spans="2:3" x14ac:dyDescent="0.25">
      <c r="B183" s="12">
        <v>22</v>
      </c>
      <c r="C183" s="5">
        <f>IF(C152&lt;&gt;"", RSQ($B152:$B$164, $C152:$C$164),"")</f>
        <v>0.8312471209986525</v>
      </c>
    </row>
    <row r="184" spans="2:3" x14ac:dyDescent="0.25">
      <c r="B184" s="12">
        <v>23.5</v>
      </c>
      <c r="C184" s="5">
        <f>IF(C153&lt;&gt;"", RSQ($B153:$B$164, $C153:$C$164),"")</f>
        <v>0.79687070904062107</v>
      </c>
    </row>
    <row r="185" spans="2:3" x14ac:dyDescent="0.25">
      <c r="B185" s="12">
        <v>25</v>
      </c>
      <c r="C185" s="5">
        <f>IF(C154&lt;&gt;"", RSQ($B154:$B$164, $C154:$C$164),"")</f>
        <v>0.73814877319103367</v>
      </c>
    </row>
    <row r="186" spans="2:3" x14ac:dyDescent="0.25">
      <c r="B186" s="12">
        <v>26.5</v>
      </c>
      <c r="C186" s="5">
        <f>IF(C155&lt;&gt;"", RSQ($B155:$B$164, $C155:$C$164),"")</f>
        <v>0.6578541466613782</v>
      </c>
    </row>
    <row r="187" spans="2:3" x14ac:dyDescent="0.25">
      <c r="B187" s="12">
        <v>28</v>
      </c>
      <c r="C187" s="5">
        <f>IF(C156&lt;&gt;"", RSQ($B156:$B$164, $C156:$C$164),"")</f>
        <v>0.59547626035216661</v>
      </c>
    </row>
    <row r="188" spans="2:3" x14ac:dyDescent="0.25">
      <c r="B188" s="12">
        <v>29.5</v>
      </c>
      <c r="C188" s="5">
        <f>IF(C157&lt;&gt;"", RSQ($B157:$B$164, $C157:$C$164),"")</f>
        <v>0.47110354398818366</v>
      </c>
    </row>
    <row r="189" spans="2:3" x14ac:dyDescent="0.25">
      <c r="B189" s="12">
        <v>31</v>
      </c>
      <c r="C189" s="5">
        <f>IF(C158&lt;&gt;"", RSQ($B158:$B$164, $C158:$C$164),"")</f>
        <v>0.44927739796797544</v>
      </c>
    </row>
    <row r="190" spans="2:3" x14ac:dyDescent="0.25">
      <c r="B190" s="12">
        <v>32.5</v>
      </c>
      <c r="C190" s="5">
        <f>IF(C159&lt;&gt;"", RSQ($B159:$B$164, $C159:$C$164),"")</f>
        <v>0.24096345723688273</v>
      </c>
    </row>
    <row r="191" spans="2:3" x14ac:dyDescent="0.25">
      <c r="B191" s="12">
        <v>34</v>
      </c>
      <c r="C191" s="5">
        <f>IF(C160&lt;&gt;"", RSQ($B160:$B$164, $C160:$C$164),"")</f>
        <v>0.48708435612521711</v>
      </c>
    </row>
    <row r="192" spans="2:3" x14ac:dyDescent="0.25">
      <c r="B192" s="12">
        <v>35.5</v>
      </c>
      <c r="C192" s="5">
        <f>IF(C161&lt;&gt;"", RSQ($B161:$B$164, $C161:$C$164),"")</f>
        <v>0.37767373887886807</v>
      </c>
    </row>
    <row r="193" spans="1:3" x14ac:dyDescent="0.25">
      <c r="B193" s="12">
        <v>37</v>
      </c>
      <c r="C193" s="5">
        <f>IF(C162&lt;&gt;"", RSQ($B162:$B$164, $C162:$C$164),"")</f>
        <v>0.26114527518293784</v>
      </c>
    </row>
    <row r="194" spans="1:3" x14ac:dyDescent="0.25">
      <c r="B194" s="12">
        <v>38.5</v>
      </c>
      <c r="C194" s="5">
        <f>IF(C163&lt;&gt;"", RSQ($B163:$B$164, $C163:$C$164),"")</f>
        <v>1</v>
      </c>
    </row>
    <row r="195" spans="1:3" x14ac:dyDescent="0.25">
      <c r="B195" s="12">
        <v>40</v>
      </c>
    </row>
    <row r="196" spans="1:3" x14ac:dyDescent="0.25">
      <c r="A196" t="s">
        <v>16</v>
      </c>
      <c r="C196">
        <v>11.5</v>
      </c>
    </row>
    <row r="197" spans="1:3" x14ac:dyDescent="0.25">
      <c r="A197" t="s">
        <v>13</v>
      </c>
      <c r="B197" s="3">
        <v>0</v>
      </c>
    </row>
    <row r="198" spans="1:3" x14ac:dyDescent="0.25">
      <c r="B198" s="7">
        <v>1</v>
      </c>
    </row>
    <row r="199" spans="1:3" x14ac:dyDescent="0.25">
      <c r="B199" s="15">
        <v>2</v>
      </c>
      <c r="C199" s="5">
        <f>RSQ($B$135:$B136, $C$135:$C136)</f>
        <v>1</v>
      </c>
    </row>
    <row r="200" spans="1:3" x14ac:dyDescent="0.25">
      <c r="B200" s="12">
        <v>3</v>
      </c>
      <c r="C200" s="5">
        <f>RSQ($B$135:$B137, $C$135:$C137)</f>
        <v>0.99999999651085325</v>
      </c>
    </row>
    <row r="201" spans="1:3" x14ac:dyDescent="0.25">
      <c r="B201" s="12">
        <v>4</v>
      </c>
      <c r="C201" s="5">
        <f>RSQ($B$135:$B138, $C$135:$C138)</f>
        <v>0.99314107235033344</v>
      </c>
    </row>
    <row r="202" spans="1:3" x14ac:dyDescent="0.25">
      <c r="B202" s="12">
        <v>5</v>
      </c>
      <c r="C202" s="5">
        <f>RSQ($B$135:$B139, $C$135:$C139)</f>
        <v>0.97873456906367839</v>
      </c>
    </row>
    <row r="203" spans="1:3" x14ac:dyDescent="0.25">
      <c r="B203" s="12">
        <v>6</v>
      </c>
      <c r="C203" s="5">
        <f>RSQ($B$135:$B140, $C$135:$C140)</f>
        <v>0.96942934979421203</v>
      </c>
    </row>
    <row r="204" spans="1:3" x14ac:dyDescent="0.25">
      <c r="B204" s="12">
        <v>7</v>
      </c>
      <c r="C204" s="5">
        <f>RSQ($B$135:$B141, $C$135:$C141)</f>
        <v>0.95675183116304907</v>
      </c>
    </row>
    <row r="205" spans="1:3" x14ac:dyDescent="0.25">
      <c r="B205" s="12">
        <v>8</v>
      </c>
      <c r="C205" s="5">
        <f>RSQ($B$135:$B142, $C$135:$C142)</f>
        <v>0.94610866946688665</v>
      </c>
    </row>
    <row r="206" spans="1:3" x14ac:dyDescent="0.25">
      <c r="B206" s="12">
        <v>9</v>
      </c>
      <c r="C206" s="5"/>
    </row>
    <row r="207" spans="1:3" x14ac:dyDescent="0.25">
      <c r="B207" s="12">
        <v>10</v>
      </c>
      <c r="C207" s="5"/>
    </row>
    <row r="208" spans="1:3" x14ac:dyDescent="0.25">
      <c r="B208" s="12">
        <v>11.5</v>
      </c>
      <c r="C208" s="6"/>
    </row>
    <row r="209" spans="2:3" x14ac:dyDescent="0.25">
      <c r="B209" s="12">
        <v>13</v>
      </c>
      <c r="C209" s="5"/>
    </row>
    <row r="210" spans="2:3" x14ac:dyDescent="0.25">
      <c r="B210" s="12">
        <v>14.5</v>
      </c>
    </row>
    <row r="211" spans="2:3" x14ac:dyDescent="0.25">
      <c r="B211" s="12">
        <v>16</v>
      </c>
    </row>
    <row r="212" spans="2:3" x14ac:dyDescent="0.25">
      <c r="B212" s="12">
        <v>17.5</v>
      </c>
    </row>
    <row r="213" spans="2:3" x14ac:dyDescent="0.25">
      <c r="B213" s="12">
        <v>19</v>
      </c>
    </row>
    <row r="214" spans="2:3" x14ac:dyDescent="0.25">
      <c r="B214" s="12">
        <v>20.5</v>
      </c>
    </row>
    <row r="215" spans="2:3" x14ac:dyDescent="0.25">
      <c r="B215" s="12">
        <v>22</v>
      </c>
    </row>
    <row r="216" spans="2:3" x14ac:dyDescent="0.25">
      <c r="B216" s="12">
        <v>23.5</v>
      </c>
    </row>
    <row r="217" spans="2:3" x14ac:dyDescent="0.25">
      <c r="B217" s="12">
        <v>25</v>
      </c>
    </row>
    <row r="218" spans="2:3" x14ac:dyDescent="0.25">
      <c r="B218" s="12">
        <v>26.5</v>
      </c>
    </row>
    <row r="219" spans="2:3" x14ac:dyDescent="0.25">
      <c r="B219" s="12">
        <v>28</v>
      </c>
    </row>
    <row r="220" spans="2:3" x14ac:dyDescent="0.25">
      <c r="B220" s="12">
        <v>29.5</v>
      </c>
    </row>
    <row r="221" spans="2:3" x14ac:dyDescent="0.25">
      <c r="B221" s="12">
        <v>31</v>
      </c>
    </row>
    <row r="222" spans="2:3" x14ac:dyDescent="0.25">
      <c r="B222" s="12">
        <v>32.5</v>
      </c>
    </row>
    <row r="223" spans="2:3" x14ac:dyDescent="0.25">
      <c r="B223" s="12">
        <v>34</v>
      </c>
    </row>
    <row r="224" spans="2:3" x14ac:dyDescent="0.25">
      <c r="B224" s="12">
        <v>35.5</v>
      </c>
    </row>
    <row r="225" spans="1:3" x14ac:dyDescent="0.25">
      <c r="B225" s="12">
        <v>37</v>
      </c>
    </row>
    <row r="226" spans="1:3" x14ac:dyDescent="0.25">
      <c r="B226" s="12">
        <v>38.5</v>
      </c>
    </row>
    <row r="227" spans="1:3" x14ac:dyDescent="0.25">
      <c r="B227" s="12">
        <v>40</v>
      </c>
    </row>
    <row r="228" spans="1:3" x14ac:dyDescent="0.25">
      <c r="A228" t="s">
        <v>17</v>
      </c>
      <c r="B228" s="3">
        <v>0</v>
      </c>
    </row>
    <row r="229" spans="1:3" x14ac:dyDescent="0.25">
      <c r="B229" s="7">
        <v>1</v>
      </c>
    </row>
    <row r="230" spans="1:3" x14ac:dyDescent="0.25">
      <c r="B230" s="15">
        <v>2</v>
      </c>
    </row>
    <row r="231" spans="1:3" x14ac:dyDescent="0.25">
      <c r="B231" s="12">
        <v>3</v>
      </c>
      <c r="C231" s="12">
        <f>RSQ($B137:$B$144, C137:C$144)</f>
        <v>0.96351065850010664</v>
      </c>
    </row>
    <row r="232" spans="1:3" x14ac:dyDescent="0.25">
      <c r="B232" s="12">
        <v>4</v>
      </c>
      <c r="C232" s="12">
        <f>RSQ($B138:$B$144, C138:C$144)</f>
        <v>0.97712727235586549</v>
      </c>
    </row>
    <row r="233" spans="1:3" x14ac:dyDescent="0.25">
      <c r="B233" s="12">
        <v>5</v>
      </c>
      <c r="C233" s="12">
        <f>RSQ($B139:$B$144, C139:C$144)</f>
        <v>0.98051326978997244</v>
      </c>
    </row>
    <row r="234" spans="1:3" x14ac:dyDescent="0.25">
      <c r="B234" s="12">
        <v>6</v>
      </c>
      <c r="C234" s="12">
        <f>RSQ($B140:$B$144, C140:C$144)</f>
        <v>0.98779901351776678</v>
      </c>
    </row>
    <row r="235" spans="1:3" x14ac:dyDescent="0.25">
      <c r="B235" s="12">
        <v>7</v>
      </c>
      <c r="C235" s="12">
        <f>RSQ($B141:$B$144, C141:C$144)</f>
        <v>0.98116607617290208</v>
      </c>
    </row>
    <row r="236" spans="1:3" x14ac:dyDescent="0.25">
      <c r="B236" s="12">
        <v>8</v>
      </c>
      <c r="C236" s="12">
        <f>RSQ($B142:$B$144, C142:C$144)</f>
        <v>0.96736221638802289</v>
      </c>
    </row>
    <row r="237" spans="1:3" x14ac:dyDescent="0.25">
      <c r="B237" s="12">
        <v>9</v>
      </c>
      <c r="C237">
        <f>RSQ($B143:$B$144, C143:C$144)</f>
        <v>1</v>
      </c>
    </row>
    <row r="238" spans="1:3" x14ac:dyDescent="0.25">
      <c r="B238" s="12">
        <v>10</v>
      </c>
      <c r="C238" s="14"/>
    </row>
    <row r="239" spans="1:3" x14ac:dyDescent="0.25">
      <c r="B239" s="12">
        <v>11.5</v>
      </c>
      <c r="C239" s="7"/>
    </row>
    <row r="240" spans="1:3" x14ac:dyDescent="0.25">
      <c r="B240" s="12">
        <v>13</v>
      </c>
    </row>
    <row r="241" spans="2:2" x14ac:dyDescent="0.25">
      <c r="B241" s="12">
        <v>14.5</v>
      </c>
    </row>
    <row r="242" spans="2:2" x14ac:dyDescent="0.25">
      <c r="B242" s="12">
        <v>16</v>
      </c>
    </row>
    <row r="243" spans="2:2" x14ac:dyDescent="0.25">
      <c r="B243" s="12">
        <v>17.5</v>
      </c>
    </row>
    <row r="244" spans="2:2" x14ac:dyDescent="0.25">
      <c r="B244" s="12">
        <v>19</v>
      </c>
    </row>
    <row r="245" spans="2:2" x14ac:dyDescent="0.25">
      <c r="B245" s="12">
        <v>20.5</v>
      </c>
    </row>
    <row r="246" spans="2:2" x14ac:dyDescent="0.25">
      <c r="B246" s="12">
        <v>22</v>
      </c>
    </row>
    <row r="247" spans="2:2" x14ac:dyDescent="0.25">
      <c r="B247" s="12">
        <v>23.5</v>
      </c>
    </row>
    <row r="248" spans="2:2" x14ac:dyDescent="0.25">
      <c r="B248" s="12">
        <v>25</v>
      </c>
    </row>
    <row r="249" spans="2:2" x14ac:dyDescent="0.25">
      <c r="B249" s="12">
        <v>26.5</v>
      </c>
    </row>
    <row r="250" spans="2:2" x14ac:dyDescent="0.25">
      <c r="B250" s="12">
        <v>28</v>
      </c>
    </row>
    <row r="251" spans="2:2" x14ac:dyDescent="0.25">
      <c r="B251" s="12">
        <v>29.5</v>
      </c>
    </row>
    <row r="252" spans="2:2" x14ac:dyDescent="0.25">
      <c r="B252" s="12">
        <v>31</v>
      </c>
    </row>
    <row r="253" spans="2:2" x14ac:dyDescent="0.25">
      <c r="B253" s="12">
        <v>32.5</v>
      </c>
    </row>
    <row r="254" spans="2:2" x14ac:dyDescent="0.25">
      <c r="B254" s="12">
        <v>34</v>
      </c>
    </row>
    <row r="255" spans="2:2" x14ac:dyDescent="0.25">
      <c r="B255" s="12">
        <v>35.5</v>
      </c>
    </row>
    <row r="256" spans="2:2" x14ac:dyDescent="0.25">
      <c r="B256" s="12">
        <v>37</v>
      </c>
    </row>
    <row r="257" spans="1:3" x14ac:dyDescent="0.25">
      <c r="B257" s="12">
        <v>38.5</v>
      </c>
    </row>
    <row r="258" spans="1:3" x14ac:dyDescent="0.25">
      <c r="B258" s="12">
        <v>40</v>
      </c>
    </row>
    <row r="259" spans="1:3" x14ac:dyDescent="0.25">
      <c r="A259" t="s">
        <v>14</v>
      </c>
      <c r="B259" s="3">
        <v>0</v>
      </c>
    </row>
    <row r="260" spans="1:3" x14ac:dyDescent="0.25">
      <c r="B260" s="7">
        <v>1</v>
      </c>
    </row>
    <row r="261" spans="1:3" x14ac:dyDescent="0.25">
      <c r="B261" s="15">
        <v>2</v>
      </c>
    </row>
    <row r="262" spans="1:3" x14ac:dyDescent="0.25">
      <c r="B262" s="12">
        <v>3</v>
      </c>
      <c r="C262" s="16">
        <f>SUM(C199,C231)</f>
        <v>1.9635106585001068</v>
      </c>
    </row>
    <row r="263" spans="1:3" x14ac:dyDescent="0.25">
      <c r="B263" s="12">
        <v>4</v>
      </c>
      <c r="C263" s="16">
        <f t="shared" ref="C263:C268" si="3">SUM(C200,C232)</f>
        <v>1.9771272688667187</v>
      </c>
    </row>
    <row r="264" spans="1:3" x14ac:dyDescent="0.25">
      <c r="B264" s="12">
        <v>5</v>
      </c>
      <c r="C264" s="16">
        <f t="shared" si="3"/>
        <v>1.9736543421403059</v>
      </c>
    </row>
    <row r="265" spans="1:3" x14ac:dyDescent="0.25">
      <c r="B265" s="12">
        <v>6</v>
      </c>
      <c r="C265" s="16">
        <f t="shared" si="3"/>
        <v>1.9665335825814452</v>
      </c>
    </row>
    <row r="266" spans="1:3" x14ac:dyDescent="0.25">
      <c r="B266" s="12">
        <v>7</v>
      </c>
      <c r="C266" s="16">
        <f t="shared" si="3"/>
        <v>1.9505954259671141</v>
      </c>
    </row>
    <row r="267" spans="1:3" x14ac:dyDescent="0.25">
      <c r="B267" s="12">
        <v>8</v>
      </c>
      <c r="C267" s="16">
        <f t="shared" si="3"/>
        <v>1.9241140475510718</v>
      </c>
    </row>
    <row r="268" spans="1:3" x14ac:dyDescent="0.25">
      <c r="B268" s="12">
        <v>9</v>
      </c>
      <c r="C268" s="16">
        <f t="shared" si="3"/>
        <v>1.9461086694668865</v>
      </c>
    </row>
    <row r="269" spans="1:3" x14ac:dyDescent="0.25">
      <c r="B269" s="12">
        <v>10</v>
      </c>
      <c r="C269" s="16"/>
    </row>
    <row r="270" spans="1:3" x14ac:dyDescent="0.25">
      <c r="B270" s="12">
        <v>11.5</v>
      </c>
      <c r="C270" s="16"/>
    </row>
    <row r="271" spans="1:3" x14ac:dyDescent="0.25">
      <c r="B271" s="12">
        <v>13</v>
      </c>
      <c r="C271" s="16"/>
    </row>
    <row r="272" spans="1:3" x14ac:dyDescent="0.25">
      <c r="B272" s="12">
        <v>14.5</v>
      </c>
    </row>
    <row r="273" spans="2:2" x14ac:dyDescent="0.25">
      <c r="B273" s="12">
        <v>16</v>
      </c>
    </row>
    <row r="274" spans="2:2" x14ac:dyDescent="0.25">
      <c r="B274" s="12">
        <v>17.5</v>
      </c>
    </row>
    <row r="275" spans="2:2" x14ac:dyDescent="0.25">
      <c r="B275" s="12">
        <v>19</v>
      </c>
    </row>
    <row r="276" spans="2:2" x14ac:dyDescent="0.25">
      <c r="B276" s="12">
        <v>20.5</v>
      </c>
    </row>
    <row r="277" spans="2:2" x14ac:dyDescent="0.25">
      <c r="B277" s="12">
        <v>22</v>
      </c>
    </row>
    <row r="278" spans="2:2" x14ac:dyDescent="0.25">
      <c r="B278" s="12">
        <v>23.5</v>
      </c>
    </row>
    <row r="279" spans="2:2" x14ac:dyDescent="0.25">
      <c r="B279" s="12">
        <v>25</v>
      </c>
    </row>
    <row r="280" spans="2:2" x14ac:dyDescent="0.25">
      <c r="B280" s="12">
        <v>26.5</v>
      </c>
    </row>
    <row r="281" spans="2:2" x14ac:dyDescent="0.25">
      <c r="B281" s="12">
        <v>28</v>
      </c>
    </row>
    <row r="282" spans="2:2" x14ac:dyDescent="0.25">
      <c r="B282" s="12">
        <v>29.5</v>
      </c>
    </row>
    <row r="283" spans="2:2" x14ac:dyDescent="0.25">
      <c r="B283" s="12">
        <v>31</v>
      </c>
    </row>
    <row r="284" spans="2:2" x14ac:dyDescent="0.25">
      <c r="B284" s="12">
        <v>32.5</v>
      </c>
    </row>
    <row r="285" spans="2:2" x14ac:dyDescent="0.25">
      <c r="B285" s="12">
        <v>34</v>
      </c>
    </row>
    <row r="286" spans="2:2" x14ac:dyDescent="0.25">
      <c r="B286" s="12">
        <v>35.5</v>
      </c>
    </row>
    <row r="287" spans="2:2" x14ac:dyDescent="0.25">
      <c r="B287" s="12">
        <v>37</v>
      </c>
    </row>
    <row r="288" spans="2:2" x14ac:dyDescent="0.25">
      <c r="B288" s="12">
        <v>38.5</v>
      </c>
    </row>
    <row r="289" spans="1:3" x14ac:dyDescent="0.25">
      <c r="B289" s="12">
        <v>40</v>
      </c>
    </row>
    <row r="290" spans="1:3" x14ac:dyDescent="0.25">
      <c r="A290" t="s">
        <v>15</v>
      </c>
      <c r="C290">
        <f>MAX(C259:C289)</f>
        <v>1.9771272688667187</v>
      </c>
    </row>
    <row r="291" spans="1:3" x14ac:dyDescent="0.25">
      <c r="A291" t="s">
        <v>37</v>
      </c>
      <c r="C291">
        <f>MATCH(C290,C260:C268,0)</f>
        <v>4</v>
      </c>
    </row>
    <row r="292" spans="1:3" x14ac:dyDescent="0.25">
      <c r="A292" t="s">
        <v>32</v>
      </c>
      <c r="B292" s="3">
        <v>0</v>
      </c>
    </row>
    <row r="293" spans="1:3" x14ac:dyDescent="0.25">
      <c r="B293" s="7">
        <v>1</v>
      </c>
      <c r="C293" s="12">
        <f t="shared" ref="C293:C301" si="4">IF(0 &lt; 10^C135-10^(C$19*$B293+C$20), LOG(10^C135-10^(C$19*$B293+C$20)), "")</f>
        <v>5.722428840306403</v>
      </c>
    </row>
    <row r="294" spans="1:3" x14ac:dyDescent="0.25">
      <c r="B294" s="15">
        <v>2</v>
      </c>
      <c r="C294" s="12">
        <f t="shared" si="4"/>
        <v>5.2244582487499693</v>
      </c>
    </row>
    <row r="295" spans="1:3" x14ac:dyDescent="0.25">
      <c r="B295" s="12">
        <v>3</v>
      </c>
      <c r="C295" s="12">
        <f t="shared" si="4"/>
        <v>4.7194094508936466</v>
      </c>
    </row>
    <row r="296" spans="1:3" x14ac:dyDescent="0.25">
      <c r="B296" s="12">
        <v>4</v>
      </c>
      <c r="C296" s="12">
        <f t="shared" si="4"/>
        <v>4.3596887711925927</v>
      </c>
    </row>
    <row r="297" spans="1:3" x14ac:dyDescent="0.25">
      <c r="B297" s="12">
        <v>5</v>
      </c>
      <c r="C297" s="12">
        <f t="shared" si="4"/>
        <v>4.1045129148493702</v>
      </c>
    </row>
    <row r="298" spans="1:3" x14ac:dyDescent="0.25">
      <c r="B298" s="12">
        <v>6</v>
      </c>
      <c r="C298" s="12">
        <f t="shared" si="4"/>
        <v>3.8442894491757125</v>
      </c>
    </row>
    <row r="299" spans="1:3" x14ac:dyDescent="0.25">
      <c r="B299" s="12">
        <v>7</v>
      </c>
      <c r="C299" s="12">
        <f t="shared" si="4"/>
        <v>3.6560760780123562</v>
      </c>
    </row>
    <row r="300" spans="1:3" x14ac:dyDescent="0.25">
      <c r="B300" s="12">
        <v>8</v>
      </c>
      <c r="C300" s="12">
        <f t="shared" si="4"/>
        <v>3.4605667226606389</v>
      </c>
    </row>
    <row r="301" spans="1:3" x14ac:dyDescent="0.25">
      <c r="B301" s="12">
        <v>9</v>
      </c>
      <c r="C301" s="12">
        <f t="shared" si="4"/>
        <v>3.2406729393837952</v>
      </c>
    </row>
    <row r="302" spans="1:3" x14ac:dyDescent="0.25">
      <c r="B302" s="12">
        <v>10</v>
      </c>
      <c r="C302">
        <f>IF(0 &lt; 10^C144-10^(C$19*$B302+C$20), LOG(10^C144-10^(C$19*$B302+C$20)), "")</f>
        <v>3.123817704456533</v>
      </c>
    </row>
    <row r="303" spans="1:3" x14ac:dyDescent="0.25">
      <c r="B303" s="12">
        <v>11.5</v>
      </c>
    </row>
    <row r="304" spans="1:3" x14ac:dyDescent="0.25">
      <c r="B304" s="12">
        <v>13</v>
      </c>
    </row>
    <row r="305" spans="2:2" x14ac:dyDescent="0.25">
      <c r="B305" s="12">
        <v>14.5</v>
      </c>
    </row>
    <row r="306" spans="2:2" x14ac:dyDescent="0.25">
      <c r="B306" s="12">
        <v>16</v>
      </c>
    </row>
    <row r="307" spans="2:2" x14ac:dyDescent="0.25">
      <c r="B307" s="12">
        <v>17.5</v>
      </c>
    </row>
    <row r="308" spans="2:2" x14ac:dyDescent="0.25">
      <c r="B308" s="12">
        <v>19</v>
      </c>
    </row>
    <row r="309" spans="2:2" x14ac:dyDescent="0.25">
      <c r="B309" s="12">
        <v>20.5</v>
      </c>
    </row>
    <row r="310" spans="2:2" x14ac:dyDescent="0.25">
      <c r="B310" s="12">
        <v>22</v>
      </c>
    </row>
    <row r="311" spans="2:2" x14ac:dyDescent="0.25">
      <c r="B311" s="12">
        <v>23.5</v>
      </c>
    </row>
    <row r="312" spans="2:2" x14ac:dyDescent="0.25">
      <c r="B312" s="12">
        <v>25</v>
      </c>
    </row>
    <row r="313" spans="2:2" x14ac:dyDescent="0.25">
      <c r="B313" s="12">
        <v>26.5</v>
      </c>
    </row>
    <row r="314" spans="2:2" x14ac:dyDescent="0.25">
      <c r="B314" s="12">
        <v>28</v>
      </c>
    </row>
    <row r="315" spans="2:2" x14ac:dyDescent="0.25">
      <c r="B315" s="12">
        <v>29.5</v>
      </c>
    </row>
    <row r="316" spans="2:2" x14ac:dyDescent="0.25">
      <c r="B316" s="12">
        <v>31</v>
      </c>
    </row>
    <row r="317" spans="2:2" x14ac:dyDescent="0.25">
      <c r="B317" s="12">
        <v>32.5</v>
      </c>
    </row>
    <row r="318" spans="2:2" x14ac:dyDescent="0.25">
      <c r="B318" s="12">
        <v>34</v>
      </c>
    </row>
    <row r="319" spans="2:2" x14ac:dyDescent="0.25">
      <c r="B319" s="12">
        <v>35.5</v>
      </c>
    </row>
    <row r="320" spans="2:2" x14ac:dyDescent="0.25">
      <c r="B320" s="12">
        <v>37</v>
      </c>
    </row>
    <row r="321" spans="1:3" x14ac:dyDescent="0.25">
      <c r="B321" s="12">
        <v>38.5</v>
      </c>
    </row>
    <row r="322" spans="1:3" x14ac:dyDescent="0.25">
      <c r="B322" s="12">
        <v>40</v>
      </c>
    </row>
    <row r="323" spans="1:3" x14ac:dyDescent="0.25">
      <c r="A323" t="s">
        <v>32</v>
      </c>
      <c r="B323" s="3">
        <v>0</v>
      </c>
    </row>
    <row r="324" spans="1:3" x14ac:dyDescent="0.25">
      <c r="B324" s="7">
        <v>1</v>
      </c>
      <c r="C324" s="12">
        <f t="shared" ref="C324:C327" si="5">IF(0&lt;10^C293-10^(C$28*$B324+C$29),LOG(10^C293-10^(C$28*$B324+C$29)),"")</f>
        <v>5.6458234461560552</v>
      </c>
    </row>
    <row r="325" spans="1:3" x14ac:dyDescent="0.25">
      <c r="B325" s="15">
        <v>2</v>
      </c>
      <c r="C325" s="12">
        <f t="shared" si="5"/>
        <v>5.0598849508468069</v>
      </c>
    </row>
    <row r="326" spans="1:3" x14ac:dyDescent="0.25">
      <c r="B326" s="12">
        <v>3</v>
      </c>
      <c r="C326" s="12">
        <f t="shared" si="5"/>
        <v>4.2930561178184981</v>
      </c>
    </row>
    <row r="327" spans="1:3" x14ac:dyDescent="0.25">
      <c r="B327" s="12">
        <v>4</v>
      </c>
      <c r="C327" s="12">
        <f t="shared" si="5"/>
        <v>3.4120940871758285</v>
      </c>
    </row>
    <row r="328" spans="1:3" x14ac:dyDescent="0.25">
      <c r="B328" s="12">
        <v>5</v>
      </c>
      <c r="C328" s="12">
        <f>IF(0&lt;10^C297-10^(C$28*$B328+C$29),LOG(10^C297-10^(C$28*$B328+C$29)),"")</f>
        <v>2.1306344282839369</v>
      </c>
    </row>
    <row r="329" spans="1:3" x14ac:dyDescent="0.25">
      <c r="B329" s="12">
        <v>6</v>
      </c>
    </row>
    <row r="330" spans="1:3" x14ac:dyDescent="0.25">
      <c r="B330" s="12">
        <v>7</v>
      </c>
    </row>
    <row r="331" spans="1:3" x14ac:dyDescent="0.25">
      <c r="B331" s="12">
        <v>8</v>
      </c>
    </row>
    <row r="332" spans="1:3" x14ac:dyDescent="0.25">
      <c r="B332" s="12">
        <v>9</v>
      </c>
    </row>
    <row r="333" spans="1:3" x14ac:dyDescent="0.25">
      <c r="B333" s="12">
        <v>10</v>
      </c>
    </row>
    <row r="334" spans="1:3" x14ac:dyDescent="0.25">
      <c r="B334" s="12">
        <v>11.5</v>
      </c>
    </row>
    <row r="335" spans="1:3" x14ac:dyDescent="0.25">
      <c r="B335" s="12">
        <v>13</v>
      </c>
    </row>
    <row r="336" spans="1:3" x14ac:dyDescent="0.25">
      <c r="B336" s="12">
        <v>14.5</v>
      </c>
    </row>
    <row r="337" spans="2:2" x14ac:dyDescent="0.25">
      <c r="B337" s="12">
        <v>16</v>
      </c>
    </row>
    <row r="338" spans="2:2" x14ac:dyDescent="0.25">
      <c r="B338" s="12">
        <v>17.5</v>
      </c>
    </row>
    <row r="339" spans="2:2" x14ac:dyDescent="0.25">
      <c r="B339" s="12">
        <v>19</v>
      </c>
    </row>
    <row r="340" spans="2:2" x14ac:dyDescent="0.25">
      <c r="B340" s="12">
        <v>20.5</v>
      </c>
    </row>
    <row r="341" spans="2:2" x14ac:dyDescent="0.25">
      <c r="B341" s="12">
        <v>22</v>
      </c>
    </row>
    <row r="342" spans="2:2" x14ac:dyDescent="0.25">
      <c r="B342" s="12">
        <v>23.5</v>
      </c>
    </row>
    <row r="343" spans="2:2" x14ac:dyDescent="0.25">
      <c r="B343" s="12">
        <v>25</v>
      </c>
    </row>
    <row r="344" spans="2:2" x14ac:dyDescent="0.25">
      <c r="B344" s="12">
        <v>26.5</v>
      </c>
    </row>
    <row r="345" spans="2:2" x14ac:dyDescent="0.25">
      <c r="B345" s="12">
        <v>28</v>
      </c>
    </row>
    <row r="346" spans="2:2" x14ac:dyDescent="0.25">
      <c r="B346" s="12">
        <v>29.5</v>
      </c>
    </row>
    <row r="347" spans="2:2" x14ac:dyDescent="0.25">
      <c r="B347" s="12">
        <v>31</v>
      </c>
    </row>
    <row r="348" spans="2:2" x14ac:dyDescent="0.25">
      <c r="B348" s="12">
        <v>32.5</v>
      </c>
    </row>
    <row r="349" spans="2:2" x14ac:dyDescent="0.25">
      <c r="B349" s="12">
        <v>34</v>
      </c>
    </row>
    <row r="350" spans="2:2" x14ac:dyDescent="0.25">
      <c r="B350" s="12">
        <v>35.5</v>
      </c>
    </row>
    <row r="351" spans="2:2" x14ac:dyDescent="0.25">
      <c r="B351" s="12">
        <v>37</v>
      </c>
    </row>
    <row r="352" spans="2:2" x14ac:dyDescent="0.25">
      <c r="B352" s="12">
        <v>38.5</v>
      </c>
    </row>
    <row r="353" spans="2:2" x14ac:dyDescent="0.25">
      <c r="B353" s="12">
        <v>40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2016-08-24T18:48:39Z</dcterms:modified>
</cp:coreProperties>
</file>