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9" i="2" l="1"/>
  <c r="C28" i="2"/>
  <c r="C27" i="2"/>
  <c r="C263" i="2"/>
  <c r="C264" i="2"/>
  <c r="C231" i="2"/>
  <c r="C232" i="2"/>
  <c r="C233" i="2"/>
  <c r="C20" i="2"/>
  <c r="C19" i="2"/>
  <c r="C18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00" i="2" l="1"/>
  <c r="C201" i="2"/>
  <c r="C202" i="2"/>
  <c r="C22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8" i="2" l="1"/>
  <c r="C37" i="2"/>
  <c r="C39" i="2" s="1"/>
  <c r="C35" i="2" s="1"/>
  <c r="C36" i="2"/>
  <c r="C40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<sst xmlns="http://schemas.openxmlformats.org/spreadsheetml/2006/main" count="68" uniqueCount="39">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</sst>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</cellXfs>
  <cellStyles count="7">
    <cellStyle name="Normal" xfId="0" builtinId="0"/>
    <cellStyle name="Normal 2" xfId="1"/>
    <cellStyle name="Normal 2 2" xfId="6"/>
    <cellStyle name="Normal 2 3" xfId="5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F13" sqref="F13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25">
        <v>7554.442500000001</v>
      </c>
    </row>
    <row r="3" spans="1:3" x14ac:dyDescent="0.25">
      <c r="A3" s="20" t="s">
        <v>4</v>
      </c>
      <c r="B3" s="20"/>
      <c r="C3" s="26">
        <v>22951.3</v>
      </c>
    </row>
    <row r="4" spans="1:3" x14ac:dyDescent="0.25">
      <c r="A4" s="20" t="s">
        <v>5</v>
      </c>
      <c r="B4" s="20"/>
      <c r="C4" s="26">
        <v>4807</v>
      </c>
    </row>
    <row r="5" spans="1:3" x14ac:dyDescent="0.25">
      <c r="A5" s="20" t="s">
        <v>6</v>
      </c>
      <c r="B5" s="20"/>
      <c r="C5" s="25">
        <v>0.66290000000000049</v>
      </c>
    </row>
    <row r="6" spans="1:3" x14ac:dyDescent="0.25">
      <c r="A6" s="20" t="s">
        <v>7</v>
      </c>
      <c r="B6" s="20"/>
      <c r="C6" s="25">
        <v>1.0404682493969521</v>
      </c>
    </row>
    <row r="7" spans="1:3" x14ac:dyDescent="0.25">
      <c r="A7" s="20" t="s">
        <v>8</v>
      </c>
      <c r="B7" s="20"/>
      <c r="C7" s="1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7">
        <v>1</v>
      </c>
      <c r="C9" s="28">
        <v>339875.6</v>
      </c>
    </row>
    <row r="10" spans="1:3" x14ac:dyDescent="0.25">
      <c r="B10" s="15">
        <v>2</v>
      </c>
      <c r="C10" s="28">
        <v>68509.3</v>
      </c>
    </row>
    <row r="11" spans="1:3" x14ac:dyDescent="0.25">
      <c r="B11" s="12">
        <v>3</v>
      </c>
      <c r="C11" s="28">
        <v>22239.599999999999</v>
      </c>
    </row>
    <row r="12" spans="1:3" x14ac:dyDescent="0.25">
      <c r="B12" s="12">
        <v>4</v>
      </c>
      <c r="C12" s="28">
        <v>10792.3</v>
      </c>
    </row>
    <row r="13" spans="1:3" x14ac:dyDescent="0.25">
      <c r="B13" s="12">
        <v>5</v>
      </c>
      <c r="C13" s="28">
        <v>6283.3</v>
      </c>
    </row>
    <row r="14" spans="1:3" x14ac:dyDescent="0.25">
      <c r="B14" s="12">
        <v>6</v>
      </c>
      <c r="C14" s="28">
        <v>3977.7</v>
      </c>
    </row>
    <row r="15" spans="1:3" x14ac:dyDescent="0.25">
      <c r="B15" s="12">
        <v>7</v>
      </c>
      <c r="C15" s="28">
        <v>2843.8</v>
      </c>
    </row>
    <row r="16" spans="1:3" x14ac:dyDescent="0.25">
      <c r="B16" s="12">
        <v>8</v>
      </c>
      <c r="C16" s="28">
        <v>1983.1</v>
      </c>
    </row>
    <row r="17" spans="2:3" x14ac:dyDescent="0.25">
      <c r="B17" s="12">
        <v>9</v>
      </c>
      <c r="C17" s="28">
        <v>1564.5</v>
      </c>
    </row>
    <row r="18" spans="2:3" x14ac:dyDescent="0.25">
      <c r="B18" s="12">
        <v>10</v>
      </c>
      <c r="C18" s="28">
        <v>1408.3</v>
      </c>
    </row>
    <row r="19" spans="2:3" x14ac:dyDescent="0.25">
      <c r="B19" s="12">
        <v>11.5</v>
      </c>
      <c r="C19" s="28">
        <v>1148.7</v>
      </c>
    </row>
    <row r="20" spans="2:3" x14ac:dyDescent="0.25">
      <c r="B20" s="12">
        <v>13</v>
      </c>
      <c r="C20" s="28">
        <v>818.4</v>
      </c>
    </row>
    <row r="21" spans="2:3" x14ac:dyDescent="0.25">
      <c r="B21" s="12">
        <v>14.5</v>
      </c>
      <c r="C21" s="28">
        <v>696.9</v>
      </c>
    </row>
    <row r="22" spans="2:3" x14ac:dyDescent="0.25">
      <c r="B22" s="12">
        <v>16</v>
      </c>
      <c r="C22" s="28">
        <v>716.4</v>
      </c>
    </row>
    <row r="23" spans="2:3" x14ac:dyDescent="0.25">
      <c r="B23" s="12">
        <v>17.5</v>
      </c>
      <c r="C23" s="28">
        <v>562.6</v>
      </c>
    </row>
    <row r="24" spans="2:3" x14ac:dyDescent="0.25">
      <c r="B24" s="12">
        <v>19</v>
      </c>
      <c r="C24" s="28">
        <v>571.5</v>
      </c>
    </row>
    <row r="25" spans="2:3" x14ac:dyDescent="0.25">
      <c r="B25" s="12">
        <v>20.5</v>
      </c>
      <c r="C25" s="28">
        <v>399.2</v>
      </c>
    </row>
    <row r="26" spans="2:3" x14ac:dyDescent="0.25">
      <c r="B26" s="12">
        <v>22</v>
      </c>
      <c r="C26" s="28">
        <v>372.6</v>
      </c>
    </row>
    <row r="27" spans="2:3" x14ac:dyDescent="0.25">
      <c r="B27" s="12">
        <v>23.5</v>
      </c>
      <c r="C27" s="28">
        <v>263.39999999999998</v>
      </c>
    </row>
    <row r="28" spans="2:3" x14ac:dyDescent="0.25">
      <c r="B28" s="12">
        <v>25</v>
      </c>
      <c r="C28" s="28">
        <v>309.10000000000002</v>
      </c>
    </row>
    <row r="29" spans="2:3" x14ac:dyDescent="0.25">
      <c r="B29" s="12">
        <v>26.5</v>
      </c>
      <c r="C29" s="28">
        <v>186.3</v>
      </c>
    </row>
    <row r="30" spans="2:3" x14ac:dyDescent="0.25">
      <c r="B30" s="12">
        <v>28</v>
      </c>
      <c r="C30" s="28">
        <v>240.5</v>
      </c>
    </row>
    <row r="31" spans="2:3" x14ac:dyDescent="0.25">
      <c r="B31" s="12">
        <v>29.5</v>
      </c>
      <c r="C31" s="28">
        <v>254.3</v>
      </c>
    </row>
    <row r="32" spans="2:3" x14ac:dyDescent="0.25">
      <c r="B32" s="12">
        <v>31</v>
      </c>
      <c r="C32" s="28">
        <v>168.2</v>
      </c>
    </row>
    <row r="33" spans="2:3" x14ac:dyDescent="0.25">
      <c r="B33" s="12">
        <v>32.5</v>
      </c>
      <c r="C33" s="28">
        <v>209.1</v>
      </c>
    </row>
    <row r="34" spans="2:3" x14ac:dyDescent="0.25">
      <c r="B34" s="12">
        <v>34</v>
      </c>
      <c r="C34" s="28">
        <v>177</v>
      </c>
    </row>
    <row r="35" spans="2:3" x14ac:dyDescent="0.25">
      <c r="B35" s="12">
        <v>35.5</v>
      </c>
      <c r="C35" s="28">
        <v>122.9</v>
      </c>
    </row>
    <row r="36" spans="2:3" x14ac:dyDescent="0.25">
      <c r="B36" s="12">
        <v>37</v>
      </c>
      <c r="C36" s="28">
        <v>139.9</v>
      </c>
    </row>
    <row r="37" spans="2:3" x14ac:dyDescent="0.25">
      <c r="B37" s="12">
        <v>38.5</v>
      </c>
      <c r="C37" s="28">
        <v>170.8</v>
      </c>
    </row>
    <row r="38" spans="2:3" x14ac:dyDescent="0.25">
      <c r="B38" s="12">
        <v>40</v>
      </c>
      <c r="C38" s="28">
        <v>169.2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28" zoomScale="70" zoomScaleNormal="70" workbookViewId="0">
      <selection activeCell="C30" sqref="C30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7" t="s">
        <v>38</v>
      </c>
    </row>
    <row r="2" spans="1:3" x14ac:dyDescent="0.25">
      <c r="A2" s="20" t="s">
        <v>3</v>
      </c>
      <c r="B2" s="20"/>
      <c r="C2" s="25">
        <v>7554.442500000001</v>
      </c>
    </row>
    <row r="3" spans="1:3" x14ac:dyDescent="0.25">
      <c r="A3" s="20" t="s">
        <v>4</v>
      </c>
      <c r="B3" s="20"/>
      <c r="C3" s="26">
        <v>22951.3</v>
      </c>
    </row>
    <row r="4" spans="1:3" x14ac:dyDescent="0.25">
      <c r="A4" s="20" t="s">
        <v>5</v>
      </c>
      <c r="B4" s="20"/>
      <c r="C4" s="26">
        <v>4807</v>
      </c>
    </row>
    <row r="5" spans="1:3" x14ac:dyDescent="0.25">
      <c r="A5" s="20" t="s">
        <v>6</v>
      </c>
      <c r="B5" s="20"/>
      <c r="C5" s="25">
        <v>0.66290000000000049</v>
      </c>
    </row>
    <row r="6" spans="1:3" x14ac:dyDescent="0.25">
      <c r="A6" s="20" t="s">
        <v>7</v>
      </c>
      <c r="B6" s="20"/>
      <c r="C6" s="25">
        <v>1.0404682493969521</v>
      </c>
    </row>
    <row r="7" spans="1:3" x14ac:dyDescent="0.25">
      <c r="A7" s="20" t="s">
        <v>8</v>
      </c>
      <c r="B7" s="20"/>
      <c r="C7" s="13">
        <v>60</v>
      </c>
    </row>
    <row r="8" spans="1:3" x14ac:dyDescent="0.25">
      <c r="A8" s="23" t="s">
        <v>30</v>
      </c>
      <c r="B8" s="23"/>
      <c r="C8" s="11">
        <v>40</v>
      </c>
    </row>
    <row r="9" spans="1:3" x14ac:dyDescent="0.25">
      <c r="A9" s="24" t="s">
        <v>18</v>
      </c>
      <c r="B9" s="24"/>
      <c r="C9">
        <f>C16+C10</f>
        <v>32.307636554559728</v>
      </c>
    </row>
    <row r="10" spans="1:3" x14ac:dyDescent="0.25">
      <c r="A10" s="22" t="s">
        <v>20</v>
      </c>
      <c r="B10" s="22"/>
      <c r="C10">
        <f>60*(C13-(C22/C21)*EXP(-1*C21*C8))/C2/C7</f>
        <v>5.3928243859295169</v>
      </c>
    </row>
    <row r="11" spans="1:3" x14ac:dyDescent="0.25">
      <c r="A11" s="22" t="s">
        <v>21</v>
      </c>
      <c r="B11" s="22"/>
      <c r="C11">
        <f>C16/C9</f>
        <v>0.83307895714307822</v>
      </c>
    </row>
    <row r="12" spans="1:3" x14ac:dyDescent="0.25">
      <c r="A12" s="22" t="s">
        <v>22</v>
      </c>
      <c r="B12" s="22"/>
      <c r="C12">
        <f>C9*C17/(3*0.693)</f>
        <v>122.38276101491317</v>
      </c>
    </row>
    <row r="13" spans="1:3" x14ac:dyDescent="0.25">
      <c r="A13" s="22" t="s">
        <v>29</v>
      </c>
      <c r="B13" s="22"/>
      <c r="C13" s="8">
        <f>(C3+C4)/C5</f>
        <v>41874.038316488128</v>
      </c>
    </row>
    <row r="14" spans="1:3" x14ac:dyDescent="0.25">
      <c r="A14" s="21" t="s">
        <v>33</v>
      </c>
      <c r="B14" s="9" t="s">
        <v>35</v>
      </c>
      <c r="C14" s="8">
        <f>C196</f>
        <v>8</v>
      </c>
    </row>
    <row r="15" spans="1:3" x14ac:dyDescent="0.25">
      <c r="A15" s="21"/>
      <c r="B15" s="9" t="s">
        <v>36</v>
      </c>
      <c r="C15" s="8">
        <v>40</v>
      </c>
    </row>
    <row r="16" spans="1:3" x14ac:dyDescent="0.25">
      <c r="A16" s="21"/>
      <c r="B16" s="9" t="s">
        <v>19</v>
      </c>
      <c r="C16">
        <f>60*C22/(C$2*(1-EXP(-1*C21*60)))</f>
        <v>26.91481216863021</v>
      </c>
    </row>
    <row r="17" spans="1:3" x14ac:dyDescent="0.25">
      <c r="A17" s="21"/>
      <c r="B17" s="10" t="s">
        <v>23</v>
      </c>
      <c r="C17" s="8">
        <f>0.693/C21</f>
        <v>7.8753442617298175</v>
      </c>
    </row>
    <row r="18" spans="1:3" x14ac:dyDescent="0.25">
      <c r="A18" s="21"/>
      <c r="B18" s="10" t="s">
        <v>24</v>
      </c>
      <c r="C18">
        <f>RSQ(C142:C164,B142:B164)</f>
        <v>0.88394295809155576</v>
      </c>
    </row>
    <row r="19" spans="1:3" x14ac:dyDescent="0.25">
      <c r="A19" s="21"/>
      <c r="B19" s="10" t="s">
        <v>25</v>
      </c>
      <c r="C19" s="8">
        <f>SLOPE(C142:C164,B142:B164)</f>
        <v>-3.8209358740750238E-2</v>
      </c>
    </row>
    <row r="20" spans="1:3" x14ac:dyDescent="0.25">
      <c r="A20" s="21"/>
      <c r="B20" s="10" t="s">
        <v>26</v>
      </c>
      <c r="C20" s="8">
        <f>INTERCEPT(C142:C164,B142:B164)</f>
        <v>3.5278247447391307</v>
      </c>
    </row>
    <row r="21" spans="1:3" x14ac:dyDescent="0.25">
      <c r="A21" s="21"/>
      <c r="B21" s="10" t="s">
        <v>27</v>
      </c>
      <c r="C21" s="8">
        <f>ABS(C19)*2.303</f>
        <v>8.79961531799478E-2</v>
      </c>
    </row>
    <row r="22" spans="1:3" x14ac:dyDescent="0.25">
      <c r="A22" s="21"/>
      <c r="B22" s="10" t="s">
        <v>28</v>
      </c>
      <c r="C22" s="8">
        <f>10^C20</f>
        <v>3371.512271463771</v>
      </c>
    </row>
    <row r="23" spans="1:3" x14ac:dyDescent="0.25">
      <c r="A23" s="21" t="s">
        <v>34</v>
      </c>
      <c r="B23" s="9" t="s">
        <v>35</v>
      </c>
      <c r="C23" s="8">
        <f>C291</f>
        <v>3</v>
      </c>
    </row>
    <row r="24" spans="1:3" x14ac:dyDescent="0.25">
      <c r="A24" s="21"/>
      <c r="B24" s="9" t="s">
        <v>36</v>
      </c>
      <c r="C24" s="8">
        <v>7</v>
      </c>
    </row>
    <row r="25" spans="1:3" x14ac:dyDescent="0.25">
      <c r="A25" s="21"/>
      <c r="B25" s="9" t="s">
        <v>19</v>
      </c>
      <c r="C25">
        <f>60*C31/(C$2*(1-EXP(-1*C30*60)))</f>
        <v>1501.7312720000559</v>
      </c>
    </row>
    <row r="26" spans="1:3" x14ac:dyDescent="0.25">
      <c r="A26" s="21"/>
      <c r="B26" s="10" t="s">
        <v>23</v>
      </c>
      <c r="C26" s="8">
        <f>0.693/C30</f>
        <v>1.110607923952726</v>
      </c>
    </row>
    <row r="27" spans="1:3" x14ac:dyDescent="0.25">
      <c r="A27" s="21"/>
      <c r="B27" s="10" t="s">
        <v>24</v>
      </c>
      <c r="C27">
        <f>RSQ(C295:C299,B295:B299)</f>
        <v>0.9912326591806675</v>
      </c>
    </row>
    <row r="28" spans="1:3" x14ac:dyDescent="0.25">
      <c r="A28" s="21"/>
      <c r="B28" s="10" t="s">
        <v>25</v>
      </c>
      <c r="C28" s="8">
        <f>SLOPE(C295:C299,B295:B299)</f>
        <v>-0.2709433703951783</v>
      </c>
    </row>
    <row r="29" spans="1:3" x14ac:dyDescent="0.25">
      <c r="A29" s="21"/>
      <c r="B29" s="10" t="s">
        <v>26</v>
      </c>
      <c r="C29" s="8">
        <f>INTERCEPT(C295:C299,B295:B299)</f>
        <v>5.2766433941606516</v>
      </c>
    </row>
    <row r="30" spans="1:3" x14ac:dyDescent="0.25">
      <c r="A30" s="21"/>
      <c r="B30" s="10" t="s">
        <v>27</v>
      </c>
      <c r="C30" s="8">
        <f>ABS(C28)*2.303</f>
        <v>0.6239825820200956</v>
      </c>
    </row>
    <row r="31" spans="1:3" x14ac:dyDescent="0.25">
      <c r="A31" s="21"/>
      <c r="B31" s="10" t="s">
        <v>28</v>
      </c>
      <c r="C31" s="8">
        <f>10^C29</f>
        <v>189079.04241293806</v>
      </c>
    </row>
    <row r="32" spans="1:3" x14ac:dyDescent="0.25">
      <c r="A32" s="21" t="s">
        <v>31</v>
      </c>
      <c r="B32" s="9" t="s">
        <v>35</v>
      </c>
      <c r="C32" s="8">
        <v>1</v>
      </c>
    </row>
    <row r="33" spans="1:3" x14ac:dyDescent="0.25">
      <c r="A33" s="21"/>
      <c r="B33" s="9" t="s">
        <v>36</v>
      </c>
      <c r="C33" s="8">
        <f>C291-1</f>
        <v>2</v>
      </c>
    </row>
    <row r="34" spans="1:3" x14ac:dyDescent="0.25">
      <c r="A34" s="21"/>
      <c r="B34" s="9" t="s">
        <v>19</v>
      </c>
      <c r="C34">
        <f>60*C40/(C$2*(1-EXP(-1*C39*60)))</f>
        <v>29004.459354192222</v>
      </c>
    </row>
    <row r="35" spans="1:3" x14ac:dyDescent="0.25">
      <c r="A35" s="21"/>
      <c r="B35" s="10" t="s">
        <v>23</v>
      </c>
      <c r="C35" s="8">
        <f>0.693/C39</f>
        <v>0.32355833973020043</v>
      </c>
    </row>
    <row r="36" spans="1:3" x14ac:dyDescent="0.25">
      <c r="A36" s="21"/>
      <c r="B36" s="10" t="s">
        <v>24</v>
      </c>
      <c r="C36">
        <f>RSQ(C324:C325,B324:B325)</f>
        <v>1</v>
      </c>
    </row>
    <row r="37" spans="1:3" x14ac:dyDescent="0.25">
      <c r="A37" s="21"/>
      <c r="B37" s="10" t="s">
        <v>25</v>
      </c>
      <c r="C37" s="8">
        <f>SLOPE(C324:C325,B324:B325)</f>
        <v>-0.93000802994062592</v>
      </c>
    </row>
    <row r="38" spans="1:3" x14ac:dyDescent="0.25">
      <c r="A38" s="21"/>
      <c r="B38" s="10" t="s">
        <v>26</v>
      </c>
      <c r="C38" s="8">
        <f>INTERCEPT(C324:C325,B324:B325)</f>
        <v>6.5625159441574379</v>
      </c>
    </row>
    <row r="39" spans="1:3" x14ac:dyDescent="0.25">
      <c r="A39" s="21"/>
      <c r="B39" s="10" t="s">
        <v>27</v>
      </c>
      <c r="C39" s="8">
        <f>ABS(C37)*2.303</f>
        <v>2.1418084929532615</v>
      </c>
    </row>
    <row r="40" spans="1:3" x14ac:dyDescent="0.25">
      <c r="A40" s="21"/>
      <c r="B40" s="10" t="s">
        <v>28</v>
      </c>
      <c r="C40" s="8">
        <f>10^C38</f>
        <v>3651875.3405805384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27">
        <v>339875.6</v>
      </c>
    </row>
    <row r="43" spans="1:3" x14ac:dyDescent="0.25">
      <c r="B43" s="15">
        <v>2</v>
      </c>
      <c r="C43" s="27">
        <v>68509.3</v>
      </c>
    </row>
    <row r="44" spans="1:3" x14ac:dyDescent="0.25">
      <c r="B44" s="12">
        <v>3</v>
      </c>
      <c r="C44" s="27">
        <v>22239.599999999999</v>
      </c>
    </row>
    <row r="45" spans="1:3" x14ac:dyDescent="0.25">
      <c r="B45" s="12">
        <v>4</v>
      </c>
      <c r="C45" s="27">
        <v>10792.3</v>
      </c>
    </row>
    <row r="46" spans="1:3" x14ac:dyDescent="0.25">
      <c r="B46" s="12">
        <v>5</v>
      </c>
      <c r="C46" s="27">
        <v>6283.3</v>
      </c>
    </row>
    <row r="47" spans="1:3" x14ac:dyDescent="0.25">
      <c r="B47" s="12">
        <v>6</v>
      </c>
      <c r="C47" s="27">
        <v>3977.7</v>
      </c>
    </row>
    <row r="48" spans="1:3" x14ac:dyDescent="0.25">
      <c r="B48" s="12">
        <v>7</v>
      </c>
      <c r="C48" s="27">
        <v>2843.8</v>
      </c>
    </row>
    <row r="49" spans="2:3" x14ac:dyDescent="0.25">
      <c r="B49" s="12">
        <v>8</v>
      </c>
      <c r="C49" s="27">
        <v>1983.1</v>
      </c>
    </row>
    <row r="50" spans="2:3" x14ac:dyDescent="0.25">
      <c r="B50" s="12">
        <v>9</v>
      </c>
      <c r="C50" s="27">
        <v>1564.5</v>
      </c>
    </row>
    <row r="51" spans="2:3" x14ac:dyDescent="0.25">
      <c r="B51" s="12">
        <v>10</v>
      </c>
      <c r="C51" s="27">
        <v>1408.3</v>
      </c>
    </row>
    <row r="52" spans="2:3" x14ac:dyDescent="0.25">
      <c r="B52" s="12">
        <v>11.5</v>
      </c>
      <c r="C52" s="27">
        <v>1148.7</v>
      </c>
    </row>
    <row r="53" spans="2:3" x14ac:dyDescent="0.25">
      <c r="B53" s="12">
        <v>13</v>
      </c>
      <c r="C53" s="27">
        <v>818.4</v>
      </c>
    </row>
    <row r="54" spans="2:3" x14ac:dyDescent="0.25">
      <c r="B54" s="12">
        <v>14.5</v>
      </c>
      <c r="C54" s="27">
        <v>696.9</v>
      </c>
    </row>
    <row r="55" spans="2:3" x14ac:dyDescent="0.25">
      <c r="B55" s="12">
        <v>16</v>
      </c>
      <c r="C55" s="27">
        <v>716.4</v>
      </c>
    </row>
    <row r="56" spans="2:3" x14ac:dyDescent="0.25">
      <c r="B56" s="12">
        <v>17.5</v>
      </c>
      <c r="C56" s="27">
        <v>562.6</v>
      </c>
    </row>
    <row r="57" spans="2:3" x14ac:dyDescent="0.25">
      <c r="B57" s="12">
        <v>19</v>
      </c>
      <c r="C57" s="27">
        <v>571.5</v>
      </c>
    </row>
    <row r="58" spans="2:3" x14ac:dyDescent="0.25">
      <c r="B58" s="12">
        <v>20.5</v>
      </c>
      <c r="C58" s="27">
        <v>399.2</v>
      </c>
    </row>
    <row r="59" spans="2:3" x14ac:dyDescent="0.25">
      <c r="B59" s="12">
        <v>22</v>
      </c>
      <c r="C59" s="27">
        <v>372.6</v>
      </c>
    </row>
    <row r="60" spans="2:3" x14ac:dyDescent="0.25">
      <c r="B60" s="12">
        <v>23.5</v>
      </c>
      <c r="C60" s="27">
        <v>263.39999999999998</v>
      </c>
    </row>
    <row r="61" spans="2:3" x14ac:dyDescent="0.25">
      <c r="B61" s="12">
        <v>25</v>
      </c>
      <c r="C61" s="27">
        <v>309.10000000000002</v>
      </c>
    </row>
    <row r="62" spans="2:3" x14ac:dyDescent="0.25">
      <c r="B62" s="12">
        <v>26.5</v>
      </c>
      <c r="C62" s="27">
        <v>186.3</v>
      </c>
    </row>
    <row r="63" spans="2:3" x14ac:dyDescent="0.25">
      <c r="B63" s="12">
        <v>28</v>
      </c>
      <c r="C63" s="27">
        <v>240.5</v>
      </c>
    </row>
    <row r="64" spans="2:3" x14ac:dyDescent="0.25">
      <c r="B64" s="12">
        <v>29.5</v>
      </c>
      <c r="C64" s="27">
        <v>254.3</v>
      </c>
    </row>
    <row r="65" spans="1:3" x14ac:dyDescent="0.25">
      <c r="B65" s="12">
        <v>31</v>
      </c>
      <c r="C65" s="27">
        <v>168.2</v>
      </c>
    </row>
    <row r="66" spans="1:3" x14ac:dyDescent="0.25">
      <c r="B66" s="12">
        <v>32.5</v>
      </c>
      <c r="C66" s="27">
        <v>209.1</v>
      </c>
    </row>
    <row r="67" spans="1:3" x14ac:dyDescent="0.25">
      <c r="B67" s="12">
        <v>34</v>
      </c>
      <c r="C67" s="27">
        <v>177</v>
      </c>
    </row>
    <row r="68" spans="1:3" x14ac:dyDescent="0.25">
      <c r="B68" s="12">
        <v>35.5</v>
      </c>
      <c r="C68" s="27">
        <v>122.9</v>
      </c>
    </row>
    <row r="69" spans="1:3" x14ac:dyDescent="0.25">
      <c r="B69" s="12">
        <v>37</v>
      </c>
      <c r="C69" s="27">
        <v>139.9</v>
      </c>
    </row>
    <row r="70" spans="1:3" x14ac:dyDescent="0.25">
      <c r="B70" s="12">
        <v>38.5</v>
      </c>
      <c r="C70" s="27">
        <v>170.8</v>
      </c>
    </row>
    <row r="71" spans="1:3" x14ac:dyDescent="0.25">
      <c r="B71" s="12">
        <v>40</v>
      </c>
      <c r="C71" s="27">
        <v>169.2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2">
        <f>C42*C$6</f>
        <v>353629.77054473874</v>
      </c>
    </row>
    <row r="74" spans="1:3" x14ac:dyDescent="0.25">
      <c r="B74" s="15">
        <v>2</v>
      </c>
      <c r="C74" s="12">
        <f t="shared" ref="C74:C102" si="0">C43*C$6</f>
        <v>71281.751438410618</v>
      </c>
    </row>
    <row r="75" spans="1:3" x14ac:dyDescent="0.25">
      <c r="B75" s="12">
        <v>3</v>
      </c>
      <c r="C75" s="12">
        <f t="shared" si="0"/>
        <v>23139.597679288454</v>
      </c>
    </row>
    <row r="76" spans="1:3" x14ac:dyDescent="0.25">
      <c r="B76" s="12">
        <v>4</v>
      </c>
      <c r="C76" s="12">
        <f t="shared" si="0"/>
        <v>11229.045487966727</v>
      </c>
    </row>
    <row r="77" spans="1:3" x14ac:dyDescent="0.25">
      <c r="B77" s="12">
        <v>5</v>
      </c>
      <c r="C77" s="12">
        <f t="shared" si="0"/>
        <v>6537.5741514358697</v>
      </c>
    </row>
    <row r="78" spans="1:3" x14ac:dyDescent="0.25">
      <c r="B78" s="12">
        <v>6</v>
      </c>
      <c r="C78" s="12">
        <f t="shared" si="0"/>
        <v>4138.6705556262568</v>
      </c>
    </row>
    <row r="79" spans="1:3" x14ac:dyDescent="0.25">
      <c r="B79" s="12">
        <v>7</v>
      </c>
      <c r="C79" s="12">
        <f t="shared" si="0"/>
        <v>2958.8836076350526</v>
      </c>
    </row>
    <row r="80" spans="1:3" x14ac:dyDescent="0.25">
      <c r="B80" s="12">
        <v>8</v>
      </c>
      <c r="C80" s="12">
        <f t="shared" si="0"/>
        <v>2063.3525853790957</v>
      </c>
    </row>
    <row r="81" spans="2:3" x14ac:dyDescent="0.25">
      <c r="B81" s="12">
        <v>9</v>
      </c>
      <c r="C81" s="12">
        <f t="shared" si="0"/>
        <v>1627.8125761815315</v>
      </c>
    </row>
    <row r="82" spans="2:3" x14ac:dyDescent="0.25">
      <c r="B82" s="12">
        <v>10</v>
      </c>
      <c r="C82" s="12">
        <f t="shared" si="0"/>
        <v>1465.2914356257277</v>
      </c>
    </row>
    <row r="83" spans="2:3" x14ac:dyDescent="0.25">
      <c r="B83" s="12">
        <v>11.5</v>
      </c>
      <c r="C83" s="12">
        <f t="shared" si="0"/>
        <v>1195.185878082279</v>
      </c>
    </row>
    <row r="84" spans="2:3" x14ac:dyDescent="0.25">
      <c r="B84" s="12">
        <v>13</v>
      </c>
      <c r="C84" s="12">
        <f t="shared" si="0"/>
        <v>851.51921530646564</v>
      </c>
    </row>
    <row r="85" spans="2:3" x14ac:dyDescent="0.25">
      <c r="B85" s="12">
        <v>14.5</v>
      </c>
      <c r="C85" s="12">
        <f t="shared" si="0"/>
        <v>725.10232300473592</v>
      </c>
    </row>
    <row r="86" spans="2:3" x14ac:dyDescent="0.25">
      <c r="B86" s="12">
        <v>16</v>
      </c>
      <c r="C86" s="12">
        <f t="shared" si="0"/>
        <v>745.39145386797645</v>
      </c>
    </row>
    <row r="87" spans="2:3" x14ac:dyDescent="0.25">
      <c r="B87" s="12">
        <v>17.5</v>
      </c>
      <c r="C87" s="12">
        <f t="shared" si="0"/>
        <v>585.36743711072529</v>
      </c>
    </row>
    <row r="88" spans="2:3" x14ac:dyDescent="0.25">
      <c r="B88" s="12">
        <v>19</v>
      </c>
      <c r="C88" s="12">
        <f t="shared" si="0"/>
        <v>594.6276045303581</v>
      </c>
    </row>
    <row r="89" spans="2:3" x14ac:dyDescent="0.25">
      <c r="B89" s="12">
        <v>20.5</v>
      </c>
      <c r="C89" s="12">
        <f t="shared" si="0"/>
        <v>415.3549251592633</v>
      </c>
    </row>
    <row r="90" spans="2:3" x14ac:dyDescent="0.25">
      <c r="B90" s="12">
        <v>22</v>
      </c>
      <c r="C90" s="12">
        <f t="shared" si="0"/>
        <v>387.67846972530441</v>
      </c>
    </row>
    <row r="91" spans="2:3" x14ac:dyDescent="0.25">
      <c r="B91" s="12">
        <v>23.5</v>
      </c>
      <c r="C91" s="12">
        <f t="shared" si="0"/>
        <v>274.05933689115716</v>
      </c>
    </row>
    <row r="92" spans="2:3" x14ac:dyDescent="0.25">
      <c r="B92" s="12">
        <v>25</v>
      </c>
      <c r="C92" s="12">
        <f t="shared" si="0"/>
        <v>321.60873588859795</v>
      </c>
    </row>
    <row r="93" spans="2:3" x14ac:dyDescent="0.25">
      <c r="B93" s="12">
        <v>26.5</v>
      </c>
      <c r="C93" s="12">
        <f t="shared" si="0"/>
        <v>193.83923486265221</v>
      </c>
    </row>
    <row r="94" spans="2:3" x14ac:dyDescent="0.25">
      <c r="B94" s="12">
        <v>28</v>
      </c>
      <c r="C94" s="12">
        <f t="shared" si="0"/>
        <v>250.232613979967</v>
      </c>
    </row>
    <row r="95" spans="2:3" x14ac:dyDescent="0.25">
      <c r="B95" s="12">
        <v>29.5</v>
      </c>
      <c r="C95" s="12">
        <f t="shared" si="0"/>
        <v>264.59107582164495</v>
      </c>
    </row>
    <row r="96" spans="2:3" x14ac:dyDescent="0.25">
      <c r="B96" s="12">
        <v>31</v>
      </c>
      <c r="C96" s="12">
        <f t="shared" si="0"/>
        <v>175.00675954856735</v>
      </c>
    </row>
    <row r="97" spans="1:3" x14ac:dyDescent="0.25">
      <c r="B97" s="12">
        <v>32.5</v>
      </c>
      <c r="C97" s="12">
        <f t="shared" si="0"/>
        <v>217.56191094890269</v>
      </c>
    </row>
    <row r="98" spans="1:3" x14ac:dyDescent="0.25">
      <c r="B98" s="12">
        <v>34</v>
      </c>
      <c r="C98" s="12">
        <f t="shared" si="0"/>
        <v>184.16288014326054</v>
      </c>
    </row>
    <row r="99" spans="1:3" x14ac:dyDescent="0.25">
      <c r="B99" s="12">
        <v>35.5</v>
      </c>
      <c r="C99" s="12">
        <f t="shared" si="0"/>
        <v>127.87354785088543</v>
      </c>
    </row>
    <row r="100" spans="1:3" x14ac:dyDescent="0.25">
      <c r="B100" s="12">
        <v>37</v>
      </c>
      <c r="C100" s="12">
        <f t="shared" si="0"/>
        <v>145.56150809063362</v>
      </c>
    </row>
    <row r="101" spans="1:3" x14ac:dyDescent="0.25">
      <c r="B101" s="12">
        <v>38.5</v>
      </c>
      <c r="C101" s="12">
        <f t="shared" si="0"/>
        <v>177.71197699699943</v>
      </c>
    </row>
    <row r="102" spans="1:3" x14ac:dyDescent="0.25">
      <c r="B102" s="12">
        <v>40</v>
      </c>
      <c r="C102" s="12">
        <f t="shared" si="0"/>
        <v>176.0472277979643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533458.69745774393</v>
      </c>
    </row>
    <row r="105" spans="1:3" x14ac:dyDescent="0.25">
      <c r="B105" s="15">
        <v>2</v>
      </c>
      <c r="C105">
        <f t="shared" ref="C105:C133" si="1">C74/C$5/($B74-$B73)</f>
        <v>107530.17263299225</v>
      </c>
    </row>
    <row r="106" spans="1:3" x14ac:dyDescent="0.25">
      <c r="B106" s="12">
        <v>3</v>
      </c>
      <c r="C106">
        <f t="shared" si="1"/>
        <v>34906.618915806968</v>
      </c>
    </row>
    <row r="107" spans="1:3" x14ac:dyDescent="0.25">
      <c r="B107" s="12">
        <v>4</v>
      </c>
      <c r="C107">
        <f t="shared" si="1"/>
        <v>16939.27513647114</v>
      </c>
    </row>
    <row r="108" spans="1:3" x14ac:dyDescent="0.25">
      <c r="B108" s="12">
        <v>5</v>
      </c>
      <c r="C108">
        <f t="shared" si="1"/>
        <v>9862.0819903995543</v>
      </c>
    </row>
    <row r="109" spans="1:3" x14ac:dyDescent="0.25">
      <c r="B109" s="12">
        <v>6</v>
      </c>
      <c r="C109">
        <f t="shared" si="1"/>
        <v>6243.2803675158448</v>
      </c>
    </row>
    <row r="110" spans="1:3" x14ac:dyDescent="0.25">
      <c r="B110" s="12">
        <v>7</v>
      </c>
      <c r="C110">
        <f t="shared" si="1"/>
        <v>4463.5444375245897</v>
      </c>
    </row>
    <row r="111" spans="1:3" x14ac:dyDescent="0.25">
      <c r="B111" s="12">
        <v>8</v>
      </c>
      <c r="C111">
        <f t="shared" si="1"/>
        <v>3112.6151536869725</v>
      </c>
    </row>
    <row r="112" spans="1:3" x14ac:dyDescent="0.25">
      <c r="B112" s="12">
        <v>9</v>
      </c>
      <c r="C112">
        <f t="shared" si="1"/>
        <v>2455.5929645218439</v>
      </c>
    </row>
    <row r="113" spans="2:3" x14ac:dyDescent="0.25">
      <c r="B113" s="12">
        <v>10</v>
      </c>
      <c r="C113">
        <f t="shared" si="1"/>
        <v>2210.42606068144</v>
      </c>
    </row>
    <row r="114" spans="2:3" x14ac:dyDescent="0.25">
      <c r="B114" s="12">
        <v>11.5</v>
      </c>
      <c r="C114">
        <f t="shared" si="1"/>
        <v>1201.9770484057708</v>
      </c>
    </row>
    <row r="115" spans="2:3" x14ac:dyDescent="0.25">
      <c r="B115" s="12">
        <v>13</v>
      </c>
      <c r="C115">
        <f t="shared" si="1"/>
        <v>856.35763594958007</v>
      </c>
    </row>
    <row r="116" spans="2:3" x14ac:dyDescent="0.25">
      <c r="B116" s="12">
        <v>14.5</v>
      </c>
      <c r="C116">
        <f t="shared" si="1"/>
        <v>729.22242973272523</v>
      </c>
    </row>
    <row r="117" spans="2:3" x14ac:dyDescent="0.25">
      <c r="B117" s="12">
        <v>16</v>
      </c>
      <c r="C117">
        <f t="shared" si="1"/>
        <v>749.62684554530688</v>
      </c>
    </row>
    <row r="118" spans="2:3" x14ac:dyDescent="0.25">
      <c r="B118" s="12">
        <v>17.5</v>
      </c>
      <c r="C118">
        <f t="shared" si="1"/>
        <v>588.69355570043228</v>
      </c>
    </row>
    <row r="119" spans="2:3" x14ac:dyDescent="0.25">
      <c r="B119" s="12">
        <v>19</v>
      </c>
      <c r="C119">
        <f t="shared" si="1"/>
        <v>598.00634035335418</v>
      </c>
    </row>
    <row r="120" spans="2:3" x14ac:dyDescent="0.25">
      <c r="B120" s="12">
        <v>20.5</v>
      </c>
      <c r="C120">
        <f t="shared" si="1"/>
        <v>417.71501499397897</v>
      </c>
    </row>
    <row r="121" spans="2:3" x14ac:dyDescent="0.25">
      <c r="B121" s="12">
        <v>22</v>
      </c>
      <c r="C121">
        <f t="shared" si="1"/>
        <v>389.88129906502149</v>
      </c>
    </row>
    <row r="122" spans="2:3" x14ac:dyDescent="0.25">
      <c r="B122" s="12">
        <v>23.5</v>
      </c>
      <c r="C122">
        <f t="shared" si="1"/>
        <v>275.61657051456422</v>
      </c>
    </row>
    <row r="123" spans="2:3" x14ac:dyDescent="0.25">
      <c r="B123" s="12">
        <v>25</v>
      </c>
      <c r="C123">
        <f t="shared" si="1"/>
        <v>323.43615013687105</v>
      </c>
    </row>
    <row r="124" spans="2:3" x14ac:dyDescent="0.25">
      <c r="B124" s="12">
        <v>26.5</v>
      </c>
      <c r="C124">
        <f t="shared" si="1"/>
        <v>194.94064953251075</v>
      </c>
    </row>
    <row r="125" spans="2:3" x14ac:dyDescent="0.25">
      <c r="B125" s="12">
        <v>28</v>
      </c>
      <c r="C125">
        <f t="shared" si="1"/>
        <v>251.65446168850687</v>
      </c>
    </row>
    <row r="126" spans="2:3" x14ac:dyDescent="0.25">
      <c r="B126" s="12">
        <v>29.5</v>
      </c>
      <c r="C126">
        <f t="shared" si="1"/>
        <v>266.09450980202621</v>
      </c>
    </row>
    <row r="127" spans="2:3" x14ac:dyDescent="0.25">
      <c r="B127" s="12">
        <v>31</v>
      </c>
      <c r="C127">
        <f t="shared" si="1"/>
        <v>176.00116613724265</v>
      </c>
    </row>
    <row r="128" spans="2:3" x14ac:dyDescent="0.25">
      <c r="B128" s="12">
        <v>32.5</v>
      </c>
      <c r="C128">
        <f t="shared" si="1"/>
        <v>218.79812032876001</v>
      </c>
    </row>
    <row r="129" spans="1:3" x14ac:dyDescent="0.25">
      <c r="B129" s="12">
        <v>34</v>
      </c>
      <c r="C129">
        <f t="shared" si="1"/>
        <v>185.2093127603564</v>
      </c>
    </row>
    <row r="130" spans="1:3" x14ac:dyDescent="0.25">
      <c r="B130" s="12">
        <v>35.5</v>
      </c>
      <c r="C130">
        <f t="shared" si="1"/>
        <v>128.60013863416839</v>
      </c>
    </row>
    <row r="131" spans="1:3" x14ac:dyDescent="0.25">
      <c r="B131" s="12">
        <v>37</v>
      </c>
      <c r="C131">
        <f t="shared" si="1"/>
        <v>146.38860370154725</v>
      </c>
    </row>
    <row r="132" spans="1:3" x14ac:dyDescent="0.25">
      <c r="B132" s="12">
        <v>38.5</v>
      </c>
      <c r="C132">
        <f t="shared" si="1"/>
        <v>178.72175491225354</v>
      </c>
    </row>
    <row r="133" spans="1:3" x14ac:dyDescent="0.25">
      <c r="B133" s="12">
        <v>40</v>
      </c>
      <c r="C133">
        <f t="shared" si="1"/>
        <v>177.04754643532374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2">
        <f t="shared" ref="C135:C163" si="2">IF(C104&gt;0,LOG10(C104),"")</f>
        <v>5.7271008002167809</v>
      </c>
    </row>
    <row r="136" spans="1:3" x14ac:dyDescent="0.25">
      <c r="B136" s="15">
        <v>2</v>
      </c>
      <c r="C136" s="12">
        <f t="shared" si="2"/>
        <v>5.0315303430367138</v>
      </c>
    </row>
    <row r="137" spans="1:3" x14ac:dyDescent="0.25">
      <c r="B137" s="12">
        <v>3</v>
      </c>
      <c r="C137" s="12">
        <f t="shared" si="2"/>
        <v>4.5429077847259478</v>
      </c>
    </row>
    <row r="138" spans="1:3" x14ac:dyDescent="0.25">
      <c r="B138" s="12">
        <v>4</v>
      </c>
      <c r="C138" s="12">
        <f t="shared" si="2"/>
        <v>4.2288948221123883</v>
      </c>
    </row>
    <row r="139" spans="1:3" x14ac:dyDescent="0.25">
      <c r="B139" s="12">
        <v>5</v>
      </c>
      <c r="C139" s="12">
        <f t="shared" si="2"/>
        <v>3.9939686088045367</v>
      </c>
    </row>
    <row r="140" spans="1:3" x14ac:dyDescent="0.25">
      <c r="B140" s="12">
        <v>6</v>
      </c>
      <c r="C140" s="12">
        <f t="shared" si="2"/>
        <v>3.7954128382679873</v>
      </c>
    </row>
    <row r="141" spans="1:3" x14ac:dyDescent="0.25">
      <c r="B141" s="12">
        <v>7</v>
      </c>
      <c r="C141" s="12">
        <f t="shared" si="2"/>
        <v>3.6496798628189988</v>
      </c>
    </row>
    <row r="142" spans="1:3" x14ac:dyDescent="0.25">
      <c r="B142" s="12">
        <v>8</v>
      </c>
      <c r="C142" s="12">
        <f t="shared" si="2"/>
        <v>3.4931254274726991</v>
      </c>
    </row>
    <row r="143" spans="1:3" x14ac:dyDescent="0.25">
      <c r="B143" s="12">
        <v>9</v>
      </c>
      <c r="C143" s="12">
        <f t="shared" si="2"/>
        <v>3.3901563804202168</v>
      </c>
    </row>
    <row r="144" spans="1:3" x14ac:dyDescent="0.25">
      <c r="B144" s="12">
        <v>10</v>
      </c>
      <c r="C144" s="12">
        <f t="shared" si="2"/>
        <v>3.34447599222307</v>
      </c>
    </row>
    <row r="145" spans="2:3" x14ac:dyDescent="0.25">
      <c r="B145" s="12">
        <v>11.5</v>
      </c>
      <c r="C145" s="12">
        <f t="shared" si="2"/>
        <v>3.0798961749496736</v>
      </c>
    </row>
    <row r="146" spans="2:3" x14ac:dyDescent="0.25">
      <c r="B146" s="12">
        <v>13</v>
      </c>
      <c r="C146" s="12">
        <f t="shared" si="2"/>
        <v>2.9326551745864275</v>
      </c>
    </row>
    <row r="147" spans="2:3" x14ac:dyDescent="0.25">
      <c r="B147" s="12">
        <v>14.5</v>
      </c>
      <c r="C147" s="12">
        <f t="shared" si="2"/>
        <v>2.8628600184022215</v>
      </c>
    </row>
    <row r="148" spans="2:3" x14ac:dyDescent="0.25">
      <c r="B148" s="12">
        <v>16</v>
      </c>
      <c r="C148" s="12">
        <f t="shared" si="2"/>
        <v>2.8748451310593177</v>
      </c>
    </row>
    <row r="149" spans="2:3" x14ac:dyDescent="0.25">
      <c r="B149" s="12">
        <v>17.5</v>
      </c>
      <c r="C149" s="12">
        <f t="shared" si="2"/>
        <v>2.7698892817115057</v>
      </c>
    </row>
    <row r="150" spans="2:3" x14ac:dyDescent="0.25">
      <c r="B150" s="12">
        <v>19</v>
      </c>
      <c r="C150" s="12">
        <f t="shared" si="2"/>
        <v>2.7767057886136244</v>
      </c>
    </row>
    <row r="151" spans="2:3" x14ac:dyDescent="0.25">
      <c r="B151" s="12">
        <v>20.5</v>
      </c>
      <c r="C151" s="12">
        <f t="shared" si="2"/>
        <v>2.6208800864976571</v>
      </c>
    </row>
    <row r="152" spans="2:3" x14ac:dyDescent="0.25">
      <c r="B152" s="12">
        <v>22</v>
      </c>
      <c r="C152" s="12">
        <f t="shared" si="2"/>
        <v>2.5909324044425475</v>
      </c>
    </row>
    <row r="153" spans="2:3" x14ac:dyDescent="0.25">
      <c r="B153" s="12">
        <v>23.5</v>
      </c>
      <c r="C153" s="12">
        <f t="shared" si="2"/>
        <v>2.4403053245080883</v>
      </c>
    </row>
    <row r="154" spans="2:3" x14ac:dyDescent="0.25">
      <c r="B154" s="12">
        <v>25</v>
      </c>
      <c r="C154" s="12">
        <f t="shared" si="2"/>
        <v>2.5097885589456288</v>
      </c>
    </row>
    <row r="155" spans="2:3" x14ac:dyDescent="0.25">
      <c r="B155" s="12">
        <v>26.5</v>
      </c>
      <c r="C155" s="12">
        <f t="shared" si="2"/>
        <v>2.2899024087785662</v>
      </c>
    </row>
    <row r="156" spans="2:3" x14ac:dyDescent="0.25">
      <c r="B156" s="12">
        <v>28</v>
      </c>
      <c r="C156" s="12">
        <f t="shared" si="2"/>
        <v>2.4008046345921743</v>
      </c>
    </row>
    <row r="157" spans="2:3" x14ac:dyDescent="0.25">
      <c r="B157" s="12">
        <v>29.5</v>
      </c>
      <c r="C157" s="12">
        <f t="shared" si="2"/>
        <v>2.4250359140580326</v>
      </c>
    </row>
    <row r="158" spans="2:3" x14ac:dyDescent="0.25">
      <c r="B158" s="12">
        <v>31</v>
      </c>
      <c r="C158" s="12">
        <f t="shared" si="2"/>
        <v>2.245515545344217</v>
      </c>
    </row>
    <row r="159" spans="2:3" x14ac:dyDescent="0.25">
      <c r="B159" s="12">
        <v>32.5</v>
      </c>
      <c r="C159" s="12">
        <f t="shared" si="2"/>
        <v>2.3400435866999953</v>
      </c>
    </row>
    <row r="160" spans="2:3" x14ac:dyDescent="0.25">
      <c r="B160" s="12">
        <v>34</v>
      </c>
      <c r="C160" s="12">
        <f t="shared" si="2"/>
        <v>2.2676628202441305</v>
      </c>
    </row>
    <row r="161" spans="1:3" x14ac:dyDescent="0.25">
      <c r="B161" s="12">
        <v>35.5</v>
      </c>
      <c r="C161" s="12">
        <f t="shared" si="2"/>
        <v>2.109241436768778</v>
      </c>
    </row>
    <row r="162" spans="1:3" x14ac:dyDescent="0.25">
      <c r="B162" s="12">
        <v>37</v>
      </c>
      <c r="C162" s="12">
        <f t="shared" si="2"/>
        <v>2.1655072683741512</v>
      </c>
    </row>
    <row r="163" spans="1:3" x14ac:dyDescent="0.25">
      <c r="B163" s="12">
        <v>38.5</v>
      </c>
      <c r="C163" s="12">
        <f t="shared" si="2"/>
        <v>2.2521774202353098</v>
      </c>
    </row>
    <row r="164" spans="1:3" x14ac:dyDescent="0.25">
      <c r="B164" s="12">
        <v>40</v>
      </c>
      <c r="C164">
        <f>IF(C133&gt;0,LOG10(C133),"")</f>
        <v>2.2480899125853284</v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0.76468500129258099</v>
      </c>
    </row>
    <row r="167" spans="1:3" x14ac:dyDescent="0.25">
      <c r="B167" s="15">
        <v>2</v>
      </c>
      <c r="C167" s="5">
        <f>IF(C136&lt;&gt;"", RSQ($B136:$B$164, $C136:$C$164),"")</f>
        <v>0.81032919108222201</v>
      </c>
    </row>
    <row r="168" spans="1:3" x14ac:dyDescent="0.25">
      <c r="B168" s="12">
        <v>3</v>
      </c>
      <c r="C168" s="5">
        <f>IF(C137&lt;&gt;"", RSQ($B137:$B$164, $C137:$C$164),"")</f>
        <v>0.84100844563017063</v>
      </c>
    </row>
    <row r="169" spans="1:3" x14ac:dyDescent="0.25">
      <c r="B169" s="12">
        <v>4</v>
      </c>
      <c r="C169" s="5">
        <f>IF(C138&lt;&gt;"", RSQ($B138:$B$164, $C138:$C$164),"")</f>
        <v>0.85845952919986268</v>
      </c>
    </row>
    <row r="170" spans="1:3" x14ac:dyDescent="0.25">
      <c r="B170" s="12">
        <v>5</v>
      </c>
      <c r="C170" s="18">
        <f>IF(C139&lt;&gt;"", RSQ($B139:$B$164, $C139:$C$164),"")</f>
        <v>0.86974588486781534</v>
      </c>
    </row>
    <row r="171" spans="1:3" x14ac:dyDescent="0.25">
      <c r="B171" s="12">
        <v>6</v>
      </c>
      <c r="C171" s="18">
        <f>IF(C140&lt;&gt;"", RSQ($B140:$B$164, $C140:$C$164),"")</f>
        <v>0.87730600094959343</v>
      </c>
    </row>
    <row r="172" spans="1:3" x14ac:dyDescent="0.25">
      <c r="B172" s="12">
        <v>7</v>
      </c>
      <c r="C172" s="5">
        <f>IF(C141&lt;&gt;"", RSQ($B141:$B$164, $C141:$C$164),"")</f>
        <v>0.8810177864127362</v>
      </c>
    </row>
    <row r="173" spans="1:3" x14ac:dyDescent="0.25">
      <c r="B173" s="12">
        <v>8</v>
      </c>
      <c r="C173" s="16">
        <f>IF(C142&lt;&gt;"", RSQ($B142:$B$164, $C142:$C$164),"")</f>
        <v>0.88394295809155576</v>
      </c>
    </row>
    <row r="174" spans="1:3" x14ac:dyDescent="0.25">
      <c r="B174" s="12">
        <v>9</v>
      </c>
      <c r="C174" s="5">
        <f>IF(C143&lt;&gt;"", RSQ($B143:$B$164, $C143:$C$164),"")</f>
        <v>0.88244893899982946</v>
      </c>
    </row>
    <row r="175" spans="1:3" x14ac:dyDescent="0.25">
      <c r="B175" s="12">
        <v>10</v>
      </c>
      <c r="C175" s="5">
        <f>IF(C144&lt;&gt;"", RSQ($B144:$B$164, $C144:$C$164),"")</f>
        <v>0.88112135226607613</v>
      </c>
    </row>
    <row r="176" spans="1:3" x14ac:dyDescent="0.25">
      <c r="B176" s="12">
        <v>11.5</v>
      </c>
      <c r="C176" s="16">
        <f>IF(C145&lt;&gt;"", RSQ($B145:$B$164, $C145:$C$164),"")</f>
        <v>0.89607881122986999</v>
      </c>
    </row>
    <row r="177" spans="2:3" x14ac:dyDescent="0.25">
      <c r="B177" s="12">
        <v>13</v>
      </c>
      <c r="C177" s="5">
        <f>IF(C146&lt;&gt;"", RSQ($B146:$B$164, $C146:$C$164),"")</f>
        <v>0.88500100895758793</v>
      </c>
    </row>
    <row r="178" spans="2:3" x14ac:dyDescent="0.25">
      <c r="B178" s="12">
        <v>14.5</v>
      </c>
      <c r="C178" s="5">
        <f>IF(C147&lt;&gt;"", RSQ($B147:$B$164, $C147:$C$164),"")</f>
        <v>0.86480963130778155</v>
      </c>
    </row>
    <row r="179" spans="2:3" x14ac:dyDescent="0.25">
      <c r="B179" s="12">
        <v>16</v>
      </c>
      <c r="C179" s="5">
        <f>IF(C148&lt;&gt;"", RSQ($B148:$B$164, $C148:$C$164),"")</f>
        <v>0.83955518828631848</v>
      </c>
    </row>
    <row r="180" spans="2:3" x14ac:dyDescent="0.25">
      <c r="B180" s="12">
        <v>17.5</v>
      </c>
      <c r="C180" s="5">
        <f>IF(C149&lt;&gt;"", RSQ($B149:$B$164, $C149:$C$164),"")</f>
        <v>0.81183297575064217</v>
      </c>
    </row>
    <row r="181" spans="2:3" x14ac:dyDescent="0.25">
      <c r="B181" s="12">
        <v>19</v>
      </c>
      <c r="C181" s="5">
        <f>IF(C150&lt;&gt;"", RSQ($B150:$B$164, $C150:$C$164),"")</f>
        <v>0.77179108890542325</v>
      </c>
    </row>
    <row r="182" spans="2:3" x14ac:dyDescent="0.25">
      <c r="B182" s="12">
        <v>20.5</v>
      </c>
      <c r="C182" s="5">
        <f>IF(C151&lt;&gt;"", RSQ($B151:$B$164, $C151:$C$164),"")</f>
        <v>0.73503625517179283</v>
      </c>
    </row>
    <row r="183" spans="2:3" x14ac:dyDescent="0.25">
      <c r="B183" s="12">
        <v>22</v>
      </c>
      <c r="C183" s="5">
        <f>IF(C152&lt;&gt;"", RSQ($B152:$B$164, $C152:$C$164),"")</f>
        <v>0.66906665193441006</v>
      </c>
    </row>
    <row r="184" spans="2:3" x14ac:dyDescent="0.25">
      <c r="B184" s="12">
        <v>23.5</v>
      </c>
      <c r="C184" s="5">
        <f>IF(C153&lt;&gt;"", RSQ($B153:$B$164, $C153:$C$164),"")</f>
        <v>0.57883027879415172</v>
      </c>
    </row>
    <row r="185" spans="2:3" x14ac:dyDescent="0.25">
      <c r="B185" s="12">
        <v>25</v>
      </c>
      <c r="C185" s="5">
        <f>IF(C154&lt;&gt;"", RSQ($B154:$B$164, $C154:$C$164),"")</f>
        <v>0.51926255052950276</v>
      </c>
    </row>
    <row r="186" spans="2:3" x14ac:dyDescent="0.25">
      <c r="B186" s="12">
        <v>26.5</v>
      </c>
      <c r="C186" s="5">
        <f>IF(C155&lt;&gt;"", RSQ($B155:$B$164, $C155:$C$164),"")</f>
        <v>0.36655110999066232</v>
      </c>
    </row>
    <row r="187" spans="2:3" x14ac:dyDescent="0.25">
      <c r="B187" s="12">
        <v>28</v>
      </c>
      <c r="C187" s="5">
        <f>IF(C156&lt;&gt;"", RSQ($B156:$B$164, $C156:$C$164),"")</f>
        <v>0.45773508497091242</v>
      </c>
    </row>
    <row r="188" spans="2:3" x14ac:dyDescent="0.25">
      <c r="B188" s="12">
        <v>29.5</v>
      </c>
      <c r="C188" s="5">
        <f>IF(C157&lt;&gt;"", RSQ($B157:$B$164, $C157:$C$164),"")</f>
        <v>0.32280374786167987</v>
      </c>
    </row>
    <row r="189" spans="2:3" x14ac:dyDescent="0.25">
      <c r="B189" s="12">
        <v>31</v>
      </c>
      <c r="C189" s="5">
        <f>IF(C158&lt;&gt;"", RSQ($B158:$B$164, $C158:$C$164),"")</f>
        <v>7.832237687849701E-2</v>
      </c>
    </row>
    <row r="190" spans="2:3" x14ac:dyDescent="0.25">
      <c r="B190" s="12">
        <v>32.5</v>
      </c>
      <c r="C190" s="5">
        <f>IF(C159&lt;&gt;"", RSQ($B159:$B$164, $C159:$C$164),"")</f>
        <v>8.741350528537703E-2</v>
      </c>
    </row>
    <row r="191" spans="2:3" x14ac:dyDescent="0.25">
      <c r="B191" s="12">
        <v>34</v>
      </c>
      <c r="C191" s="5">
        <f>IF(C160&lt;&gt;"", RSQ($B160:$B$164, $C160:$C$164),"")</f>
        <v>5.7680599324243256E-2</v>
      </c>
    </row>
    <row r="192" spans="2:3" x14ac:dyDescent="0.25">
      <c r="B192" s="12">
        <v>35.5</v>
      </c>
      <c r="C192" s="5">
        <f>IF(C161&lt;&gt;"", RSQ($B161:$B$164, $C161:$C$164),"")</f>
        <v>0.88503776644341814</v>
      </c>
    </row>
    <row r="193" spans="1:3" x14ac:dyDescent="0.25">
      <c r="B193" s="12">
        <v>37</v>
      </c>
      <c r="C193" s="5">
        <f>IF(C162&lt;&gt;"", RSQ($B162:$B$164, $C162:$C$164),"")</f>
        <v>0.71296447885295278</v>
      </c>
    </row>
    <row r="194" spans="1:3" x14ac:dyDescent="0.25">
      <c r="B194" s="12">
        <v>38.5</v>
      </c>
      <c r="C194" s="5">
        <f>IF(C163&lt;&gt;"", RSQ($B163:$B$164, $C163:$C$164),"")</f>
        <v>1.0000000000000004</v>
      </c>
    </row>
    <row r="195" spans="1:3" x14ac:dyDescent="0.25">
      <c r="B195" s="12">
        <v>40</v>
      </c>
    </row>
    <row r="196" spans="1:3" x14ac:dyDescent="0.25">
      <c r="A196" t="s">
        <v>16</v>
      </c>
      <c r="C196">
        <v>8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5">
        <v>2</v>
      </c>
      <c r="C199" s="5">
        <f>RSQ($B$135:$B136, $C$135:$C136)</f>
        <v>1</v>
      </c>
    </row>
    <row r="200" spans="1:3" x14ac:dyDescent="0.25">
      <c r="B200" s="12">
        <v>3</v>
      </c>
      <c r="C200" s="5">
        <f>RSQ($B$135:$B137, $C$135:$C137)</f>
        <v>0.98992240383977592</v>
      </c>
    </row>
    <row r="201" spans="1:3" x14ac:dyDescent="0.25">
      <c r="B201" s="12">
        <v>4</v>
      </c>
      <c r="C201" s="5">
        <f>RSQ($B$135:$B138, $C$135:$C138)</f>
        <v>0.97148165213295057</v>
      </c>
    </row>
    <row r="202" spans="1:3" x14ac:dyDescent="0.25">
      <c r="B202" s="12">
        <v>5</v>
      </c>
      <c r="C202" s="5">
        <f>RSQ($B$135:$B139, $C$135:$C139)</f>
        <v>0.95419635700129124</v>
      </c>
    </row>
    <row r="203" spans="1:3" x14ac:dyDescent="0.25">
      <c r="B203" s="12">
        <v>6</v>
      </c>
      <c r="C203" s="5"/>
    </row>
    <row r="204" spans="1:3" x14ac:dyDescent="0.25">
      <c r="B204" s="12">
        <v>7</v>
      </c>
      <c r="C204" s="5"/>
    </row>
    <row r="205" spans="1:3" x14ac:dyDescent="0.25">
      <c r="B205" s="12">
        <v>8</v>
      </c>
      <c r="C205" s="5"/>
    </row>
    <row r="206" spans="1:3" x14ac:dyDescent="0.25">
      <c r="B206" s="12">
        <v>9</v>
      </c>
      <c r="C206" s="5"/>
    </row>
    <row r="207" spans="1:3" x14ac:dyDescent="0.25">
      <c r="B207" s="12">
        <v>10</v>
      </c>
      <c r="C207" s="5"/>
    </row>
    <row r="208" spans="1:3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3" x14ac:dyDescent="0.25">
      <c r="B225" s="12">
        <v>37</v>
      </c>
    </row>
    <row r="226" spans="1:3" x14ac:dyDescent="0.25">
      <c r="B226" s="12">
        <v>38.5</v>
      </c>
    </row>
    <row r="227" spans="1:3" x14ac:dyDescent="0.25">
      <c r="B227" s="12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5">
        <v>2</v>
      </c>
    </row>
    <row r="231" spans="1:3" x14ac:dyDescent="0.25">
      <c r="B231" s="12">
        <v>3</v>
      </c>
      <c r="C231" s="12">
        <f>RSQ($B137:$B$140, C137:C$140)</f>
        <v>0.98896615610982808</v>
      </c>
    </row>
    <row r="232" spans="1:3" x14ac:dyDescent="0.25">
      <c r="B232" s="12">
        <v>4</v>
      </c>
      <c r="C232" s="12">
        <f>RSQ($B138:$B$140, C138:C$140)</f>
        <v>0.99765892187043714</v>
      </c>
    </row>
    <row r="233" spans="1:3" x14ac:dyDescent="0.25">
      <c r="B233" s="12">
        <v>5</v>
      </c>
      <c r="C233">
        <f>RSQ($B139:$B$140, C139:C$140)</f>
        <v>1</v>
      </c>
    </row>
    <row r="234" spans="1:3" x14ac:dyDescent="0.25">
      <c r="B234" s="12">
        <v>6</v>
      </c>
      <c r="C234" s="12"/>
    </row>
    <row r="235" spans="1:3" x14ac:dyDescent="0.25">
      <c r="B235" s="12">
        <v>7</v>
      </c>
      <c r="C235" s="12"/>
    </row>
    <row r="236" spans="1:3" x14ac:dyDescent="0.25">
      <c r="B236" s="12">
        <v>8</v>
      </c>
      <c r="C236" s="12"/>
    </row>
    <row r="237" spans="1:3" x14ac:dyDescent="0.25">
      <c r="B237" s="12">
        <v>9</v>
      </c>
    </row>
    <row r="238" spans="1:3" x14ac:dyDescent="0.25">
      <c r="B238" s="12">
        <v>10</v>
      </c>
      <c r="C238" s="14"/>
    </row>
    <row r="239" spans="1:3" x14ac:dyDescent="0.25">
      <c r="B239" s="12">
        <v>11.5</v>
      </c>
      <c r="C239" s="7"/>
    </row>
    <row r="240" spans="1:3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3" x14ac:dyDescent="0.25">
      <c r="B257" s="12">
        <v>38.5</v>
      </c>
    </row>
    <row r="258" spans="1:3" x14ac:dyDescent="0.25">
      <c r="B258" s="12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5">
        <v>2</v>
      </c>
    </row>
    <row r="262" spans="1:3" x14ac:dyDescent="0.25">
      <c r="B262" s="12">
        <v>3</v>
      </c>
      <c r="C262" s="16">
        <f>SUM(C199,C231)</f>
        <v>1.9889661561098282</v>
      </c>
    </row>
    <row r="263" spans="1:3" x14ac:dyDescent="0.25">
      <c r="B263" s="12">
        <v>4</v>
      </c>
      <c r="C263" s="16">
        <f t="shared" ref="C263:C264" si="3">SUM(C200,C232)</f>
        <v>1.9875813257102131</v>
      </c>
    </row>
    <row r="264" spans="1:3" x14ac:dyDescent="0.25">
      <c r="B264" s="12">
        <v>5</v>
      </c>
      <c r="C264" s="16">
        <f t="shared" si="3"/>
        <v>1.9714816521329506</v>
      </c>
    </row>
    <row r="265" spans="1:3" x14ac:dyDescent="0.25">
      <c r="B265" s="12">
        <v>6</v>
      </c>
      <c r="C265" s="16"/>
    </row>
    <row r="266" spans="1:3" x14ac:dyDescent="0.25">
      <c r="B266" s="12">
        <v>7</v>
      </c>
      <c r="C266" s="16"/>
    </row>
    <row r="267" spans="1:3" x14ac:dyDescent="0.25">
      <c r="B267" s="12">
        <v>8</v>
      </c>
      <c r="C267" s="16"/>
    </row>
    <row r="268" spans="1:3" x14ac:dyDescent="0.25">
      <c r="B268" s="12">
        <v>9</v>
      </c>
      <c r="C268" s="16"/>
    </row>
    <row r="269" spans="1:3" x14ac:dyDescent="0.25">
      <c r="B269" s="12">
        <v>10</v>
      </c>
      <c r="C269" s="16"/>
    </row>
    <row r="270" spans="1:3" x14ac:dyDescent="0.25">
      <c r="B270" s="12">
        <v>11.5</v>
      </c>
      <c r="C270" s="16"/>
    </row>
    <row r="271" spans="1:3" x14ac:dyDescent="0.25">
      <c r="B271" s="12">
        <v>13</v>
      </c>
      <c r="C271" s="16"/>
    </row>
    <row r="272" spans="1:3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3" x14ac:dyDescent="0.25">
      <c r="B289" s="12">
        <v>40</v>
      </c>
    </row>
    <row r="290" spans="1:3" x14ac:dyDescent="0.25">
      <c r="A290" t="s">
        <v>15</v>
      </c>
      <c r="C290">
        <f>MAX(C259:C289)</f>
        <v>1.9889661561098282</v>
      </c>
    </row>
    <row r="291" spans="1:3" x14ac:dyDescent="0.25">
      <c r="A291" t="s">
        <v>37</v>
      </c>
      <c r="C291">
        <f>MATCH(C290,C260:C268,0)</f>
        <v>3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2">
        <f t="shared" ref="C293:C301" si="4">IF(0 &lt; 10^C135-10^(C$19*$B293+C$20), LOG(10^C135-10^(C$19*$B293+C$20)), "")</f>
        <v>5.7245798820588636</v>
      </c>
    </row>
    <row r="294" spans="1:3" x14ac:dyDescent="0.25">
      <c r="B294" s="15">
        <v>2</v>
      </c>
      <c r="C294" s="12">
        <f t="shared" si="4"/>
        <v>5.0199576754040569</v>
      </c>
    </row>
    <row r="295" spans="1:3" x14ac:dyDescent="0.25">
      <c r="B295" s="12">
        <v>3</v>
      </c>
      <c r="C295" s="12">
        <f t="shared" si="4"/>
        <v>4.5094341784699763</v>
      </c>
    </row>
    <row r="296" spans="1:3" x14ac:dyDescent="0.25">
      <c r="B296" s="12">
        <v>4</v>
      </c>
      <c r="C296" s="12">
        <f t="shared" si="4"/>
        <v>4.1633990599666575</v>
      </c>
    </row>
    <row r="297" spans="1:3" x14ac:dyDescent="0.25">
      <c r="B297" s="12">
        <v>5</v>
      </c>
      <c r="C297" s="12">
        <f t="shared" si="4"/>
        <v>3.8859540908784762</v>
      </c>
    </row>
    <row r="298" spans="1:3" x14ac:dyDescent="0.25">
      <c r="B298" s="12">
        <v>6</v>
      </c>
      <c r="C298" s="12">
        <f t="shared" si="4"/>
        <v>3.6288570502625559</v>
      </c>
    </row>
    <row r="299" spans="1:3" x14ac:dyDescent="0.25">
      <c r="B299" s="12">
        <v>7</v>
      </c>
      <c r="C299" s="12">
        <f t="shared" si="4"/>
        <v>3.4219883313461357</v>
      </c>
    </row>
    <row r="300" spans="1:3" x14ac:dyDescent="0.25">
      <c r="B300" s="12">
        <v>8</v>
      </c>
      <c r="C300" s="12">
        <f t="shared" si="4"/>
        <v>3.1598054712079642</v>
      </c>
    </row>
    <row r="301" spans="1:3" x14ac:dyDescent="0.25">
      <c r="B301" s="12">
        <v>9</v>
      </c>
      <c r="C301" s="12">
        <f t="shared" si="4"/>
        <v>2.967658462871376</v>
      </c>
    </row>
    <row r="302" spans="1:3" x14ac:dyDescent="0.25">
      <c r="B302" s="12">
        <v>10</v>
      </c>
      <c r="C302">
        <f>IF(0 &lt; 10^C144-10^(C$19*$B302+C$20), LOG(10^C144-10^(C$19*$B302+C$20)), "")</f>
        <v>2.9093981467554419</v>
      </c>
    </row>
    <row r="303" spans="1:3" x14ac:dyDescent="0.25">
      <c r="B303" s="12">
        <v>11.5</v>
      </c>
    </row>
    <row r="304" spans="1:3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3" x14ac:dyDescent="0.25">
      <c r="B321" s="12">
        <v>38.5</v>
      </c>
    </row>
    <row r="322" spans="1:3" x14ac:dyDescent="0.25">
      <c r="B322" s="12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2">
        <f t="shared" ref="C324:C327" si="5">IF(0&lt;10^C293-10^(C$28*$B324+C$29),LOG(10^C293-10^(C$28*$B324+C$29)),"")</f>
        <v>5.6325079142168128</v>
      </c>
    </row>
    <row r="325" spans="1:3" x14ac:dyDescent="0.25">
      <c r="B325" s="15">
        <v>2</v>
      </c>
      <c r="C325" s="12">
        <f t="shared" si="5"/>
        <v>4.7024998842761869</v>
      </c>
    </row>
    <row r="326" spans="1:3" x14ac:dyDescent="0.25">
      <c r="B326" s="12">
        <v>3</v>
      </c>
      <c r="C326" s="12">
        <f t="shared" si="5"/>
        <v>3.5082028857224823</v>
      </c>
    </row>
    <row r="327" spans="1:3" x14ac:dyDescent="0.25">
      <c r="B327" s="12">
        <v>4</v>
      </c>
      <c r="C327" s="12" t="str">
        <f t="shared" si="5"/>
        <v/>
      </c>
    </row>
    <row r="328" spans="1:3" x14ac:dyDescent="0.25">
      <c r="B328" s="12">
        <v>5</v>
      </c>
      <c r="C328" s="12" t="str">
        <f>IF(0&lt;10^C297-10^(C$28*$B328+C$29),LOG(10^C297-10^(C$28*$B328+C$29)),"")</f>
        <v/>
      </c>
    </row>
    <row r="329" spans="1:3" x14ac:dyDescent="0.25">
      <c r="B329" s="12">
        <v>6</v>
      </c>
    </row>
    <row r="330" spans="1:3" x14ac:dyDescent="0.25">
      <c r="B330" s="12">
        <v>7</v>
      </c>
    </row>
    <row r="331" spans="1:3" x14ac:dyDescent="0.25">
      <c r="B331" s="12">
        <v>8</v>
      </c>
    </row>
    <row r="332" spans="1:3" x14ac:dyDescent="0.25">
      <c r="B332" s="12">
        <v>9</v>
      </c>
    </row>
    <row r="333" spans="1:3" x14ac:dyDescent="0.25">
      <c r="B333" s="12">
        <v>10</v>
      </c>
    </row>
    <row r="334" spans="1:3" x14ac:dyDescent="0.25">
      <c r="B334" s="12">
        <v>11.5</v>
      </c>
    </row>
    <row r="335" spans="1:3" x14ac:dyDescent="0.25">
      <c r="B335" s="12">
        <v>13</v>
      </c>
    </row>
    <row r="336" spans="1:3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2016-08-24T18:53:11Z</dcterms:modified>
</cp:coreProperties>
</file>