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33" i="2"/>
  <c r="C236" i="2"/>
  <c r="C232" i="2"/>
  <c r="C200" i="2"/>
  <c r="C201" i="2"/>
  <c r="C264" i="2" s="1"/>
  <c r="C205" i="2"/>
  <c r="C268" i="2" s="1"/>
  <c r="C202" i="2"/>
  <c r="C203" i="2"/>
  <c r="C204" i="2"/>
  <c r="C19" i="2"/>
  <c r="C18" i="2"/>
  <c r="C20" i="2"/>
  <c r="C22" i="2" s="1"/>
  <c r="C235" i="2"/>
  <c r="C231" i="2"/>
  <c r="C234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2" i="2" l="1"/>
  <c r="C267" i="2"/>
  <c r="C265" i="2"/>
  <c r="C266" i="2"/>
  <c r="C263" i="2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29" i="2" l="1"/>
  <c r="C31" i="2" s="1"/>
  <c r="C28" i="2"/>
  <c r="C27" i="2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6" i="2" l="1"/>
  <c r="C37" i="2"/>
  <c r="C39" i="2" s="1"/>
  <c r="C35" i="2" s="1"/>
  <c r="C38" i="2"/>
  <c r="C40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<sst xmlns="http://schemas.openxmlformats.org/spreadsheetml/2006/main" count="68" uniqueCount="39">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</sst>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0" t="s">
        <v>38</v>
      </c>
    </row>
    <row r="2" spans="1:3" ht="30.75" customHeight="1" x14ac:dyDescent="0.25">
      <c r="A2" s="21" t="s">
        <v>3</v>
      </c>
      <c r="B2" s="21"/>
      <c r="C2" s="13">
        <v>7428.0945000000011</v>
      </c>
    </row>
    <row r="3" spans="1:3" x14ac:dyDescent="0.25">
      <c r="A3" s="21" t="s">
        <v>4</v>
      </c>
      <c r="B3" s="21"/>
      <c r="C3" s="5">
        <v>20070.7</v>
      </c>
    </row>
    <row r="4" spans="1:3" x14ac:dyDescent="0.25">
      <c r="A4" s="21" t="s">
        <v>5</v>
      </c>
      <c r="B4" s="21"/>
      <c r="C4" s="5">
        <v>6402.1</v>
      </c>
    </row>
    <row r="5" spans="1:3" x14ac:dyDescent="0.25">
      <c r="A5" s="21" t="s">
        <v>6</v>
      </c>
      <c r="B5" s="21"/>
      <c r="C5" s="13">
        <v>0.6520999999999999</v>
      </c>
    </row>
    <row r="6" spans="1:3" x14ac:dyDescent="0.25">
      <c r="A6" s="21" t="s">
        <v>7</v>
      </c>
      <c r="B6" s="21"/>
      <c r="C6" s="13">
        <v>1.0121570395900572</v>
      </c>
    </row>
    <row r="7" spans="1:3" x14ac:dyDescent="0.25">
      <c r="A7" s="21" t="s">
        <v>8</v>
      </c>
      <c r="B7" s="21"/>
      <c r="C7" s="14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8">
        <v>1</v>
      </c>
      <c r="C9" s="5">
        <v>276180.59999999998</v>
      </c>
    </row>
    <row r="10" spans="1:3" x14ac:dyDescent="0.25">
      <c r="B10" s="16">
        <v>2</v>
      </c>
      <c r="C10" s="5">
        <v>84465.2</v>
      </c>
    </row>
    <row r="11" spans="1:3" x14ac:dyDescent="0.25">
      <c r="B11" s="13">
        <v>3</v>
      </c>
      <c r="C11" s="5">
        <v>28292.3</v>
      </c>
    </row>
    <row r="12" spans="1:3" x14ac:dyDescent="0.25">
      <c r="B12" s="13">
        <v>4</v>
      </c>
      <c r="C12" s="5">
        <v>13161.4</v>
      </c>
    </row>
    <row r="13" spans="1:3" x14ac:dyDescent="0.25">
      <c r="B13" s="13">
        <v>5</v>
      </c>
      <c r="C13" s="5">
        <v>7947.5</v>
      </c>
    </row>
    <row r="14" spans="1:3" x14ac:dyDescent="0.25">
      <c r="B14" s="13">
        <v>6</v>
      </c>
      <c r="C14" s="5">
        <v>5090.6000000000004</v>
      </c>
    </row>
    <row r="15" spans="1:3" x14ac:dyDescent="0.25">
      <c r="B15" s="13">
        <v>7</v>
      </c>
      <c r="C15" s="5">
        <v>3725.1</v>
      </c>
    </row>
    <row r="16" spans="1:3" x14ac:dyDescent="0.25">
      <c r="B16" s="13">
        <v>8</v>
      </c>
      <c r="C16" s="5">
        <v>2953.6</v>
      </c>
    </row>
    <row r="17" spans="2:3" x14ac:dyDescent="0.25">
      <c r="B17" s="13">
        <v>9</v>
      </c>
      <c r="C17" s="5">
        <v>2075.9</v>
      </c>
    </row>
    <row r="18" spans="2:3" x14ac:dyDescent="0.25">
      <c r="B18" s="13">
        <v>10</v>
      </c>
      <c r="C18" s="5">
        <v>1692</v>
      </c>
    </row>
    <row r="19" spans="2:3" x14ac:dyDescent="0.25">
      <c r="B19" s="13">
        <v>11.5</v>
      </c>
      <c r="C19" s="5">
        <v>1431.1</v>
      </c>
    </row>
    <row r="20" spans="2:3" x14ac:dyDescent="0.25">
      <c r="B20" s="13">
        <v>13</v>
      </c>
      <c r="C20" s="5">
        <v>1297</v>
      </c>
    </row>
    <row r="21" spans="2:3" x14ac:dyDescent="0.25">
      <c r="B21" s="13">
        <v>14.5</v>
      </c>
      <c r="C21" s="5">
        <v>1001.6</v>
      </c>
    </row>
    <row r="22" spans="2:3" x14ac:dyDescent="0.25">
      <c r="B22" s="13">
        <v>16</v>
      </c>
      <c r="C22" s="5">
        <v>895.5</v>
      </c>
    </row>
    <row r="23" spans="2:3" x14ac:dyDescent="0.25">
      <c r="B23" s="13">
        <v>17.5</v>
      </c>
      <c r="C23" s="5">
        <v>892.2</v>
      </c>
    </row>
    <row r="24" spans="2:3" x14ac:dyDescent="0.25">
      <c r="B24" s="13">
        <v>19</v>
      </c>
      <c r="C24" s="5">
        <v>597.5</v>
      </c>
    </row>
    <row r="25" spans="2:3" x14ac:dyDescent="0.25">
      <c r="B25" s="13">
        <v>20.5</v>
      </c>
      <c r="C25" s="5">
        <v>522.5</v>
      </c>
    </row>
    <row r="26" spans="2:3" x14ac:dyDescent="0.25">
      <c r="B26" s="13">
        <v>22</v>
      </c>
      <c r="C26" s="5">
        <v>478.9</v>
      </c>
    </row>
    <row r="27" spans="2:3" x14ac:dyDescent="0.25">
      <c r="B27" s="13">
        <v>23.5</v>
      </c>
      <c r="C27" s="5">
        <v>499.3</v>
      </c>
    </row>
    <row r="28" spans="2:3" x14ac:dyDescent="0.25">
      <c r="B28" s="13">
        <v>25</v>
      </c>
      <c r="C28" s="5">
        <v>469.6</v>
      </c>
    </row>
    <row r="29" spans="2:3" x14ac:dyDescent="0.25">
      <c r="B29" s="13">
        <v>26.5</v>
      </c>
      <c r="C29" s="5">
        <v>410.1</v>
      </c>
    </row>
    <row r="30" spans="2:3" x14ac:dyDescent="0.25">
      <c r="B30" s="13">
        <v>28</v>
      </c>
      <c r="C30" s="5">
        <v>332.1</v>
      </c>
    </row>
    <row r="31" spans="2:3" x14ac:dyDescent="0.25">
      <c r="B31" s="13">
        <v>29.5</v>
      </c>
      <c r="C31" s="5">
        <v>342.5</v>
      </c>
    </row>
    <row r="32" spans="2:3" x14ac:dyDescent="0.25">
      <c r="B32" s="13">
        <v>31</v>
      </c>
      <c r="C32" s="5">
        <v>330.7</v>
      </c>
    </row>
    <row r="33" spans="2:3" x14ac:dyDescent="0.25">
      <c r="B33" s="13">
        <v>32.5</v>
      </c>
      <c r="C33" s="5">
        <v>294.89999999999998</v>
      </c>
    </row>
    <row r="34" spans="2:3" x14ac:dyDescent="0.25">
      <c r="B34" s="13">
        <v>34</v>
      </c>
      <c r="C34" s="5">
        <v>226.6</v>
      </c>
    </row>
    <row r="35" spans="2:3" x14ac:dyDescent="0.25">
      <c r="B35" s="13">
        <v>35.5</v>
      </c>
      <c r="C35" s="5">
        <v>148.1</v>
      </c>
    </row>
    <row r="36" spans="2:3" x14ac:dyDescent="0.25">
      <c r="B36" s="13">
        <v>37</v>
      </c>
      <c r="C36" s="5">
        <v>117.9</v>
      </c>
    </row>
    <row r="37" spans="2:3" x14ac:dyDescent="0.25">
      <c r="B37" s="13">
        <v>38.5</v>
      </c>
      <c r="C37" s="5">
        <v>126.2</v>
      </c>
    </row>
    <row r="38" spans="2:3" x14ac:dyDescent="0.25">
      <c r="B38" s="13">
        <v>40</v>
      </c>
      <c r="C38" s="5">
        <v>89.9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zoomScale="70" zoomScaleNormal="70" workbookViewId="0">
      <selection activeCell="F19" sqref="F1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8" t="s">
        <v>38</v>
      </c>
    </row>
    <row r="2" spans="1:3" x14ac:dyDescent="0.25">
      <c r="A2" s="21" t="s">
        <v>3</v>
      </c>
      <c r="B2" s="21"/>
      <c r="C2" s="13">
        <v>7428.0945000000011</v>
      </c>
    </row>
    <row r="3" spans="1:3" x14ac:dyDescent="0.25">
      <c r="A3" s="21" t="s">
        <v>4</v>
      </c>
      <c r="B3" s="21"/>
      <c r="C3" s="5">
        <v>20070.7</v>
      </c>
    </row>
    <row r="4" spans="1:3" x14ac:dyDescent="0.25">
      <c r="A4" s="21" t="s">
        <v>5</v>
      </c>
      <c r="B4" s="21"/>
      <c r="C4" s="5">
        <v>6402.1</v>
      </c>
    </row>
    <row r="5" spans="1:3" x14ac:dyDescent="0.25">
      <c r="A5" s="21" t="s">
        <v>6</v>
      </c>
      <c r="B5" s="21"/>
      <c r="C5" s="13">
        <v>0.6520999999999999</v>
      </c>
    </row>
    <row r="6" spans="1:3" x14ac:dyDescent="0.25">
      <c r="A6" s="21" t="s">
        <v>7</v>
      </c>
      <c r="B6" s="21"/>
      <c r="C6" s="13">
        <v>1.0121570395900572</v>
      </c>
    </row>
    <row r="7" spans="1:3" x14ac:dyDescent="0.25">
      <c r="A7" s="21" t="s">
        <v>8</v>
      </c>
      <c r="B7" s="21"/>
      <c r="C7" s="14">
        <v>60</v>
      </c>
    </row>
    <row r="8" spans="1:3" x14ac:dyDescent="0.25">
      <c r="A8" s="24" t="s">
        <v>30</v>
      </c>
      <c r="B8" s="24"/>
      <c r="C8" s="12">
        <v>40</v>
      </c>
    </row>
    <row r="9" spans="1:3" x14ac:dyDescent="0.25">
      <c r="A9" s="25" t="s">
        <v>18</v>
      </c>
      <c r="B9" s="25"/>
      <c r="C9">
        <f>C16+C10</f>
        <v>37.538651288913826</v>
      </c>
    </row>
    <row r="10" spans="1:3" x14ac:dyDescent="0.25">
      <c r="A10" s="23" t="s">
        <v>20</v>
      </c>
      <c r="B10" s="23"/>
      <c r="C10">
        <f>60*(C13-(C22/C21)*EXP(-1*C21*C8))/C2/C7</f>
        <v>5.2844870969869975</v>
      </c>
    </row>
    <row r="11" spans="1:3" x14ac:dyDescent="0.25">
      <c r="A11" s="23" t="s">
        <v>21</v>
      </c>
      <c r="B11" s="23"/>
      <c r="C11">
        <f>C16/C9</f>
        <v>0.85922544056483852</v>
      </c>
    </row>
    <row r="12" spans="1:3" x14ac:dyDescent="0.25">
      <c r="A12" s="23" t="s">
        <v>22</v>
      </c>
      <c r="B12" s="23"/>
      <c r="C12">
        <f>C9*C17/(3*0.693)</f>
        <v>142.3404852348894</v>
      </c>
    </row>
    <row r="13" spans="1:3" x14ac:dyDescent="0.25">
      <c r="A13" s="23" t="s">
        <v>29</v>
      </c>
      <c r="B13" s="23"/>
      <c r="C13" s="9">
        <f>(C3+C4)/C5</f>
        <v>40596.227572458221</v>
      </c>
    </row>
    <row r="14" spans="1:3" x14ac:dyDescent="0.25">
      <c r="A14" s="22" t="s">
        <v>33</v>
      </c>
      <c r="B14" s="10" t="s">
        <v>35</v>
      </c>
      <c r="C14" s="9">
        <f>C196</f>
        <v>11.5</v>
      </c>
    </row>
    <row r="15" spans="1:3" x14ac:dyDescent="0.25">
      <c r="A15" s="22"/>
      <c r="B15" s="10" t="s">
        <v>36</v>
      </c>
      <c r="C15" s="9">
        <v>40</v>
      </c>
    </row>
    <row r="16" spans="1:3" x14ac:dyDescent="0.25">
      <c r="A16" s="22"/>
      <c r="B16" s="10" t="s">
        <v>19</v>
      </c>
      <c r="C16">
        <f>60*C22/(C$2*(1-EXP(-1*C21*60)))</f>
        <v>32.254164191926826</v>
      </c>
    </row>
    <row r="17" spans="1:3" x14ac:dyDescent="0.25">
      <c r="A17" s="22"/>
      <c r="B17" s="11" t="s">
        <v>23</v>
      </c>
      <c r="C17" s="9">
        <f>0.693/C21</f>
        <v>7.8832312467957513</v>
      </c>
    </row>
    <row r="18" spans="1:3" x14ac:dyDescent="0.25">
      <c r="A18" s="22"/>
      <c r="B18" s="11" t="s">
        <v>24</v>
      </c>
      <c r="C18">
        <f>RSQ(C145:C164,B145:B164)</f>
        <v>0.96049082022508547</v>
      </c>
    </row>
    <row r="19" spans="1:3" x14ac:dyDescent="0.25">
      <c r="A19" s="22"/>
      <c r="B19" s="11" t="s">
        <v>25</v>
      </c>
      <c r="C19" s="9">
        <f>SLOPE(C145:C164,B145:B164)</f>
        <v>-3.8171131187563892E-2</v>
      </c>
    </row>
    <row r="20" spans="1:3" x14ac:dyDescent="0.25">
      <c r="A20" s="22"/>
      <c r="B20" s="11" t="s">
        <v>26</v>
      </c>
      <c r="C20" s="9">
        <f>INTERCEPT(C145:C164,B145:B164)</f>
        <v>3.5990824079301738</v>
      </c>
    </row>
    <row r="21" spans="1:3" x14ac:dyDescent="0.25">
      <c r="A21" s="22"/>
      <c r="B21" s="11" t="s">
        <v>27</v>
      </c>
      <c r="C21" s="9">
        <f>ABS(C19)*2.303</f>
        <v>8.7908115124959635E-2</v>
      </c>
    </row>
    <row r="22" spans="1:3" x14ac:dyDescent="0.25">
      <c r="A22" s="22"/>
      <c r="B22" s="11" t="s">
        <v>28</v>
      </c>
      <c r="C22" s="9">
        <f>10^C20</f>
        <v>3972.6692422200781</v>
      </c>
    </row>
    <row r="23" spans="1:3" x14ac:dyDescent="0.25">
      <c r="A23" s="22" t="s">
        <v>34</v>
      </c>
      <c r="B23" s="10" t="s">
        <v>35</v>
      </c>
      <c r="C23" s="9">
        <f>C291</f>
        <v>4</v>
      </c>
    </row>
    <row r="24" spans="1:3" x14ac:dyDescent="0.25">
      <c r="A24" s="22"/>
      <c r="B24" s="10" t="s">
        <v>36</v>
      </c>
      <c r="C24" s="9">
        <v>10</v>
      </c>
    </row>
    <row r="25" spans="1:3" x14ac:dyDescent="0.25">
      <c r="A25" s="22"/>
      <c r="B25" s="10" t="s">
        <v>19</v>
      </c>
      <c r="C25">
        <f>60*C31/(C$2*(1-EXP(-1*C30*60)))</f>
        <v>863.42695651605527</v>
      </c>
    </row>
    <row r="26" spans="1:3" x14ac:dyDescent="0.25">
      <c r="A26" s="22"/>
      <c r="B26" s="11" t="s">
        <v>23</v>
      </c>
      <c r="C26" s="9">
        <f>0.693/C30</f>
        <v>1.4597822399214428</v>
      </c>
    </row>
    <row r="27" spans="1:3" x14ac:dyDescent="0.25">
      <c r="A27" s="22"/>
      <c r="B27" s="11" t="s">
        <v>24</v>
      </c>
      <c r="C27">
        <f>RSQ(C296:C302,B296:B302)</f>
        <v>0.99406649613063169</v>
      </c>
    </row>
    <row r="28" spans="1:3" x14ac:dyDescent="0.25">
      <c r="A28" s="22"/>
      <c r="B28" s="11" t="s">
        <v>25</v>
      </c>
      <c r="C28" s="9">
        <f>SLOPE(C296:C302,B296:B302)</f>
        <v>-0.20613475481078383</v>
      </c>
    </row>
    <row r="29" spans="1:3" x14ac:dyDescent="0.25">
      <c r="A29" s="22"/>
      <c r="B29" s="11" t="s">
        <v>26</v>
      </c>
      <c r="C29" s="9">
        <f>INTERCEPT(C296:C302,B296:B302)</f>
        <v>5.0289517731705455</v>
      </c>
    </row>
    <row r="30" spans="1:3" x14ac:dyDescent="0.25">
      <c r="A30" s="22"/>
      <c r="B30" s="11" t="s">
        <v>27</v>
      </c>
      <c r="C30" s="9">
        <f>ABS(C28)*2.303</f>
        <v>0.47472834032923517</v>
      </c>
    </row>
    <row r="31" spans="1:3" x14ac:dyDescent="0.25">
      <c r="A31" s="22"/>
      <c r="B31" s="11" t="s">
        <v>28</v>
      </c>
      <c r="C31" s="9">
        <f>10^C29</f>
        <v>106893.6171140986</v>
      </c>
    </row>
    <row r="32" spans="1:3" x14ac:dyDescent="0.25">
      <c r="A32" s="22" t="s">
        <v>31</v>
      </c>
      <c r="B32" s="10" t="s">
        <v>35</v>
      </c>
      <c r="C32" s="9">
        <v>1</v>
      </c>
    </row>
    <row r="33" spans="1:3" x14ac:dyDescent="0.25">
      <c r="A33" s="22"/>
      <c r="B33" s="10" t="s">
        <v>36</v>
      </c>
      <c r="C33" s="9">
        <f>C291-1</f>
        <v>3</v>
      </c>
    </row>
    <row r="34" spans="1:3" x14ac:dyDescent="0.25">
      <c r="A34" s="22"/>
      <c r="B34" s="10" t="s">
        <v>19</v>
      </c>
      <c r="C34">
        <f>60*C40/(C$2*(1-EXP(-1*C39*60)))</f>
        <v>14871.263244964333</v>
      </c>
    </row>
    <row r="35" spans="1:3" x14ac:dyDescent="0.25">
      <c r="A35" s="22"/>
      <c r="B35" s="11" t="s">
        <v>23</v>
      </c>
      <c r="C35" s="9">
        <f>0.693/C39</f>
        <v>0.43774740180895877</v>
      </c>
    </row>
    <row r="36" spans="1:3" x14ac:dyDescent="0.25">
      <c r="A36" s="22"/>
      <c r="B36" s="11" t="s">
        <v>24</v>
      </c>
      <c r="C36">
        <f>RSQ(C324:C326,B324:B326)</f>
        <v>0.99661450789344708</v>
      </c>
    </row>
    <row r="37" spans="1:3" x14ac:dyDescent="0.25">
      <c r="A37" s="22"/>
      <c r="B37" s="11" t="s">
        <v>25</v>
      </c>
      <c r="C37" s="9">
        <f>SLOPE(C324:C326,B324:B326)</f>
        <v>-0.68740980040052202</v>
      </c>
    </row>
    <row r="38" spans="1:3" x14ac:dyDescent="0.25">
      <c r="A38" s="22"/>
      <c r="B38" s="11" t="s">
        <v>26</v>
      </c>
      <c r="C38" s="9">
        <f>INTERCEPT(C324:C326,B324:B326)</f>
        <v>6.2650740311954181</v>
      </c>
    </row>
    <row r="39" spans="1:3" x14ac:dyDescent="0.25">
      <c r="A39" s="22"/>
      <c r="B39" s="11" t="s">
        <v>27</v>
      </c>
      <c r="C39" s="9">
        <f>ABS(C37)*2.303</f>
        <v>1.5831047703224022</v>
      </c>
    </row>
    <row r="40" spans="1:3" x14ac:dyDescent="0.25">
      <c r="A40" s="22"/>
      <c r="B40" s="11" t="s">
        <v>28</v>
      </c>
      <c r="C40" s="9">
        <f>10^C38</f>
        <v>1841085.8119661955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276180.59999999998</v>
      </c>
    </row>
    <row r="43" spans="1:3" x14ac:dyDescent="0.25">
      <c r="B43" s="16">
        <v>2</v>
      </c>
      <c r="C43" s="5">
        <v>84465.2</v>
      </c>
    </row>
    <row r="44" spans="1:3" x14ac:dyDescent="0.25">
      <c r="B44" s="13">
        <v>3</v>
      </c>
      <c r="C44" s="5">
        <v>28292.3</v>
      </c>
    </row>
    <row r="45" spans="1:3" x14ac:dyDescent="0.25">
      <c r="B45" s="13">
        <v>4</v>
      </c>
      <c r="C45" s="5">
        <v>13161.4</v>
      </c>
    </row>
    <row r="46" spans="1:3" x14ac:dyDescent="0.25">
      <c r="B46" s="13">
        <v>5</v>
      </c>
      <c r="C46" s="5">
        <v>7947.5</v>
      </c>
    </row>
    <row r="47" spans="1:3" x14ac:dyDescent="0.25">
      <c r="B47" s="13">
        <v>6</v>
      </c>
      <c r="C47" s="5">
        <v>5090.6000000000004</v>
      </c>
    </row>
    <row r="48" spans="1:3" x14ac:dyDescent="0.25">
      <c r="B48" s="13">
        <v>7</v>
      </c>
      <c r="C48" s="5">
        <v>3725.1</v>
      </c>
    </row>
    <row r="49" spans="2:3" x14ac:dyDescent="0.25">
      <c r="B49" s="13">
        <v>8</v>
      </c>
      <c r="C49" s="5">
        <v>2953.6</v>
      </c>
    </row>
    <row r="50" spans="2:3" x14ac:dyDescent="0.25">
      <c r="B50" s="13">
        <v>9</v>
      </c>
      <c r="C50" s="5">
        <v>2075.9</v>
      </c>
    </row>
    <row r="51" spans="2:3" x14ac:dyDescent="0.25">
      <c r="B51" s="13">
        <v>10</v>
      </c>
      <c r="C51" s="5">
        <v>1692</v>
      </c>
    </row>
    <row r="52" spans="2:3" x14ac:dyDescent="0.25">
      <c r="B52" s="13">
        <v>11.5</v>
      </c>
      <c r="C52" s="5">
        <v>1431.1</v>
      </c>
    </row>
    <row r="53" spans="2:3" x14ac:dyDescent="0.25">
      <c r="B53" s="13">
        <v>13</v>
      </c>
      <c r="C53" s="5">
        <v>1297</v>
      </c>
    </row>
    <row r="54" spans="2:3" x14ac:dyDescent="0.25">
      <c r="B54" s="13">
        <v>14.5</v>
      </c>
      <c r="C54" s="5">
        <v>1001.6</v>
      </c>
    </row>
    <row r="55" spans="2:3" x14ac:dyDescent="0.25">
      <c r="B55" s="13">
        <v>16</v>
      </c>
      <c r="C55" s="5">
        <v>895.5</v>
      </c>
    </row>
    <row r="56" spans="2:3" x14ac:dyDescent="0.25">
      <c r="B56" s="13">
        <v>17.5</v>
      </c>
      <c r="C56" s="5">
        <v>892.2</v>
      </c>
    </row>
    <row r="57" spans="2:3" x14ac:dyDescent="0.25">
      <c r="B57" s="13">
        <v>19</v>
      </c>
      <c r="C57" s="5">
        <v>597.5</v>
      </c>
    </row>
    <row r="58" spans="2:3" x14ac:dyDescent="0.25">
      <c r="B58" s="13">
        <v>20.5</v>
      </c>
      <c r="C58" s="5">
        <v>522.5</v>
      </c>
    </row>
    <row r="59" spans="2:3" x14ac:dyDescent="0.25">
      <c r="B59" s="13">
        <v>22</v>
      </c>
      <c r="C59" s="5">
        <v>478.9</v>
      </c>
    </row>
    <row r="60" spans="2:3" x14ac:dyDescent="0.25">
      <c r="B60" s="13">
        <v>23.5</v>
      </c>
      <c r="C60" s="5">
        <v>499.3</v>
      </c>
    </row>
    <row r="61" spans="2:3" x14ac:dyDescent="0.25">
      <c r="B61" s="13">
        <v>25</v>
      </c>
      <c r="C61" s="5">
        <v>469.6</v>
      </c>
    </row>
    <row r="62" spans="2:3" x14ac:dyDescent="0.25">
      <c r="B62" s="13">
        <v>26.5</v>
      </c>
      <c r="C62" s="5">
        <v>410.1</v>
      </c>
    </row>
    <row r="63" spans="2:3" x14ac:dyDescent="0.25">
      <c r="B63" s="13">
        <v>28</v>
      </c>
      <c r="C63" s="5">
        <v>332.1</v>
      </c>
    </row>
    <row r="64" spans="2:3" x14ac:dyDescent="0.25">
      <c r="B64" s="13">
        <v>29.5</v>
      </c>
      <c r="C64" s="5">
        <v>342.5</v>
      </c>
    </row>
    <row r="65" spans="1:3" x14ac:dyDescent="0.25">
      <c r="B65" s="13">
        <v>31</v>
      </c>
      <c r="C65" s="5">
        <v>330.7</v>
      </c>
    </row>
    <row r="66" spans="1:3" x14ac:dyDescent="0.25">
      <c r="B66" s="13">
        <v>32.5</v>
      </c>
      <c r="C66" s="5">
        <v>294.89999999999998</v>
      </c>
    </row>
    <row r="67" spans="1:3" x14ac:dyDescent="0.25">
      <c r="B67" s="13">
        <v>34</v>
      </c>
      <c r="C67" s="5">
        <v>226.6</v>
      </c>
    </row>
    <row r="68" spans="1:3" x14ac:dyDescent="0.25">
      <c r="B68" s="13">
        <v>35.5</v>
      </c>
      <c r="C68" s="5">
        <v>148.1</v>
      </c>
    </row>
    <row r="69" spans="1:3" x14ac:dyDescent="0.25">
      <c r="B69" s="13">
        <v>37</v>
      </c>
      <c r="C69" s="5">
        <v>117.9</v>
      </c>
    </row>
    <row r="70" spans="1:3" x14ac:dyDescent="0.25">
      <c r="B70" s="13">
        <v>38.5</v>
      </c>
      <c r="C70" s="5">
        <v>126.2</v>
      </c>
    </row>
    <row r="71" spans="1:3" x14ac:dyDescent="0.25">
      <c r="B71" s="13">
        <v>40</v>
      </c>
      <c r="C71" s="5">
        <v>89.9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279538.13848820573</v>
      </c>
    </row>
    <row r="74" spans="1:3" x14ac:dyDescent="0.25">
      <c r="B74" s="16">
        <v>2</v>
      </c>
      <c r="C74" s="13">
        <f t="shared" ref="C74:C102" si="0">C43*C$6</f>
        <v>85492.046780382094</v>
      </c>
    </row>
    <row r="75" spans="1:3" x14ac:dyDescent="0.25">
      <c r="B75" s="13">
        <v>3</v>
      </c>
      <c r="C75" s="13">
        <f t="shared" si="0"/>
        <v>28636.250611193776</v>
      </c>
    </row>
    <row r="76" spans="1:3" x14ac:dyDescent="0.25">
      <c r="B76" s="13">
        <v>4</v>
      </c>
      <c r="C76" s="13">
        <f t="shared" si="0"/>
        <v>13321.403660860578</v>
      </c>
    </row>
    <row r="77" spans="1:3" x14ac:dyDescent="0.25">
      <c r="B77" s="13">
        <v>5</v>
      </c>
      <c r="C77" s="13">
        <f t="shared" si="0"/>
        <v>8044.1180721419796</v>
      </c>
    </row>
    <row r="78" spans="1:3" x14ac:dyDescent="0.25">
      <c r="B78" s="13">
        <v>6</v>
      </c>
      <c r="C78" s="13">
        <f t="shared" si="0"/>
        <v>5152.4866257371459</v>
      </c>
    </row>
    <row r="79" spans="1:3" x14ac:dyDescent="0.25">
      <c r="B79" s="13">
        <v>7</v>
      </c>
      <c r="C79" s="13">
        <f t="shared" si="0"/>
        <v>3770.3861881769221</v>
      </c>
    </row>
    <row r="80" spans="1:3" x14ac:dyDescent="0.25">
      <c r="B80" s="13">
        <v>8</v>
      </c>
      <c r="C80" s="13">
        <f t="shared" si="0"/>
        <v>2989.5070321331928</v>
      </c>
    </row>
    <row r="81" spans="2:3" x14ac:dyDescent="0.25">
      <c r="B81" s="13">
        <v>9</v>
      </c>
      <c r="C81" s="13">
        <f t="shared" si="0"/>
        <v>2101.1367984849999</v>
      </c>
    </row>
    <row r="82" spans="2:3" x14ac:dyDescent="0.25">
      <c r="B82" s="13">
        <v>10</v>
      </c>
      <c r="C82" s="13">
        <f t="shared" si="0"/>
        <v>1712.5697109863768</v>
      </c>
    </row>
    <row r="83" spans="2:3" x14ac:dyDescent="0.25">
      <c r="B83" s="13">
        <v>11.5</v>
      </c>
      <c r="C83" s="13">
        <f t="shared" si="0"/>
        <v>1448.4979393573308</v>
      </c>
    </row>
    <row r="84" spans="2:3" x14ac:dyDescent="0.25">
      <c r="B84" s="13">
        <v>13</v>
      </c>
      <c r="C84" s="13">
        <f t="shared" si="0"/>
        <v>1312.7676803483041</v>
      </c>
    </row>
    <row r="85" spans="2:3" x14ac:dyDescent="0.25">
      <c r="B85" s="13">
        <v>14.5</v>
      </c>
      <c r="C85" s="13">
        <f t="shared" si="0"/>
        <v>1013.7764908534014</v>
      </c>
    </row>
    <row r="86" spans="2:3" x14ac:dyDescent="0.25">
      <c r="B86" s="13">
        <v>16</v>
      </c>
      <c r="C86" s="13">
        <f t="shared" si="0"/>
        <v>906.38662895289622</v>
      </c>
    </row>
    <row r="87" spans="2:3" x14ac:dyDescent="0.25">
      <c r="B87" s="13">
        <v>17.5</v>
      </c>
      <c r="C87" s="13">
        <f t="shared" si="0"/>
        <v>903.04651072224908</v>
      </c>
    </row>
    <row r="88" spans="2:3" x14ac:dyDescent="0.25">
      <c r="B88" s="13">
        <v>19</v>
      </c>
      <c r="C88" s="13">
        <f t="shared" si="0"/>
        <v>604.76383115505917</v>
      </c>
    </row>
    <row r="89" spans="2:3" x14ac:dyDescent="0.25">
      <c r="B89" s="13">
        <v>20.5</v>
      </c>
      <c r="C89" s="13">
        <f t="shared" si="0"/>
        <v>528.85205318580483</v>
      </c>
    </row>
    <row r="90" spans="2:3" x14ac:dyDescent="0.25">
      <c r="B90" s="13">
        <v>22</v>
      </c>
      <c r="C90" s="13">
        <f t="shared" si="0"/>
        <v>484.72200625967838</v>
      </c>
    </row>
    <row r="91" spans="2:3" x14ac:dyDescent="0.25">
      <c r="B91" s="13">
        <v>23.5</v>
      </c>
      <c r="C91" s="13">
        <f t="shared" si="0"/>
        <v>505.37000986731556</v>
      </c>
    </row>
    <row r="92" spans="2:3" x14ac:dyDescent="0.25">
      <c r="B92" s="13">
        <v>25</v>
      </c>
      <c r="C92" s="13">
        <f t="shared" si="0"/>
        <v>475.30894579149088</v>
      </c>
    </row>
    <row r="93" spans="2:3" x14ac:dyDescent="0.25">
      <c r="B93" s="13">
        <v>26.5</v>
      </c>
      <c r="C93" s="13">
        <f t="shared" si="0"/>
        <v>415.08560193588249</v>
      </c>
    </row>
    <row r="94" spans="2:3" x14ac:dyDescent="0.25">
      <c r="B94" s="13">
        <v>28</v>
      </c>
      <c r="C94" s="13">
        <f t="shared" si="0"/>
        <v>336.13735284785804</v>
      </c>
    </row>
    <row r="95" spans="2:3" x14ac:dyDescent="0.25">
      <c r="B95" s="13">
        <v>29.5</v>
      </c>
      <c r="C95" s="13">
        <f t="shared" si="0"/>
        <v>346.6637860595946</v>
      </c>
    </row>
    <row r="96" spans="2:3" x14ac:dyDescent="0.25">
      <c r="B96" s="13">
        <v>31</v>
      </c>
      <c r="C96" s="13">
        <f t="shared" si="0"/>
        <v>334.72033299243191</v>
      </c>
    </row>
    <row r="97" spans="1:3" x14ac:dyDescent="0.25">
      <c r="B97" s="13">
        <v>32.5</v>
      </c>
      <c r="C97" s="13">
        <f t="shared" si="0"/>
        <v>298.48511097510783</v>
      </c>
    </row>
    <row r="98" spans="1:3" x14ac:dyDescent="0.25">
      <c r="B98" s="13">
        <v>34</v>
      </c>
      <c r="C98" s="13">
        <f t="shared" si="0"/>
        <v>229.35478517110695</v>
      </c>
    </row>
    <row r="99" spans="1:3" x14ac:dyDescent="0.25">
      <c r="B99" s="13">
        <v>35.5</v>
      </c>
      <c r="C99" s="13">
        <f t="shared" si="0"/>
        <v>149.90045756328746</v>
      </c>
    </row>
    <row r="100" spans="1:3" x14ac:dyDescent="0.25">
      <c r="B100" s="13">
        <v>37</v>
      </c>
      <c r="C100" s="13">
        <f t="shared" si="0"/>
        <v>119.33331496766775</v>
      </c>
    </row>
    <row r="101" spans="1:3" x14ac:dyDescent="0.25">
      <c r="B101" s="13">
        <v>38.5</v>
      </c>
      <c r="C101" s="13">
        <f t="shared" si="0"/>
        <v>127.73421839626522</v>
      </c>
    </row>
    <row r="102" spans="1:3" x14ac:dyDescent="0.25">
      <c r="B102" s="13">
        <v>40</v>
      </c>
      <c r="C102" s="13">
        <f t="shared" si="0"/>
        <v>90.992917859146146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428673.72870450205</v>
      </c>
    </row>
    <row r="105" spans="1:3" x14ac:dyDescent="0.25">
      <c r="B105" s="16">
        <v>2</v>
      </c>
      <c r="C105">
        <f t="shared" ref="C105:C133" si="1">C74/C$5/($B74-$B73)</f>
        <v>131102.6633651006</v>
      </c>
    </row>
    <row r="106" spans="1:3" x14ac:dyDescent="0.25">
      <c r="B106" s="13">
        <v>3</v>
      </c>
      <c r="C106">
        <f t="shared" si="1"/>
        <v>43913.894511875144</v>
      </c>
    </row>
    <row r="107" spans="1:3" x14ac:dyDescent="0.25">
      <c r="B107" s="13">
        <v>4</v>
      </c>
      <c r="C107">
        <f t="shared" si="1"/>
        <v>20428.467506303605</v>
      </c>
    </row>
    <row r="108" spans="1:3" x14ac:dyDescent="0.25">
      <c r="B108" s="13">
        <v>5</v>
      </c>
      <c r="C108">
        <f t="shared" si="1"/>
        <v>12335.712424692503</v>
      </c>
    </row>
    <row r="109" spans="1:3" x14ac:dyDescent="0.25">
      <c r="B109" s="13">
        <v>6</v>
      </c>
      <c r="C109">
        <f t="shared" si="1"/>
        <v>7901.3749819615805</v>
      </c>
    </row>
    <row r="110" spans="1:3" x14ac:dyDescent="0.25">
      <c r="B110" s="13">
        <v>7</v>
      </c>
      <c r="C110">
        <f t="shared" si="1"/>
        <v>5781.9141054699012</v>
      </c>
    </row>
    <row r="111" spans="1:3" x14ac:dyDescent="0.25">
      <c r="B111" s="13">
        <v>8</v>
      </c>
      <c r="C111">
        <f t="shared" si="1"/>
        <v>4584.4303513773857</v>
      </c>
    </row>
    <row r="112" spans="1:3" x14ac:dyDescent="0.25">
      <c r="B112" s="13">
        <v>9</v>
      </c>
      <c r="C112">
        <f t="shared" si="1"/>
        <v>3222.1082632801722</v>
      </c>
    </row>
    <row r="113" spans="2:3" x14ac:dyDescent="0.25">
      <c r="B113" s="13">
        <v>10</v>
      </c>
      <c r="C113">
        <f t="shared" si="1"/>
        <v>2626.2378638036757</v>
      </c>
    </row>
    <row r="114" spans="2:3" x14ac:dyDescent="0.25">
      <c r="B114" s="13">
        <v>11.5</v>
      </c>
      <c r="C114">
        <f t="shared" si="1"/>
        <v>1480.8546126435933</v>
      </c>
    </row>
    <row r="115" spans="2:3" x14ac:dyDescent="0.25">
      <c r="B115" s="13">
        <v>13</v>
      </c>
      <c r="C115">
        <f t="shared" si="1"/>
        <v>1342.0923992724063</v>
      </c>
    </row>
    <row r="116" spans="2:3" x14ac:dyDescent="0.25">
      <c r="B116" s="13">
        <v>14.5</v>
      </c>
      <c r="C116">
        <f t="shared" si="1"/>
        <v>1036.4223185129085</v>
      </c>
    </row>
    <row r="117" spans="2:3" x14ac:dyDescent="0.25">
      <c r="B117" s="13">
        <v>16</v>
      </c>
      <c r="C117">
        <f t="shared" si="1"/>
        <v>926.6335725122899</v>
      </c>
    </row>
    <row r="118" spans="2:3" x14ac:dyDescent="0.25">
      <c r="B118" s="13">
        <v>17.5</v>
      </c>
      <c r="C118">
        <f t="shared" si="1"/>
        <v>923.21884242933004</v>
      </c>
    </row>
    <row r="119" spans="2:3" x14ac:dyDescent="0.25">
      <c r="B119" s="13">
        <v>19</v>
      </c>
      <c r="C119">
        <f t="shared" si="1"/>
        <v>618.27309835409631</v>
      </c>
    </row>
    <row r="120" spans="2:3" x14ac:dyDescent="0.25">
      <c r="B120" s="13">
        <v>20.5</v>
      </c>
      <c r="C120">
        <f t="shared" si="1"/>
        <v>540.66559646864482</v>
      </c>
    </row>
    <row r="121" spans="2:3" x14ac:dyDescent="0.25">
      <c r="B121" s="13">
        <v>22</v>
      </c>
      <c r="C121">
        <f t="shared" si="1"/>
        <v>495.54976870590241</v>
      </c>
    </row>
    <row r="122" spans="2:3" x14ac:dyDescent="0.25">
      <c r="B122" s="13">
        <v>23.5</v>
      </c>
      <c r="C122">
        <f t="shared" si="1"/>
        <v>516.65900921874515</v>
      </c>
    </row>
    <row r="123" spans="2:3" x14ac:dyDescent="0.25">
      <c r="B123" s="13">
        <v>25</v>
      </c>
      <c r="C123">
        <f t="shared" si="1"/>
        <v>485.92643847210644</v>
      </c>
    </row>
    <row r="124" spans="2:3" x14ac:dyDescent="0.25">
      <c r="B124" s="13">
        <v>26.5</v>
      </c>
      <c r="C124">
        <f t="shared" si="1"/>
        <v>424.35782030964839</v>
      </c>
    </row>
    <row r="125" spans="2:3" x14ac:dyDescent="0.25">
      <c r="B125" s="13">
        <v>28</v>
      </c>
      <c r="C125">
        <f t="shared" si="1"/>
        <v>343.64601834877891</v>
      </c>
    </row>
    <row r="126" spans="2:3" x14ac:dyDescent="0.25">
      <c r="B126" s="13">
        <v>29.5</v>
      </c>
      <c r="C126">
        <f t="shared" si="1"/>
        <v>354.4075919435615</v>
      </c>
    </row>
    <row r="127" spans="2:3" x14ac:dyDescent="0.25">
      <c r="B127" s="13">
        <v>31</v>
      </c>
      <c r="C127">
        <f t="shared" si="1"/>
        <v>342.19734498025042</v>
      </c>
    </row>
    <row r="128" spans="2:3" x14ac:dyDescent="0.25">
      <c r="B128" s="13">
        <v>32.5</v>
      </c>
      <c r="C128">
        <f t="shared" si="1"/>
        <v>305.15269741359492</v>
      </c>
    </row>
    <row r="129" spans="1:3" x14ac:dyDescent="0.25">
      <c r="B129" s="13">
        <v>34</v>
      </c>
      <c r="C129">
        <f t="shared" si="1"/>
        <v>234.47813236324387</v>
      </c>
    </row>
    <row r="130" spans="1:3" x14ac:dyDescent="0.25">
      <c r="B130" s="13">
        <v>35.5</v>
      </c>
      <c r="C130">
        <f t="shared" si="1"/>
        <v>153.24894705647139</v>
      </c>
    </row>
    <row r="131" spans="1:3" x14ac:dyDescent="0.25">
      <c r="B131" s="13">
        <v>37</v>
      </c>
      <c r="C131">
        <f t="shared" si="1"/>
        <v>121.99899296392964</v>
      </c>
    </row>
    <row r="132" spans="1:3" x14ac:dyDescent="0.25">
      <c r="B132" s="13">
        <v>38.5</v>
      </c>
      <c r="C132">
        <f t="shared" si="1"/>
        <v>130.58755650591959</v>
      </c>
    </row>
    <row r="133" spans="1:3" x14ac:dyDescent="0.25">
      <c r="B133" s="13">
        <v>40</v>
      </c>
      <c r="C133">
        <f t="shared" si="1"/>
        <v>93.02552559336111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5.6321268685624748</v>
      </c>
    </row>
    <row r="136" spans="1:3" x14ac:dyDescent="0.25">
      <c r="B136" s="16">
        <v>2</v>
      </c>
      <c r="C136" s="13">
        <f t="shared" si="2"/>
        <v>5.1176115145201173</v>
      </c>
    </row>
    <row r="137" spans="1:3" x14ac:dyDescent="0.25">
      <c r="B137" s="13">
        <v>3</v>
      </c>
      <c r="C137" s="13">
        <f t="shared" si="2"/>
        <v>4.642601954298998</v>
      </c>
    </row>
    <row r="138" spans="1:3" x14ac:dyDescent="0.25">
      <c r="B138" s="13">
        <v>4</v>
      </c>
      <c r="C138" s="13">
        <f t="shared" si="2"/>
        <v>4.3102357881439808</v>
      </c>
    </row>
    <row r="139" spans="1:3" x14ac:dyDescent="0.25">
      <c r="B139" s="13">
        <v>5</v>
      </c>
      <c r="C139" s="13">
        <f t="shared" si="2"/>
        <v>4.0911642363695817</v>
      </c>
    </row>
    <row r="140" spans="1:3" x14ac:dyDescent="0.25">
      <c r="B140" s="13">
        <v>6</v>
      </c>
      <c r="C140" s="13">
        <f t="shared" si="2"/>
        <v>3.8977026729510018</v>
      </c>
    </row>
    <row r="141" spans="1:3" x14ac:dyDescent="0.25">
      <c r="B141" s="13">
        <v>7</v>
      </c>
      <c r="C141" s="13">
        <f t="shared" si="2"/>
        <v>3.7620716356228558</v>
      </c>
    </row>
    <row r="142" spans="1:3" x14ac:dyDescent="0.25">
      <c r="B142" s="13">
        <v>8</v>
      </c>
      <c r="C142" s="13">
        <f t="shared" si="2"/>
        <v>3.6612853791285889</v>
      </c>
    </row>
    <row r="143" spans="1:3" x14ac:dyDescent="0.25">
      <c r="B143" s="13">
        <v>9</v>
      </c>
      <c r="C143" s="13">
        <f t="shared" si="2"/>
        <v>3.5081401286825953</v>
      </c>
    </row>
    <row r="144" spans="1:3" x14ac:dyDescent="0.25">
      <c r="B144" s="13">
        <v>10</v>
      </c>
      <c r="C144" s="13">
        <f t="shared" si="2"/>
        <v>3.4193340584857754</v>
      </c>
    </row>
    <row r="145" spans="2:3" x14ac:dyDescent="0.25">
      <c r="B145" s="13">
        <v>11.5</v>
      </c>
      <c r="C145" s="13">
        <f t="shared" si="2"/>
        <v>3.1705124224469006</v>
      </c>
    </row>
    <row r="146" spans="2:3" x14ac:dyDescent="0.25">
      <c r="B146" s="13">
        <v>13</v>
      </c>
      <c r="C146" s="13">
        <f t="shared" si="2"/>
        <v>3.1277824168111694</v>
      </c>
    </row>
    <row r="147" spans="2:3" x14ac:dyDescent="0.25">
      <c r="B147" s="13">
        <v>14.5</v>
      </c>
      <c r="C147" s="13">
        <f t="shared" si="2"/>
        <v>3.0155367565934439</v>
      </c>
    </row>
    <row r="148" spans="2:3" x14ac:dyDescent="0.25">
      <c r="B148" s="13">
        <v>16</v>
      </c>
      <c r="C148" s="13">
        <f t="shared" si="2"/>
        <v>2.9669080309121401</v>
      </c>
    </row>
    <row r="149" spans="2:3" x14ac:dyDescent="0.25">
      <c r="B149" s="13">
        <v>17.5</v>
      </c>
      <c r="C149" s="13">
        <f t="shared" si="2"/>
        <v>2.9653046596326873</v>
      </c>
    </row>
    <row r="150" spans="2:3" x14ac:dyDescent="0.25">
      <c r="B150" s="13">
        <v>19</v>
      </c>
      <c r="C150" s="13">
        <f t="shared" si="2"/>
        <v>2.7911803503472647</v>
      </c>
    </row>
    <row r="151" spans="2:3" x14ac:dyDescent="0.25">
      <c r="B151" s="13">
        <v>20.5</v>
      </c>
      <c r="C151" s="13">
        <f t="shared" si="2"/>
        <v>2.732928735510181</v>
      </c>
    </row>
    <row r="152" spans="2:3" x14ac:dyDescent="0.25">
      <c r="B152" s="13">
        <v>22</v>
      </c>
      <c r="C152" s="13">
        <f t="shared" si="2"/>
        <v>2.695087277769697</v>
      </c>
    </row>
    <row r="153" spans="2:3" x14ac:dyDescent="0.25">
      <c r="B153" s="13">
        <v>23.5</v>
      </c>
      <c r="C153" s="13">
        <f t="shared" si="2"/>
        <v>2.7132040067821994</v>
      </c>
    </row>
    <row r="154" spans="2:3" x14ac:dyDescent="0.25">
      <c r="B154" s="13">
        <v>25</v>
      </c>
      <c r="C154" s="13">
        <f t="shared" si="2"/>
        <v>2.6865705289666475</v>
      </c>
    </row>
    <row r="155" spans="2:3" x14ac:dyDescent="0.25">
      <c r="B155" s="13">
        <v>26.5</v>
      </c>
      <c r="C155" s="13">
        <f t="shared" si="2"/>
        <v>2.6277322100145741</v>
      </c>
    </row>
    <row r="156" spans="2:3" x14ac:dyDescent="0.25">
      <c r="B156" s="13">
        <v>28</v>
      </c>
      <c r="C156" s="13">
        <f t="shared" si="2"/>
        <v>2.5361113163254747</v>
      </c>
    </row>
    <row r="157" spans="2:3" x14ac:dyDescent="0.25">
      <c r="B157" s="13">
        <v>29.5</v>
      </c>
      <c r="C157" s="13">
        <f t="shared" si="2"/>
        <v>2.5495030165555339</v>
      </c>
    </row>
    <row r="158" spans="2:3" x14ac:dyDescent="0.25">
      <c r="B158" s="13">
        <v>31</v>
      </c>
      <c r="C158" s="13">
        <f t="shared" si="2"/>
        <v>2.5342766356407922</v>
      </c>
    </row>
    <row r="159" spans="2:3" x14ac:dyDescent="0.25">
      <c r="B159" s="13">
        <v>32.5</v>
      </c>
      <c r="C159" s="13">
        <f t="shared" si="2"/>
        <v>2.4845172132788877</v>
      </c>
    </row>
    <row r="160" spans="2:3" x14ac:dyDescent="0.25">
      <c r="B160" s="13">
        <v>34</v>
      </c>
      <c r="C160" s="13">
        <f t="shared" si="2"/>
        <v>2.3701023462544679</v>
      </c>
    </row>
    <row r="161" spans="1:3" x14ac:dyDescent="0.25">
      <c r="B161" s="13">
        <v>35.5</v>
      </c>
      <c r="C161" s="13">
        <f t="shared" si="2"/>
        <v>2.1853974992482978</v>
      </c>
    </row>
    <row r="162" spans="1:3" x14ac:dyDescent="0.25">
      <c r="B162" s="13">
        <v>37</v>
      </c>
      <c r="C162" s="13">
        <f t="shared" si="2"/>
        <v>2.0863562458221789</v>
      </c>
    </row>
    <row r="163" spans="1:3" x14ac:dyDescent="0.25">
      <c r="B163" s="13">
        <v>38.5</v>
      </c>
      <c r="C163" s="13">
        <f t="shared" si="2"/>
        <v>2.1159017956352053</v>
      </c>
    </row>
    <row r="164" spans="1:3" x14ac:dyDescent="0.25">
      <c r="B164" s="13">
        <v>40</v>
      </c>
      <c r="C164">
        <f>IF(C133&gt;0,LOG10(C133),"")</f>
        <v>1.9686021324603185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0.8200568032128891</v>
      </c>
    </row>
    <row r="167" spans="1:3" x14ac:dyDescent="0.25">
      <c r="B167" s="16">
        <v>2</v>
      </c>
      <c r="C167" s="6">
        <f>IF(C136&lt;&gt;"", RSQ($B136:$B$164, $C136:$C$164),"")</f>
        <v>0.85844168113099784</v>
      </c>
    </row>
    <row r="168" spans="1:3" x14ac:dyDescent="0.25">
      <c r="B168" s="13">
        <v>3</v>
      </c>
      <c r="C168" s="6">
        <f>IF(C137&lt;&gt;"", RSQ($B137:$B$164, $C137:$C$164),"")</f>
        <v>0.89307420463384302</v>
      </c>
    </row>
    <row r="169" spans="1:3" x14ac:dyDescent="0.25">
      <c r="B169" s="13">
        <v>4</v>
      </c>
      <c r="C169" s="6">
        <f>IF(C138&lt;&gt;"", RSQ($B138:$B$164, $C138:$C$164),"")</f>
        <v>0.91474993739837396</v>
      </c>
    </row>
    <row r="170" spans="1:3" x14ac:dyDescent="0.25">
      <c r="B170" s="13">
        <v>5</v>
      </c>
      <c r="C170" s="19">
        <f>IF(C139&lt;&gt;"", RSQ($B139:$B$164, $C139:$C$164),"")</f>
        <v>0.92764935117623548</v>
      </c>
    </row>
    <row r="171" spans="1:3" x14ac:dyDescent="0.25">
      <c r="B171" s="13">
        <v>6</v>
      </c>
      <c r="C171" s="19">
        <f>IF(C140&lt;&gt;"", RSQ($B140:$B$164, $C140:$C$164),"")</f>
        <v>0.93724832135723257</v>
      </c>
    </row>
    <row r="172" spans="1:3" x14ac:dyDescent="0.25">
      <c r="B172" s="13">
        <v>7</v>
      </c>
      <c r="C172" s="6">
        <f>IF(C141&lt;&gt;"", RSQ($B141:$B$164, $C141:$C$164),"")</f>
        <v>0.94290185741337085</v>
      </c>
    </row>
    <row r="173" spans="1:3" x14ac:dyDescent="0.25">
      <c r="B173" s="13">
        <v>8</v>
      </c>
      <c r="C173" s="6">
        <f>IF(C142&lt;&gt;"", RSQ($B142:$B$164, $C142:$C$164),"")</f>
        <v>0.94774446549287694</v>
      </c>
    </row>
    <row r="174" spans="1:3" x14ac:dyDescent="0.25">
      <c r="B174" s="13">
        <v>9</v>
      </c>
      <c r="C174" s="6">
        <f>IF(C143&lt;&gt;"", RSQ($B143:$B$164, $C143:$C$164),"")</f>
        <v>0.95477515154379933</v>
      </c>
    </row>
    <row r="175" spans="1:3" x14ac:dyDescent="0.25">
      <c r="B175" s="13">
        <v>10</v>
      </c>
      <c r="C175" s="6">
        <f>IF(C144&lt;&gt;"", RSQ($B144:$B$164, $C144:$C$164),"")</f>
        <v>0.95727418946102028</v>
      </c>
    </row>
    <row r="176" spans="1:3" x14ac:dyDescent="0.25">
      <c r="B176" s="13">
        <v>11.5</v>
      </c>
      <c r="C176" s="17">
        <f>IF(C145&lt;&gt;"", RSQ($B145:$B$164, $C145:$C$164),"")</f>
        <v>0.96049082022508547</v>
      </c>
    </row>
    <row r="177" spans="2:3" x14ac:dyDescent="0.25">
      <c r="B177" s="13">
        <v>13</v>
      </c>
      <c r="C177" s="6">
        <f>IF(C146&lt;&gt;"", RSQ($B146:$B$164, $C146:$C$164),"")</f>
        <v>0.95399288680845884</v>
      </c>
    </row>
    <row r="178" spans="2:3" x14ac:dyDescent="0.25">
      <c r="B178" s="13">
        <v>14.5</v>
      </c>
      <c r="C178" s="6">
        <f>IF(C147&lt;&gt;"", RSQ($B147:$B$164, $C147:$C$164),"")</f>
        <v>0.94587795136867858</v>
      </c>
    </row>
    <row r="179" spans="2:3" x14ac:dyDescent="0.25">
      <c r="B179" s="13">
        <v>16</v>
      </c>
      <c r="C179" s="6">
        <f>IF(C148&lt;&gt;"", RSQ($B148:$B$164, $C148:$C$164),"")</f>
        <v>0.93779227217460714</v>
      </c>
    </row>
    <row r="180" spans="2:3" x14ac:dyDescent="0.25">
      <c r="B180" s="13">
        <v>17.5</v>
      </c>
      <c r="C180" s="6">
        <f>IF(C149&lt;&gt;"", RSQ($B149:$B$164, $C149:$C$164),"")</f>
        <v>0.9277742374779816</v>
      </c>
    </row>
    <row r="181" spans="2:3" x14ac:dyDescent="0.25">
      <c r="B181" s="13">
        <v>19</v>
      </c>
      <c r="C181" s="6">
        <f>IF(C150&lt;&gt;"", RSQ($B150:$B$164, $C150:$C$164),"")</f>
        <v>0.91230364654177021</v>
      </c>
    </row>
    <row r="182" spans="2:3" x14ac:dyDescent="0.25">
      <c r="B182" s="13">
        <v>20.5</v>
      </c>
      <c r="C182" s="6">
        <f>IF(C151&lt;&gt;"", RSQ($B151:$B$164, $C151:$C$164),"")</f>
        <v>0.91027967988182745</v>
      </c>
    </row>
    <row r="183" spans="2:3" x14ac:dyDescent="0.25">
      <c r="B183" s="13">
        <v>22</v>
      </c>
      <c r="C183" s="6">
        <f>IF(C152&lt;&gt;"", RSQ($B152:$B$164, $C152:$C$164),"")</f>
        <v>0.91768621818579366</v>
      </c>
    </row>
    <row r="184" spans="2:3" x14ac:dyDescent="0.25">
      <c r="B184" s="13">
        <v>23.5</v>
      </c>
      <c r="C184" s="6">
        <f>IF(C153&lt;&gt;"", RSQ($B153:$B$164, $C153:$C$164),"")</f>
        <v>0.93227053610577426</v>
      </c>
    </row>
    <row r="185" spans="2:3" x14ac:dyDescent="0.25">
      <c r="B185" s="13">
        <v>25</v>
      </c>
      <c r="C185" s="6">
        <f>IF(C154&lt;&gt;"", RSQ($B154:$B$164, $C154:$C$164),"")</f>
        <v>0.93082363566278237</v>
      </c>
    </row>
    <row r="186" spans="2:3" x14ac:dyDescent="0.25">
      <c r="B186" s="13">
        <v>26.5</v>
      </c>
      <c r="C186" s="6">
        <f>IF(C155&lt;&gt;"", RSQ($B155:$B$164, $C155:$C$164),"")</f>
        <v>0.92309997013199885</v>
      </c>
    </row>
    <row r="187" spans="2:3" x14ac:dyDescent="0.25">
      <c r="B187" s="13">
        <v>28</v>
      </c>
      <c r="C187" s="6">
        <f>IF(C156&lt;&gt;"", RSQ($B156:$B$164, $C156:$C$164),"")</f>
        <v>0.91782287400428908</v>
      </c>
    </row>
    <row r="188" spans="2:3" x14ac:dyDescent="0.25">
      <c r="B188" s="13">
        <v>29.5</v>
      </c>
      <c r="C188" s="6">
        <f>IF(C157&lt;&gt;"", RSQ($B157:$B$164, $C157:$C$164),"")</f>
        <v>0.94670012022934114</v>
      </c>
    </row>
    <row r="189" spans="2:3" x14ac:dyDescent="0.25">
      <c r="B189" s="13">
        <v>31</v>
      </c>
      <c r="C189" s="6">
        <f>IF(C158&lt;&gt;"", RSQ($B158:$B$164, $C158:$C$164),"")</f>
        <v>0.94786336475670707</v>
      </c>
    </row>
    <row r="190" spans="2:3" x14ac:dyDescent="0.25">
      <c r="B190" s="13">
        <v>32.5</v>
      </c>
      <c r="C190" s="6">
        <f>IF(C159&lt;&gt;"", RSQ($B159:$B$164, $C159:$C$164),"")</f>
        <v>0.92135777154941467</v>
      </c>
    </row>
    <row r="191" spans="2:3" x14ac:dyDescent="0.25">
      <c r="B191" s="13">
        <v>34</v>
      </c>
      <c r="C191" s="6">
        <f>IF(C160&lt;&gt;"", RSQ($B160:$B$164, $C160:$C$164),"")</f>
        <v>0.8679692980039817</v>
      </c>
    </row>
    <row r="192" spans="2:3" x14ac:dyDescent="0.25">
      <c r="B192" s="13">
        <v>35.5</v>
      </c>
      <c r="C192" s="6">
        <f>IF(C161&lt;&gt;"", RSQ($B161:$B$164, $C161:$C$164),"")</f>
        <v>0.78601507666283132</v>
      </c>
    </row>
    <row r="193" spans="1:3" x14ac:dyDescent="0.25">
      <c r="B193" s="13">
        <v>37</v>
      </c>
      <c r="C193" s="6">
        <f>IF(C162&lt;&gt;"", RSQ($B162:$B$164, $C162:$C$164),"")</f>
        <v>0.57083529013138223</v>
      </c>
    </row>
    <row r="194" spans="1:3" x14ac:dyDescent="0.25">
      <c r="B194" s="13">
        <v>38.5</v>
      </c>
      <c r="C194" s="6">
        <f>IF(C163&lt;&gt;"", RSQ($B163:$B$164, $C163:$C$164),"")</f>
        <v>1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11.5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1</v>
      </c>
    </row>
    <row r="200" spans="1:3" x14ac:dyDescent="0.25">
      <c r="B200" s="13">
        <v>3</v>
      </c>
      <c r="C200" s="6">
        <f>RSQ($B$135:$B137, $C$135:$C137)</f>
        <v>0.99946897351617359</v>
      </c>
    </row>
    <row r="201" spans="1:3" x14ac:dyDescent="0.25">
      <c r="B201" s="13">
        <v>4</v>
      </c>
      <c r="C201" s="6">
        <f>RSQ($B$135:$B138, $C$135:$C138)</f>
        <v>0.9911274986063433</v>
      </c>
    </row>
    <row r="202" spans="1:3" x14ac:dyDescent="0.25">
      <c r="B202" s="13">
        <v>5</v>
      </c>
      <c r="C202" s="6">
        <f>RSQ($B$135:$B139, $C$135:$C139)</f>
        <v>0.97472210197416098</v>
      </c>
    </row>
    <row r="203" spans="1:3" x14ac:dyDescent="0.25">
      <c r="B203" s="13">
        <v>6</v>
      </c>
      <c r="C203" s="6">
        <f>RSQ($B$135:$B140, $C$135:$C140)</f>
        <v>0.96140395603214657</v>
      </c>
    </row>
    <row r="204" spans="1:3" x14ac:dyDescent="0.25">
      <c r="B204" s="13">
        <v>7</v>
      </c>
      <c r="C204" s="6">
        <f>RSQ($B$135:$B141, $C$135:$C141)</f>
        <v>0.94582775191628987</v>
      </c>
    </row>
    <row r="205" spans="1:3" x14ac:dyDescent="0.25">
      <c r="B205" s="13">
        <v>8</v>
      </c>
      <c r="C205" s="6">
        <f>RSQ($B$135:$B142, $C$135:$C142)</f>
        <v>0.92847719826824415</v>
      </c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RSQ($B137:$B$144, C137:C$144)</f>
        <v>0.95937295607386774</v>
      </c>
    </row>
    <row r="232" spans="1:3" x14ac:dyDescent="0.25">
      <c r="B232" s="13">
        <v>4</v>
      </c>
      <c r="C232" s="13">
        <f>RSQ($B138:$B$144, C138:C$144)</f>
        <v>0.98022047366247189</v>
      </c>
    </row>
    <row r="233" spans="1:3" x14ac:dyDescent="0.25">
      <c r="B233" s="13">
        <v>5</v>
      </c>
      <c r="C233" s="13">
        <f>RSQ($B139:$B$144, C139:C$144)</f>
        <v>0.98799474381209695</v>
      </c>
    </row>
    <row r="234" spans="1:3" x14ac:dyDescent="0.25">
      <c r="B234" s="13">
        <v>6</v>
      </c>
      <c r="C234" s="13">
        <f>RSQ($B140:$B$144, C140:C$144)</f>
        <v>0.99455322379142042</v>
      </c>
    </row>
    <row r="235" spans="1:3" x14ac:dyDescent="0.25">
      <c r="B235" s="13">
        <v>7</v>
      </c>
      <c r="C235" s="13">
        <f>RSQ($B141:$B$144, C141:C$144)</f>
        <v>0.98983214887102333</v>
      </c>
    </row>
    <row r="236" spans="1:3" x14ac:dyDescent="0.25">
      <c r="B236" s="13">
        <v>8</v>
      </c>
      <c r="C236" s="13">
        <f>RSQ($B142:$B$144, C142:C$144)</f>
        <v>0.9769720158496249</v>
      </c>
    </row>
    <row r="237" spans="1:3" x14ac:dyDescent="0.25">
      <c r="B237" s="13">
        <v>9</v>
      </c>
      <c r="C237">
        <f>RSQ($B143:$B$144, C143:C$144)</f>
        <v>1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1.9593729560738677</v>
      </c>
    </row>
    <row r="263" spans="1:3" x14ac:dyDescent="0.25">
      <c r="B263" s="13">
        <v>4</v>
      </c>
      <c r="C263" s="17">
        <f t="shared" ref="C263:C268" si="3">SUM(C200,C232)</f>
        <v>1.9796894471786455</v>
      </c>
    </row>
    <row r="264" spans="1:3" x14ac:dyDescent="0.25">
      <c r="B264" s="13">
        <v>5</v>
      </c>
      <c r="C264" s="17">
        <f t="shared" si="3"/>
        <v>1.9791222424184403</v>
      </c>
    </row>
    <row r="265" spans="1:3" x14ac:dyDescent="0.25">
      <c r="B265" s="13">
        <v>6</v>
      </c>
      <c r="C265" s="17">
        <f t="shared" si="3"/>
        <v>1.9692753257655813</v>
      </c>
    </row>
    <row r="266" spans="1:3" x14ac:dyDescent="0.25">
      <c r="B266" s="13">
        <v>7</v>
      </c>
      <c r="C266" s="17">
        <f t="shared" si="3"/>
        <v>1.9512361049031699</v>
      </c>
    </row>
    <row r="267" spans="1:3" x14ac:dyDescent="0.25">
      <c r="B267" s="13">
        <v>8</v>
      </c>
      <c r="C267" s="17">
        <f t="shared" si="3"/>
        <v>1.9227997677659148</v>
      </c>
    </row>
    <row r="268" spans="1:3" x14ac:dyDescent="0.25">
      <c r="B268" s="13">
        <v>9</v>
      </c>
      <c r="C268" s="17">
        <f t="shared" si="3"/>
        <v>1.928477198268244</v>
      </c>
    </row>
    <row r="269" spans="1:3" x14ac:dyDescent="0.25">
      <c r="B269" s="13">
        <v>10</v>
      </c>
      <c r="C269" s="17"/>
    </row>
    <row r="270" spans="1:3" x14ac:dyDescent="0.25">
      <c r="B270" s="13">
        <v>11.5</v>
      </c>
      <c r="C270" s="17"/>
    </row>
    <row r="271" spans="1:3" x14ac:dyDescent="0.25">
      <c r="B271" s="13">
        <v>13</v>
      </c>
      <c r="C271" s="17"/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1.9796894471786455</v>
      </c>
    </row>
    <row r="291" spans="1:3" x14ac:dyDescent="0.25">
      <c r="A291" t="s">
        <v>37</v>
      </c>
      <c r="C291">
        <f>MATCH(C290,C260:C268,0)</f>
        <v>4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5.6284250227339232</v>
      </c>
    </row>
    <row r="294" spans="1:3" x14ac:dyDescent="0.25">
      <c r="B294" s="16">
        <v>2</v>
      </c>
      <c r="C294" s="13">
        <f t="shared" si="4"/>
        <v>5.1064302328352182</v>
      </c>
    </row>
    <row r="295" spans="1:3" x14ac:dyDescent="0.25">
      <c r="B295" s="13">
        <v>3</v>
      </c>
      <c r="C295" s="13">
        <f t="shared" si="4"/>
        <v>4.6113196570932189</v>
      </c>
    </row>
    <row r="296" spans="1:3" x14ac:dyDescent="0.25">
      <c r="B296" s="13">
        <v>4</v>
      </c>
      <c r="C296" s="13">
        <f t="shared" si="4"/>
        <v>4.2463351744844307</v>
      </c>
    </row>
    <row r="297" spans="1:3" x14ac:dyDescent="0.25">
      <c r="B297" s="13">
        <v>5</v>
      </c>
      <c r="C297" s="13">
        <f t="shared" si="4"/>
        <v>3.9901518774563236</v>
      </c>
    </row>
    <row r="298" spans="1:3" x14ac:dyDescent="0.25">
      <c r="B298" s="13">
        <v>6</v>
      </c>
      <c r="C298" s="13">
        <f t="shared" si="4"/>
        <v>3.7448283547114194</v>
      </c>
    </row>
    <row r="299" spans="1:3" x14ac:dyDescent="0.25">
      <c r="B299" s="13">
        <v>7</v>
      </c>
      <c r="C299" s="13">
        <f t="shared" si="4"/>
        <v>3.5604631724877014</v>
      </c>
    </row>
    <row r="300" spans="1:3" x14ac:dyDescent="0.25">
      <c r="B300" s="13">
        <v>8</v>
      </c>
      <c r="C300" s="13">
        <f t="shared" si="4"/>
        <v>3.417943509237654</v>
      </c>
    </row>
    <row r="301" spans="1:3" x14ac:dyDescent="0.25">
      <c r="B301" s="13">
        <v>9</v>
      </c>
      <c r="C301" s="13">
        <f t="shared" si="4"/>
        <v>3.1525910251258931</v>
      </c>
    </row>
    <row r="302" spans="1:3" x14ac:dyDescent="0.25">
      <c r="B302" s="13">
        <v>10</v>
      </c>
      <c r="C302">
        <f>IF(0 &lt; 10^C144-10^(C$19*$B302+C$20), LOG(10^C144-10^(C$19*$B302+C$20)), "")</f>
        <v>2.9897463129619903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27" si="5">IF(0&lt;10^C293-10^(C$28*$B324+C$29),LOG(10^C293-10^(C$28*$B324+C$29)),"")</f>
        <v>5.5545328055596945</v>
      </c>
    </row>
    <row r="325" spans="1:3" x14ac:dyDescent="0.25">
      <c r="B325" s="16">
        <v>2</v>
      </c>
      <c r="C325" s="13">
        <f t="shared" si="5"/>
        <v>4.9365172808647779</v>
      </c>
    </row>
    <row r="326" spans="1:3" x14ac:dyDescent="0.25">
      <c r="B326" s="13">
        <v>3</v>
      </c>
      <c r="C326" s="13">
        <f t="shared" si="5"/>
        <v>4.1797132047586505</v>
      </c>
    </row>
    <row r="327" spans="1:3" x14ac:dyDescent="0.25">
      <c r="B327" s="13">
        <v>4</v>
      </c>
      <c r="C327" s="13">
        <f t="shared" si="5"/>
        <v>3.2102046055915525</v>
      </c>
    </row>
    <row r="328" spans="1:3" x14ac:dyDescent="0.25">
      <c r="B328" s="13">
        <v>5</v>
      </c>
      <c r="C328" s="13" t="str">
        <f>IF(0&lt;10^C297-10^(C$28*$B328+C$29),LOG(10^C297-10^(C$28*$B328+C$29)),"")</f>
        <v/>
      </c>
    </row>
    <row r="329" spans="1:3" x14ac:dyDescent="0.25">
      <c r="B329" s="13">
        <v>6</v>
      </c>
    </row>
    <row r="330" spans="1:3" x14ac:dyDescent="0.25">
      <c r="B330" s="13">
        <v>7</v>
      </c>
    </row>
    <row r="331" spans="1:3" x14ac:dyDescent="0.25">
      <c r="B331" s="13">
        <v>8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2016-08-24T19:00:09Z</dcterms:modified>
</cp:coreProperties>
</file>