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29" i="2" l="1"/>
  <c r="C28" i="2"/>
  <c r="C27" i="2"/>
  <c r="C38" i="2"/>
  <c r="C37" i="2"/>
  <c r="C36" i="2"/>
  <c r="C263" i="2"/>
  <c r="C264" i="2"/>
  <c r="C231" i="2"/>
  <c r="C232" i="2"/>
  <c r="C233" i="2"/>
  <c r="C200" i="2"/>
  <c r="C201" i="2"/>
  <c r="C20" i="2"/>
  <c r="C19" i="2"/>
  <c r="C18" i="2"/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2" i="2" l="1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2" i="2" l="1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31" i="2" l="1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9" i="2" l="1"/>
  <c r="C35" i="2" s="1"/>
  <c r="C40" i="2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<sst xmlns="http://schemas.openxmlformats.org/spreadsheetml/2006/main" count="68" uniqueCount="39">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</sst>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0" t="s">
        <v>38</v>
      </c>
    </row>
    <row r="2" spans="1:3" ht="30.75" customHeight="1" x14ac:dyDescent="0.25">
      <c r="A2" s="21" t="s">
        <v>3</v>
      </c>
      <c r="B2" s="21"/>
      <c r="C2" s="13">
        <v>11067.447142857141</v>
      </c>
    </row>
    <row r="3" spans="1:3" x14ac:dyDescent="0.25">
      <c r="A3" s="21" t="s">
        <v>4</v>
      </c>
      <c r="B3" s="21"/>
      <c r="C3" s="5">
        <v>9763.9</v>
      </c>
    </row>
    <row r="4" spans="1:3" x14ac:dyDescent="0.25">
      <c r="A4" s="21" t="s">
        <v>5</v>
      </c>
      <c r="B4" s="21"/>
      <c r="C4" s="5">
        <v>6105.7000000000007</v>
      </c>
    </row>
    <row r="5" spans="1:3" x14ac:dyDescent="0.25">
      <c r="A5" s="21" t="s">
        <v>6</v>
      </c>
      <c r="B5" s="21"/>
      <c r="C5" s="13">
        <v>0.31160000000000032</v>
      </c>
    </row>
    <row r="6" spans="1:3" x14ac:dyDescent="0.25">
      <c r="A6" s="21" t="s">
        <v>7</v>
      </c>
      <c r="B6" s="21"/>
      <c r="C6" s="13">
        <v>1.0403317206643115</v>
      </c>
    </row>
    <row r="7" spans="1:3" x14ac:dyDescent="0.25">
      <c r="A7" s="21" t="s">
        <v>8</v>
      </c>
      <c r="B7" s="21"/>
      <c r="C7" s="14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8">
        <v>1</v>
      </c>
      <c r="C9" s="5">
        <v>171227.7</v>
      </c>
    </row>
    <row r="10" spans="1:3" x14ac:dyDescent="0.25">
      <c r="B10" s="16">
        <v>2</v>
      </c>
      <c r="C10" s="5">
        <v>46231.199999999997</v>
      </c>
    </row>
    <row r="11" spans="1:3" x14ac:dyDescent="0.25">
      <c r="B11" s="13">
        <v>3</v>
      </c>
      <c r="C11" s="5">
        <v>12279.3</v>
      </c>
    </row>
    <row r="12" spans="1:3" x14ac:dyDescent="0.25">
      <c r="B12" s="13">
        <v>4</v>
      </c>
      <c r="C12" s="5">
        <v>5748.4</v>
      </c>
    </row>
    <row r="13" spans="1:3" x14ac:dyDescent="0.25">
      <c r="B13" s="13">
        <v>5</v>
      </c>
      <c r="C13" s="5">
        <v>3050.1</v>
      </c>
    </row>
    <row r="14" spans="1:3" x14ac:dyDescent="0.25">
      <c r="B14" s="13">
        <v>6</v>
      </c>
      <c r="C14" s="5">
        <v>2289</v>
      </c>
    </row>
    <row r="15" spans="1:3" x14ac:dyDescent="0.25">
      <c r="B15" s="13">
        <v>7</v>
      </c>
      <c r="C15" s="5">
        <v>1721.5</v>
      </c>
    </row>
    <row r="16" spans="1:3" x14ac:dyDescent="0.25">
      <c r="B16" s="13">
        <v>8</v>
      </c>
      <c r="C16" s="5">
        <v>1406.2</v>
      </c>
    </row>
    <row r="17" spans="2:3" x14ac:dyDescent="0.25">
      <c r="B17" s="13">
        <v>9</v>
      </c>
      <c r="C17" s="5">
        <v>1137.9000000000001</v>
      </c>
    </row>
    <row r="18" spans="2:3" x14ac:dyDescent="0.25">
      <c r="B18" s="13">
        <v>10</v>
      </c>
      <c r="C18" s="5">
        <v>875.5</v>
      </c>
    </row>
    <row r="19" spans="2:3" x14ac:dyDescent="0.25">
      <c r="B19" s="13">
        <v>11.5</v>
      </c>
      <c r="C19" s="5">
        <v>808.2</v>
      </c>
    </row>
    <row r="20" spans="2:3" x14ac:dyDescent="0.25">
      <c r="B20" s="13">
        <v>13</v>
      </c>
      <c r="C20" s="5">
        <v>856.3</v>
      </c>
    </row>
    <row r="21" spans="2:3" x14ac:dyDescent="0.25">
      <c r="B21" s="13">
        <v>14.5</v>
      </c>
      <c r="C21" s="5">
        <v>699.3</v>
      </c>
    </row>
    <row r="22" spans="2:3" x14ac:dyDescent="0.25">
      <c r="B22" s="13">
        <v>16</v>
      </c>
      <c r="C22" s="5">
        <v>616.79999999999995</v>
      </c>
    </row>
    <row r="23" spans="2:3" x14ac:dyDescent="0.25">
      <c r="B23" s="13">
        <v>17.5</v>
      </c>
      <c r="C23" s="5">
        <v>495.7</v>
      </c>
    </row>
    <row r="24" spans="2:3" x14ac:dyDescent="0.25">
      <c r="B24" s="13">
        <v>19</v>
      </c>
      <c r="C24" s="5">
        <v>402.4</v>
      </c>
    </row>
    <row r="25" spans="2:3" x14ac:dyDescent="0.25">
      <c r="B25" s="13">
        <v>20.5</v>
      </c>
      <c r="C25" s="5">
        <v>392.1</v>
      </c>
    </row>
    <row r="26" spans="2:3" x14ac:dyDescent="0.25">
      <c r="B26" s="13">
        <v>22</v>
      </c>
      <c r="C26" s="5">
        <v>441.6</v>
      </c>
    </row>
    <row r="27" spans="2:3" x14ac:dyDescent="0.25">
      <c r="B27" s="13">
        <v>23.5</v>
      </c>
      <c r="C27" s="5">
        <v>318</v>
      </c>
    </row>
    <row r="28" spans="2:3" x14ac:dyDescent="0.25">
      <c r="B28" s="13">
        <v>25</v>
      </c>
      <c r="C28" s="5">
        <v>189.6</v>
      </c>
    </row>
    <row r="29" spans="2:3" x14ac:dyDescent="0.25">
      <c r="B29" s="13">
        <v>26.5</v>
      </c>
      <c r="C29" s="5">
        <v>213.3</v>
      </c>
    </row>
    <row r="30" spans="2:3" x14ac:dyDescent="0.25">
      <c r="B30" s="13">
        <v>28</v>
      </c>
      <c r="C30" s="5">
        <v>217.8</v>
      </c>
    </row>
    <row r="31" spans="2:3" x14ac:dyDescent="0.25">
      <c r="B31" s="13">
        <v>29.5</v>
      </c>
      <c r="C31" s="5">
        <v>149.30000000000001</v>
      </c>
    </row>
    <row r="32" spans="2:3" x14ac:dyDescent="0.25">
      <c r="B32" s="13">
        <v>31</v>
      </c>
      <c r="C32" s="5">
        <v>222.6</v>
      </c>
    </row>
    <row r="33" spans="2:3" x14ac:dyDescent="0.25">
      <c r="B33" s="13">
        <v>32.5</v>
      </c>
      <c r="C33" s="5">
        <v>220.6</v>
      </c>
    </row>
    <row r="34" spans="2:3" x14ac:dyDescent="0.25">
      <c r="B34" s="13">
        <v>34</v>
      </c>
      <c r="C34" s="5">
        <v>216.5</v>
      </c>
    </row>
    <row r="35" spans="2:3" x14ac:dyDescent="0.25">
      <c r="B35" s="13">
        <v>35.5</v>
      </c>
      <c r="C35" s="5">
        <v>89.4</v>
      </c>
    </row>
    <row r="36" spans="2:3" x14ac:dyDescent="0.25">
      <c r="B36" s="13">
        <v>37</v>
      </c>
      <c r="C36" s="5">
        <v>108.9</v>
      </c>
    </row>
    <row r="37" spans="2:3" x14ac:dyDescent="0.25">
      <c r="B37" s="13">
        <v>38.5</v>
      </c>
      <c r="C37" s="5">
        <v>83</v>
      </c>
    </row>
    <row r="38" spans="2:3" x14ac:dyDescent="0.25">
      <c r="B38" s="13">
        <v>40</v>
      </c>
      <c r="C38" s="5">
        <v>83.1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zoomScale="70" zoomScaleNormal="70" workbookViewId="0">
      <selection activeCell="C30" sqref="C30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8" t="s">
        <v>38</v>
      </c>
    </row>
    <row r="2" spans="1:3" x14ac:dyDescent="0.25">
      <c r="A2" s="21" t="s">
        <v>3</v>
      </c>
      <c r="B2" s="21"/>
      <c r="C2" s="13">
        <v>11067.447142857141</v>
      </c>
    </row>
    <row r="3" spans="1:3" x14ac:dyDescent="0.25">
      <c r="A3" s="21" t="s">
        <v>4</v>
      </c>
      <c r="B3" s="21"/>
      <c r="C3" s="5">
        <v>9763.9</v>
      </c>
    </row>
    <row r="4" spans="1:3" x14ac:dyDescent="0.25">
      <c r="A4" s="21" t="s">
        <v>5</v>
      </c>
      <c r="B4" s="21"/>
      <c r="C4" s="5">
        <v>6105.7000000000007</v>
      </c>
    </row>
    <row r="5" spans="1:3" x14ac:dyDescent="0.25">
      <c r="A5" s="21" t="s">
        <v>6</v>
      </c>
      <c r="B5" s="21"/>
      <c r="C5" s="13">
        <v>0.31160000000000032</v>
      </c>
    </row>
    <row r="6" spans="1:3" x14ac:dyDescent="0.25">
      <c r="A6" s="21" t="s">
        <v>7</v>
      </c>
      <c r="B6" s="21"/>
      <c r="C6" s="13">
        <v>1.0403317206643115</v>
      </c>
    </row>
    <row r="7" spans="1:3" x14ac:dyDescent="0.25">
      <c r="A7" s="21" t="s">
        <v>8</v>
      </c>
      <c r="B7" s="21"/>
      <c r="C7" s="14">
        <v>60</v>
      </c>
    </row>
    <row r="8" spans="1:3" x14ac:dyDescent="0.25">
      <c r="A8" s="24" t="s">
        <v>30</v>
      </c>
      <c r="B8" s="24"/>
      <c r="C8" s="12">
        <v>40</v>
      </c>
    </row>
    <row r="9" spans="1:3" x14ac:dyDescent="0.25">
      <c r="A9" s="25" t="s">
        <v>18</v>
      </c>
      <c r="B9" s="25"/>
      <c r="C9">
        <f>C16+C10</f>
        <v>42.537650897042347</v>
      </c>
    </row>
    <row r="10" spans="1:3" x14ac:dyDescent="0.25">
      <c r="A10" s="23" t="s">
        <v>20</v>
      </c>
      <c r="B10" s="23"/>
      <c r="C10">
        <f>60*(C13-(C22/C21)*EXP(-1*C21*C8))/C2/C7</f>
        <v>4.4437554030519095</v>
      </c>
    </row>
    <row r="11" spans="1:3" x14ac:dyDescent="0.25">
      <c r="A11" s="23" t="s">
        <v>21</v>
      </c>
      <c r="B11" s="23"/>
      <c r="C11">
        <f>C16/C9</f>
        <v>0.89553359648826103</v>
      </c>
    </row>
    <row r="12" spans="1:3" x14ac:dyDescent="0.25">
      <c r="A12" s="23" t="s">
        <v>22</v>
      </c>
      <c r="B12" s="23"/>
      <c r="C12">
        <f>C9*C17/(3*0.693)</f>
        <v>151.09976731420696</v>
      </c>
    </row>
    <row r="13" spans="1:3" x14ac:dyDescent="0.25">
      <c r="A13" s="23" t="s">
        <v>29</v>
      </c>
      <c r="B13" s="23"/>
      <c r="C13" s="9">
        <f>(C3+C4)/C5</f>
        <v>50929.396662387626</v>
      </c>
    </row>
    <row r="14" spans="1:3" x14ac:dyDescent="0.25">
      <c r="A14" s="22" t="s">
        <v>33</v>
      </c>
      <c r="B14" s="10" t="s">
        <v>35</v>
      </c>
      <c r="C14" s="9">
        <f>C196</f>
        <v>7</v>
      </c>
    </row>
    <row r="15" spans="1:3" x14ac:dyDescent="0.25">
      <c r="A15" s="22"/>
      <c r="B15" s="10" t="s">
        <v>36</v>
      </c>
      <c r="C15" s="9">
        <v>40</v>
      </c>
    </row>
    <row r="16" spans="1:3" x14ac:dyDescent="0.25">
      <c r="A16" s="22"/>
      <c r="B16" s="10" t="s">
        <v>19</v>
      </c>
      <c r="C16">
        <f>60*C22/(C$2*(1-EXP(-1*C21*60)))</f>
        <v>38.093895493990438</v>
      </c>
    </row>
    <row r="17" spans="1:3" x14ac:dyDescent="0.25">
      <c r="A17" s="22"/>
      <c r="B17" s="11" t="s">
        <v>23</v>
      </c>
      <c r="C17" s="9">
        <f>0.693/C21</f>
        <v>7.3849027772259568</v>
      </c>
    </row>
    <row r="18" spans="1:3" x14ac:dyDescent="0.25">
      <c r="A18" s="22"/>
      <c r="B18" s="11" t="s">
        <v>24</v>
      </c>
      <c r="C18">
        <f>RSQ(C141:C164,B141:B164)</f>
        <v>0.93299255943025372</v>
      </c>
    </row>
    <row r="19" spans="1:3" x14ac:dyDescent="0.25">
      <c r="A19" s="22"/>
      <c r="B19" s="11" t="s">
        <v>25</v>
      </c>
      <c r="C19" s="9">
        <f>SLOPE(C141:C164,B141:B164)</f>
        <v>-4.0746894465735553E-2</v>
      </c>
    </row>
    <row r="20" spans="1:3" x14ac:dyDescent="0.25">
      <c r="A20" s="22"/>
      <c r="B20" s="11" t="s">
        <v>26</v>
      </c>
      <c r="C20" s="9">
        <f>INTERCEPT(C141:C164,B141:B164)</f>
        <v>3.8451909252882341</v>
      </c>
    </row>
    <row r="21" spans="1:3" x14ac:dyDescent="0.25">
      <c r="A21" s="22"/>
      <c r="B21" s="11" t="s">
        <v>27</v>
      </c>
      <c r="C21" s="9">
        <f>ABS(C19)*2.303</f>
        <v>9.3840097954588975E-2</v>
      </c>
    </row>
    <row r="22" spans="1:3" x14ac:dyDescent="0.25">
      <c r="A22" s="22"/>
      <c r="B22" s="11" t="s">
        <v>28</v>
      </c>
      <c r="C22" s="9">
        <f>10^C20</f>
        <v>7001.4972938426208</v>
      </c>
    </row>
    <row r="23" spans="1:3" x14ac:dyDescent="0.25">
      <c r="A23" s="22" t="s">
        <v>34</v>
      </c>
      <c r="B23" s="10" t="s">
        <v>35</v>
      </c>
      <c r="C23" s="9">
        <f>C291</f>
        <v>5</v>
      </c>
    </row>
    <row r="24" spans="1:3" x14ac:dyDescent="0.25">
      <c r="A24" s="22"/>
      <c r="B24" s="10" t="s">
        <v>36</v>
      </c>
      <c r="C24" s="9">
        <v>6</v>
      </c>
    </row>
    <row r="25" spans="1:3" x14ac:dyDescent="0.25">
      <c r="A25" s="22"/>
      <c r="B25" s="10" t="s">
        <v>19</v>
      </c>
      <c r="C25">
        <f>60*C31/(C$2*(1-EXP(-1*C30*60)))</f>
        <v>317.69046615643117</v>
      </c>
    </row>
    <row r="26" spans="1:3" x14ac:dyDescent="0.25">
      <c r="A26" s="22"/>
      <c r="B26" s="11" t="s">
        <v>23</v>
      </c>
      <c r="C26" s="9">
        <f>0.693/C30</f>
        <v>1.4982484092311017</v>
      </c>
    </row>
    <row r="27" spans="1:3" x14ac:dyDescent="0.25">
      <c r="A27" s="22"/>
      <c r="B27" s="11" t="s">
        <v>24</v>
      </c>
      <c r="C27">
        <f>RSQ(C297:C298,B297:B298)</f>
        <v>1</v>
      </c>
    </row>
    <row r="28" spans="1:3" x14ac:dyDescent="0.25">
      <c r="A28" s="22"/>
      <c r="B28" s="11" t="s">
        <v>25</v>
      </c>
      <c r="C28" s="9">
        <f>SLOPE(C297:C298,B297:B298)</f>
        <v>-0.20084243190204409</v>
      </c>
    </row>
    <row r="29" spans="1:3" x14ac:dyDescent="0.25">
      <c r="A29" s="22"/>
      <c r="B29" s="11" t="s">
        <v>26</v>
      </c>
      <c r="C29" s="9">
        <f>INTERCEPT(C297:C298,B297:B298)</f>
        <v>4.7679003880299957</v>
      </c>
    </row>
    <row r="30" spans="1:3" x14ac:dyDescent="0.25">
      <c r="A30" s="22"/>
      <c r="B30" s="11" t="s">
        <v>27</v>
      </c>
      <c r="C30" s="9">
        <f>ABS(C28)*2.303</f>
        <v>0.46254012067040756</v>
      </c>
    </row>
    <row r="31" spans="1:3" x14ac:dyDescent="0.25">
      <c r="A31" s="22"/>
      <c r="B31" s="11" t="s">
        <v>28</v>
      </c>
      <c r="C31" s="9">
        <f>10^C29</f>
        <v>58600.374032880551</v>
      </c>
    </row>
    <row r="32" spans="1:3" x14ac:dyDescent="0.25">
      <c r="A32" s="22" t="s">
        <v>31</v>
      </c>
      <c r="B32" s="10" t="s">
        <v>35</v>
      </c>
      <c r="C32" s="9">
        <v>1</v>
      </c>
    </row>
    <row r="33" spans="1:3" x14ac:dyDescent="0.25">
      <c r="A33" s="22"/>
      <c r="B33" s="10" t="s">
        <v>36</v>
      </c>
      <c r="C33" s="9">
        <f>C291-1</f>
        <v>4</v>
      </c>
    </row>
    <row r="34" spans="1:3" x14ac:dyDescent="0.25">
      <c r="A34" s="22"/>
      <c r="B34" s="10" t="s">
        <v>19</v>
      </c>
      <c r="C34">
        <f>60*C40/(C$2*(1-EXP(-1*C39*60)))</f>
        <v>14108.849938692214</v>
      </c>
    </row>
    <row r="35" spans="1:3" x14ac:dyDescent="0.25">
      <c r="A35" s="22"/>
      <c r="B35" s="11" t="s">
        <v>23</v>
      </c>
      <c r="C35" s="9">
        <f>0.693/C39</f>
        <v>0.44228024547309119</v>
      </c>
    </row>
    <row r="36" spans="1:3" x14ac:dyDescent="0.25">
      <c r="A36" s="22"/>
      <c r="B36" s="11" t="s">
        <v>24</v>
      </c>
      <c r="C36">
        <f>RSQ(C324:C327,B324:B327)</f>
        <v>0.99787162484749992</v>
      </c>
    </row>
    <row r="37" spans="1:3" x14ac:dyDescent="0.25">
      <c r="A37" s="22"/>
      <c r="B37" s="11" t="s">
        <v>25</v>
      </c>
      <c r="C37" s="9">
        <f>SLOPE(C324:C327,B324:B327)</f>
        <v>-0.6803646719094788</v>
      </c>
    </row>
    <row r="38" spans="1:3" x14ac:dyDescent="0.25">
      <c r="A38" s="22"/>
      <c r="B38" s="11" t="s">
        <v>26</v>
      </c>
      <c r="C38" s="9">
        <f>INTERCEPT(C324:C327,B324:B327)</f>
        <v>6.4153878204675188</v>
      </c>
    </row>
    <row r="39" spans="1:3" x14ac:dyDescent="0.25">
      <c r="A39" s="22"/>
      <c r="B39" s="11" t="s">
        <v>27</v>
      </c>
      <c r="C39" s="9">
        <f>ABS(C37)*2.303</f>
        <v>1.5668798394075296</v>
      </c>
    </row>
    <row r="40" spans="1:3" x14ac:dyDescent="0.25">
      <c r="A40" s="22"/>
      <c r="B40" s="11" t="s">
        <v>28</v>
      </c>
      <c r="C40" s="9">
        <f>10^C38</f>
        <v>2602482.5157163218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171227.7</v>
      </c>
    </row>
    <row r="43" spans="1:3" x14ac:dyDescent="0.25">
      <c r="B43" s="16">
        <v>2</v>
      </c>
      <c r="C43" s="5">
        <v>46231.199999999997</v>
      </c>
    </row>
    <row r="44" spans="1:3" x14ac:dyDescent="0.25">
      <c r="B44" s="13">
        <v>3</v>
      </c>
      <c r="C44" s="5">
        <v>12279.3</v>
      </c>
    </row>
    <row r="45" spans="1:3" x14ac:dyDescent="0.25">
      <c r="B45" s="13">
        <v>4</v>
      </c>
      <c r="C45" s="5">
        <v>5748.4</v>
      </c>
    </row>
    <row r="46" spans="1:3" x14ac:dyDescent="0.25">
      <c r="B46" s="13">
        <v>5</v>
      </c>
      <c r="C46" s="5">
        <v>3050.1</v>
      </c>
    </row>
    <row r="47" spans="1:3" x14ac:dyDescent="0.25">
      <c r="B47" s="13">
        <v>6</v>
      </c>
      <c r="C47" s="5">
        <v>2289</v>
      </c>
    </row>
    <row r="48" spans="1:3" x14ac:dyDescent="0.25">
      <c r="B48" s="13">
        <v>7</v>
      </c>
      <c r="C48" s="5">
        <v>1721.5</v>
      </c>
    </row>
    <row r="49" spans="2:3" x14ac:dyDescent="0.25">
      <c r="B49" s="13">
        <v>8</v>
      </c>
      <c r="C49" s="5">
        <v>1406.2</v>
      </c>
    </row>
    <row r="50" spans="2:3" x14ac:dyDescent="0.25">
      <c r="B50" s="13">
        <v>9</v>
      </c>
      <c r="C50" s="5">
        <v>1137.9000000000001</v>
      </c>
    </row>
    <row r="51" spans="2:3" x14ac:dyDescent="0.25">
      <c r="B51" s="13">
        <v>10</v>
      </c>
      <c r="C51" s="5">
        <v>875.5</v>
      </c>
    </row>
    <row r="52" spans="2:3" x14ac:dyDescent="0.25">
      <c r="B52" s="13">
        <v>11.5</v>
      </c>
      <c r="C52" s="5">
        <v>808.2</v>
      </c>
    </row>
    <row r="53" spans="2:3" x14ac:dyDescent="0.25">
      <c r="B53" s="13">
        <v>13</v>
      </c>
      <c r="C53" s="5">
        <v>856.3</v>
      </c>
    </row>
    <row r="54" spans="2:3" x14ac:dyDescent="0.25">
      <c r="B54" s="13">
        <v>14.5</v>
      </c>
      <c r="C54" s="5">
        <v>699.3</v>
      </c>
    </row>
    <row r="55" spans="2:3" x14ac:dyDescent="0.25">
      <c r="B55" s="13">
        <v>16</v>
      </c>
      <c r="C55" s="5">
        <v>616.79999999999995</v>
      </c>
    </row>
    <row r="56" spans="2:3" x14ac:dyDescent="0.25">
      <c r="B56" s="13">
        <v>17.5</v>
      </c>
      <c r="C56" s="5">
        <v>495.7</v>
      </c>
    </row>
    <row r="57" spans="2:3" x14ac:dyDescent="0.25">
      <c r="B57" s="13">
        <v>19</v>
      </c>
      <c r="C57" s="5">
        <v>402.4</v>
      </c>
    </row>
    <row r="58" spans="2:3" x14ac:dyDescent="0.25">
      <c r="B58" s="13">
        <v>20.5</v>
      </c>
      <c r="C58" s="5">
        <v>392.1</v>
      </c>
    </row>
    <row r="59" spans="2:3" x14ac:dyDescent="0.25">
      <c r="B59" s="13">
        <v>22</v>
      </c>
      <c r="C59" s="5">
        <v>441.6</v>
      </c>
    </row>
    <row r="60" spans="2:3" x14ac:dyDescent="0.25">
      <c r="B60" s="13">
        <v>23.5</v>
      </c>
      <c r="C60" s="5">
        <v>318</v>
      </c>
    </row>
    <row r="61" spans="2:3" x14ac:dyDescent="0.25">
      <c r="B61" s="13">
        <v>25</v>
      </c>
      <c r="C61" s="5">
        <v>189.6</v>
      </c>
    </row>
    <row r="62" spans="2:3" x14ac:dyDescent="0.25">
      <c r="B62" s="13">
        <v>26.5</v>
      </c>
      <c r="C62" s="5">
        <v>213.3</v>
      </c>
    </row>
    <row r="63" spans="2:3" x14ac:dyDescent="0.25">
      <c r="B63" s="13">
        <v>28</v>
      </c>
      <c r="C63" s="5">
        <v>217.8</v>
      </c>
    </row>
    <row r="64" spans="2:3" x14ac:dyDescent="0.25">
      <c r="B64" s="13">
        <v>29.5</v>
      </c>
      <c r="C64" s="5">
        <v>149.30000000000001</v>
      </c>
    </row>
    <row r="65" spans="1:3" x14ac:dyDescent="0.25">
      <c r="B65" s="13">
        <v>31</v>
      </c>
      <c r="C65" s="5">
        <v>222.6</v>
      </c>
    </row>
    <row r="66" spans="1:3" x14ac:dyDescent="0.25">
      <c r="B66" s="13">
        <v>32.5</v>
      </c>
      <c r="C66" s="5">
        <v>220.6</v>
      </c>
    </row>
    <row r="67" spans="1:3" x14ac:dyDescent="0.25">
      <c r="B67" s="13">
        <v>34</v>
      </c>
      <c r="C67" s="5">
        <v>216.5</v>
      </c>
    </row>
    <row r="68" spans="1:3" x14ac:dyDescent="0.25">
      <c r="B68" s="13">
        <v>35.5</v>
      </c>
      <c r="C68" s="5">
        <v>89.4</v>
      </c>
    </row>
    <row r="69" spans="1:3" x14ac:dyDescent="0.25">
      <c r="B69" s="13">
        <v>37</v>
      </c>
      <c r="C69" s="5">
        <v>108.9</v>
      </c>
    </row>
    <row r="70" spans="1:3" x14ac:dyDescent="0.25">
      <c r="B70" s="13">
        <v>38.5</v>
      </c>
      <c r="C70" s="5">
        <v>83</v>
      </c>
    </row>
    <row r="71" spans="1:3" x14ac:dyDescent="0.25">
      <c r="B71" s="13">
        <v>40</v>
      </c>
      <c r="C71" s="5">
        <v>83.1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178133.60776639252</v>
      </c>
    </row>
    <row r="74" spans="1:3" x14ac:dyDescent="0.25">
      <c r="B74" s="16">
        <v>2</v>
      </c>
      <c r="C74" s="13">
        <f t="shared" ref="C74:C102" si="0">C43*C$6</f>
        <v>48095.78384437591</v>
      </c>
    </row>
    <row r="75" spans="1:3" x14ac:dyDescent="0.25">
      <c r="B75" s="13">
        <v>3</v>
      </c>
      <c r="C75" s="13">
        <f t="shared" si="0"/>
        <v>12774.545297553279</v>
      </c>
    </row>
    <row r="76" spans="1:3" x14ac:dyDescent="0.25">
      <c r="B76" s="13">
        <v>4</v>
      </c>
      <c r="C76" s="13">
        <f t="shared" si="0"/>
        <v>5980.2428630667273</v>
      </c>
    </row>
    <row r="77" spans="1:3" x14ac:dyDescent="0.25">
      <c r="B77" s="13">
        <v>5</v>
      </c>
      <c r="C77" s="13">
        <f t="shared" si="0"/>
        <v>3173.1157811982162</v>
      </c>
    </row>
    <row r="78" spans="1:3" x14ac:dyDescent="0.25">
      <c r="B78" s="13">
        <v>6</v>
      </c>
      <c r="C78" s="13">
        <f t="shared" si="0"/>
        <v>2381.319308600609</v>
      </c>
    </row>
    <row r="79" spans="1:3" x14ac:dyDescent="0.25">
      <c r="B79" s="13">
        <v>7</v>
      </c>
      <c r="C79" s="13">
        <f t="shared" si="0"/>
        <v>1790.9310571236122</v>
      </c>
    </row>
    <row r="80" spans="1:3" x14ac:dyDescent="0.25">
      <c r="B80" s="13">
        <v>8</v>
      </c>
      <c r="C80" s="13">
        <f t="shared" si="0"/>
        <v>1462.9144655981547</v>
      </c>
    </row>
    <row r="81" spans="2:3" x14ac:dyDescent="0.25">
      <c r="B81" s="13">
        <v>9</v>
      </c>
      <c r="C81" s="13">
        <f t="shared" si="0"/>
        <v>1183.7934649439201</v>
      </c>
    </row>
    <row r="82" spans="2:3" x14ac:dyDescent="0.25">
      <c r="B82" s="13">
        <v>10</v>
      </c>
      <c r="C82" s="13">
        <f t="shared" si="0"/>
        <v>910.81042144160472</v>
      </c>
    </row>
    <row r="83" spans="2:3" x14ac:dyDescent="0.25">
      <c r="B83" s="13">
        <v>11.5</v>
      </c>
      <c r="C83" s="13">
        <f t="shared" si="0"/>
        <v>840.79609664089662</v>
      </c>
    </row>
    <row r="84" spans="2:3" x14ac:dyDescent="0.25">
      <c r="B84" s="13">
        <v>13</v>
      </c>
      <c r="C84" s="13">
        <f t="shared" si="0"/>
        <v>890.83605240484985</v>
      </c>
    </row>
    <row r="85" spans="2:3" x14ac:dyDescent="0.25">
      <c r="B85" s="13">
        <v>14.5</v>
      </c>
      <c r="C85" s="13">
        <f t="shared" si="0"/>
        <v>727.50397226055293</v>
      </c>
    </row>
    <row r="86" spans="2:3" x14ac:dyDescent="0.25">
      <c r="B86" s="13">
        <v>16</v>
      </c>
      <c r="C86" s="13">
        <f t="shared" si="0"/>
        <v>641.67660530574722</v>
      </c>
    </row>
    <row r="87" spans="2:3" x14ac:dyDescent="0.25">
      <c r="B87" s="13">
        <v>17.5</v>
      </c>
      <c r="C87" s="13">
        <f t="shared" si="0"/>
        <v>515.69243393329918</v>
      </c>
    </row>
    <row r="88" spans="2:3" x14ac:dyDescent="0.25">
      <c r="B88" s="13">
        <v>19</v>
      </c>
      <c r="C88" s="13">
        <f t="shared" si="0"/>
        <v>418.62948439531891</v>
      </c>
    </row>
    <row r="89" spans="2:3" x14ac:dyDescent="0.25">
      <c r="B89" s="13">
        <v>20.5</v>
      </c>
      <c r="C89" s="13">
        <f t="shared" si="0"/>
        <v>407.91406767247656</v>
      </c>
    </row>
    <row r="90" spans="2:3" x14ac:dyDescent="0.25">
      <c r="B90" s="13">
        <v>22</v>
      </c>
      <c r="C90" s="13">
        <f t="shared" si="0"/>
        <v>459.41048784535997</v>
      </c>
    </row>
    <row r="91" spans="2:3" x14ac:dyDescent="0.25">
      <c r="B91" s="13">
        <v>23.5</v>
      </c>
      <c r="C91" s="13">
        <f t="shared" si="0"/>
        <v>330.82548717125104</v>
      </c>
    </row>
    <row r="92" spans="2:3" x14ac:dyDescent="0.25">
      <c r="B92" s="13">
        <v>25</v>
      </c>
      <c r="C92" s="13">
        <f t="shared" si="0"/>
        <v>197.24689423795346</v>
      </c>
    </row>
    <row r="93" spans="2:3" x14ac:dyDescent="0.25">
      <c r="B93" s="13">
        <v>26.5</v>
      </c>
      <c r="C93" s="13">
        <f t="shared" si="0"/>
        <v>221.90275601769764</v>
      </c>
    </row>
    <row r="94" spans="2:3" x14ac:dyDescent="0.25">
      <c r="B94" s="13">
        <v>28</v>
      </c>
      <c r="C94" s="13">
        <f t="shared" si="0"/>
        <v>226.58424876068705</v>
      </c>
    </row>
    <row r="95" spans="2:3" x14ac:dyDescent="0.25">
      <c r="B95" s="13">
        <v>29.5</v>
      </c>
      <c r="C95" s="13">
        <f t="shared" si="0"/>
        <v>155.32152589518171</v>
      </c>
    </row>
    <row r="96" spans="2:3" x14ac:dyDescent="0.25">
      <c r="B96" s="13">
        <v>31</v>
      </c>
      <c r="C96" s="13">
        <f t="shared" si="0"/>
        <v>231.57784101987573</v>
      </c>
    </row>
    <row r="97" spans="1:3" x14ac:dyDescent="0.25">
      <c r="B97" s="13">
        <v>32.5</v>
      </c>
      <c r="C97" s="13">
        <f t="shared" si="0"/>
        <v>229.49717757854711</v>
      </c>
    </row>
    <row r="98" spans="1:3" x14ac:dyDescent="0.25">
      <c r="B98" s="13">
        <v>34</v>
      </c>
      <c r="C98" s="13">
        <f t="shared" si="0"/>
        <v>225.23181752382342</v>
      </c>
    </row>
    <row r="99" spans="1:3" x14ac:dyDescent="0.25">
      <c r="B99" s="13">
        <v>35.5</v>
      </c>
      <c r="C99" s="13">
        <f t="shared" si="0"/>
        <v>93.005655827389447</v>
      </c>
    </row>
    <row r="100" spans="1:3" x14ac:dyDescent="0.25">
      <c r="B100" s="13">
        <v>37</v>
      </c>
      <c r="C100" s="13">
        <f t="shared" si="0"/>
        <v>113.29212438034352</v>
      </c>
    </row>
    <row r="101" spans="1:3" x14ac:dyDescent="0.25">
      <c r="B101" s="13">
        <v>38.5</v>
      </c>
      <c r="C101" s="13">
        <f t="shared" si="0"/>
        <v>86.347532815137853</v>
      </c>
    </row>
    <row r="102" spans="1:3" x14ac:dyDescent="0.25">
      <c r="B102" s="13">
        <v>40</v>
      </c>
      <c r="C102" s="13">
        <f t="shared" si="0"/>
        <v>86.451565987204276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571673.9658741731</v>
      </c>
    </row>
    <row r="105" spans="1:3" x14ac:dyDescent="0.25">
      <c r="B105" s="16">
        <v>2</v>
      </c>
      <c r="C105">
        <f t="shared" ref="C105:C133" si="1">C74/C$5/($B74-$B73)</f>
        <v>154351.03929517284</v>
      </c>
    </row>
    <row r="106" spans="1:3" x14ac:dyDescent="0.25">
      <c r="B106" s="13">
        <v>3</v>
      </c>
      <c r="C106">
        <f t="shared" si="1"/>
        <v>40996.615203957852</v>
      </c>
    </row>
    <row r="107" spans="1:3" x14ac:dyDescent="0.25">
      <c r="B107" s="13">
        <v>4</v>
      </c>
      <c r="C107">
        <f t="shared" si="1"/>
        <v>19192.05026658126</v>
      </c>
    </row>
    <row r="108" spans="1:3" x14ac:dyDescent="0.25">
      <c r="B108" s="13">
        <v>5</v>
      </c>
      <c r="C108">
        <f t="shared" si="1"/>
        <v>10183.298399224046</v>
      </c>
    </row>
    <row r="109" spans="1:3" x14ac:dyDescent="0.25">
      <c r="B109" s="13">
        <v>6</v>
      </c>
      <c r="C109">
        <f t="shared" si="1"/>
        <v>7642.2314139942446</v>
      </c>
    </row>
    <row r="110" spans="1:3" x14ac:dyDescent="0.25">
      <c r="B110" s="13">
        <v>7</v>
      </c>
      <c r="C110">
        <f t="shared" si="1"/>
        <v>5747.5322757497124</v>
      </c>
    </row>
    <row r="111" spans="1:3" x14ac:dyDescent="0.25">
      <c r="B111" s="13">
        <v>8</v>
      </c>
      <c r="C111">
        <f t="shared" si="1"/>
        <v>4694.8474505717368</v>
      </c>
    </row>
    <row r="112" spans="1:3" x14ac:dyDescent="0.25">
      <c r="B112" s="13">
        <v>9</v>
      </c>
      <c r="C112">
        <f t="shared" si="1"/>
        <v>3799.0804394862607</v>
      </c>
    </row>
    <row r="113" spans="2:3" x14ac:dyDescent="0.25">
      <c r="B113" s="13">
        <v>10</v>
      </c>
      <c r="C113">
        <f t="shared" si="1"/>
        <v>2923.0116220847362</v>
      </c>
    </row>
    <row r="114" spans="2:3" x14ac:dyDescent="0.25">
      <c r="B114" s="13">
        <v>11.5</v>
      </c>
      <c r="C114">
        <f t="shared" si="1"/>
        <v>1798.8791113412406</v>
      </c>
    </row>
    <row r="115" spans="2:3" x14ac:dyDescent="0.25">
      <c r="B115" s="13">
        <v>13</v>
      </c>
      <c r="C115">
        <f t="shared" si="1"/>
        <v>1905.9393504596683</v>
      </c>
    </row>
    <row r="116" spans="2:3" x14ac:dyDescent="0.25">
      <c r="B116" s="13">
        <v>14.5</v>
      </c>
      <c r="C116">
        <f t="shared" si="1"/>
        <v>1556.4911687217634</v>
      </c>
    </row>
    <row r="117" spans="2:3" x14ac:dyDescent="0.25">
      <c r="B117" s="13">
        <v>16</v>
      </c>
      <c r="C117">
        <f t="shared" si="1"/>
        <v>1372.8639394645841</v>
      </c>
    </row>
    <row r="118" spans="2:3" x14ac:dyDescent="0.25">
      <c r="B118" s="13">
        <v>17.5</v>
      </c>
      <c r="C118">
        <f t="shared" si="1"/>
        <v>1103.3214247610156</v>
      </c>
    </row>
    <row r="119" spans="2:3" x14ac:dyDescent="0.25">
      <c r="B119" s="13">
        <v>19</v>
      </c>
      <c r="C119">
        <f t="shared" si="1"/>
        <v>895.6557218556236</v>
      </c>
    </row>
    <row r="120" spans="2:3" x14ac:dyDescent="0.25">
      <c r="B120" s="13">
        <v>20.5</v>
      </c>
      <c r="C120">
        <f t="shared" si="1"/>
        <v>872.73014050593963</v>
      </c>
    </row>
    <row r="121" spans="2:3" x14ac:dyDescent="0.25">
      <c r="B121" s="13">
        <v>22</v>
      </c>
      <c r="C121">
        <f t="shared" si="1"/>
        <v>982.90647806024708</v>
      </c>
    </row>
    <row r="122" spans="2:3" x14ac:dyDescent="0.25">
      <c r="B122" s="13">
        <v>23.5</v>
      </c>
      <c r="C122">
        <f t="shared" si="1"/>
        <v>707.79950186403664</v>
      </c>
    </row>
    <row r="123" spans="2:3" x14ac:dyDescent="0.25">
      <c r="B123" s="13">
        <v>25</v>
      </c>
      <c r="C123">
        <f t="shared" si="1"/>
        <v>422.0087596019539</v>
      </c>
    </row>
    <row r="124" spans="2:3" x14ac:dyDescent="0.25">
      <c r="B124" s="13">
        <v>26.5</v>
      </c>
      <c r="C124">
        <f t="shared" si="1"/>
        <v>474.75985455219819</v>
      </c>
    </row>
    <row r="125" spans="2:3" x14ac:dyDescent="0.25">
      <c r="B125" s="13">
        <v>28</v>
      </c>
      <c r="C125">
        <f t="shared" si="1"/>
        <v>484.77588523895338</v>
      </c>
    </row>
    <row r="126" spans="2:3" x14ac:dyDescent="0.25">
      <c r="B126" s="13">
        <v>29.5</v>
      </c>
      <c r="C126">
        <f t="shared" si="1"/>
        <v>332.30964034056814</v>
      </c>
    </row>
    <row r="127" spans="2:3" x14ac:dyDescent="0.25">
      <c r="B127" s="13">
        <v>31</v>
      </c>
      <c r="C127">
        <f t="shared" si="1"/>
        <v>495.45965130482563</v>
      </c>
    </row>
    <row r="128" spans="2:3" x14ac:dyDescent="0.25">
      <c r="B128" s="13">
        <v>32.5</v>
      </c>
      <c r="C128">
        <f t="shared" si="1"/>
        <v>491.00808211071217</v>
      </c>
    </row>
    <row r="129" spans="1:3" x14ac:dyDescent="0.25">
      <c r="B129" s="13">
        <v>34</v>
      </c>
      <c r="C129">
        <f t="shared" si="1"/>
        <v>481.88236526277962</v>
      </c>
    </row>
    <row r="130" spans="1:3" x14ac:dyDescent="0.25">
      <c r="B130" s="13">
        <v>35.5</v>
      </c>
      <c r="C130">
        <f t="shared" si="1"/>
        <v>198.98514297687066</v>
      </c>
    </row>
    <row r="131" spans="1:3" x14ac:dyDescent="0.25">
      <c r="B131" s="13">
        <v>37</v>
      </c>
      <c r="C131">
        <f t="shared" si="1"/>
        <v>242.38794261947669</v>
      </c>
    </row>
    <row r="132" spans="1:3" x14ac:dyDescent="0.25">
      <c r="B132" s="13">
        <v>38.5</v>
      </c>
      <c r="C132">
        <f t="shared" si="1"/>
        <v>184.74012155570767</v>
      </c>
    </row>
    <row r="133" spans="1:3" x14ac:dyDescent="0.25">
      <c r="B133" s="13">
        <v>40</v>
      </c>
      <c r="C133">
        <f t="shared" si="1"/>
        <v>184.96270001541333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5.7571484148229253</v>
      </c>
    </row>
    <row r="136" spans="1:3" x14ac:dyDescent="0.25">
      <c r="B136" s="16">
        <v>2</v>
      </c>
      <c r="C136" s="13">
        <f t="shared" si="2"/>
        <v>5.1885095580723357</v>
      </c>
    </row>
    <row r="137" spans="1:3" x14ac:dyDescent="0.25">
      <c r="B137" s="13">
        <v>3</v>
      </c>
      <c r="C137" s="13">
        <f t="shared" si="2"/>
        <v>4.6127480016239941</v>
      </c>
    </row>
    <row r="138" spans="1:3" x14ac:dyDescent="0.25">
      <c r="B138" s="13">
        <v>4</v>
      </c>
      <c r="C138" s="13">
        <f t="shared" si="2"/>
        <v>4.2831213724373836</v>
      </c>
    </row>
    <row r="139" spans="1:3" x14ac:dyDescent="0.25">
      <c r="B139" s="13">
        <v>5</v>
      </c>
      <c r="C139" s="13">
        <f t="shared" si="2"/>
        <v>4.0078884700012756</v>
      </c>
    </row>
    <row r="140" spans="1:3" x14ac:dyDescent="0.25">
      <c r="B140" s="13">
        <v>6</v>
      </c>
      <c r="C140" s="13">
        <f t="shared" si="2"/>
        <v>3.8832201843991152</v>
      </c>
    </row>
    <row r="141" spans="1:3" x14ac:dyDescent="0.25">
      <c r="B141" s="13">
        <v>7</v>
      </c>
      <c r="C141" s="13">
        <f t="shared" si="2"/>
        <v>3.7594814187652648</v>
      </c>
    </row>
    <row r="142" spans="1:3" x14ac:dyDescent="0.25">
      <c r="B142" s="13">
        <v>8</v>
      </c>
      <c r="C142" s="13">
        <f t="shared" si="2"/>
        <v>3.6716214853239078</v>
      </c>
    </row>
    <row r="143" spans="1:3" x14ac:dyDescent="0.25">
      <c r="B143" s="13">
        <v>9</v>
      </c>
      <c r="C143" s="13">
        <f t="shared" si="2"/>
        <v>3.5796784891470255</v>
      </c>
    </row>
    <row r="144" spans="1:3" x14ac:dyDescent="0.25">
      <c r="B144" s="13">
        <v>10</v>
      </c>
      <c r="C144" s="13">
        <f t="shared" si="2"/>
        <v>3.4658305421440376</v>
      </c>
    </row>
    <row r="145" spans="2:3" x14ac:dyDescent="0.25">
      <c r="B145" s="13">
        <v>11.5</v>
      </c>
      <c r="C145" s="13">
        <f t="shared" si="2"/>
        <v>3.2550019787755207</v>
      </c>
    </row>
    <row r="146" spans="2:3" x14ac:dyDescent="0.25">
      <c r="B146" s="13">
        <v>13</v>
      </c>
      <c r="C146" s="13">
        <f t="shared" si="2"/>
        <v>3.2801090766906733</v>
      </c>
    </row>
    <row r="147" spans="2:3" x14ac:dyDescent="0.25">
      <c r="B147" s="13">
        <v>14.5</v>
      </c>
      <c r="C147" s="13">
        <f t="shared" si="2"/>
        <v>3.1921466609091302</v>
      </c>
    </row>
    <row r="148" spans="2:3" x14ac:dyDescent="0.25">
      <c r="B148" s="13">
        <v>16</v>
      </c>
      <c r="C148" s="13">
        <f t="shared" si="2"/>
        <v>3.1376274977117919</v>
      </c>
    </row>
    <row r="149" spans="2:3" x14ac:dyDescent="0.25">
      <c r="B149" s="13">
        <v>17.5</v>
      </c>
      <c r="C149" s="13">
        <f t="shared" si="2"/>
        <v>3.0427020515740422</v>
      </c>
    </row>
    <row r="150" spans="2:3" x14ac:dyDescent="0.25">
      <c r="B150" s="13">
        <v>19</v>
      </c>
      <c r="C150" s="13">
        <f t="shared" si="2"/>
        <v>2.9521411047167621</v>
      </c>
    </row>
    <row r="151" spans="2:3" x14ac:dyDescent="0.25">
      <c r="B151" s="13">
        <v>20.5</v>
      </c>
      <c r="C151" s="13">
        <f t="shared" si="2"/>
        <v>2.9408799749690981</v>
      </c>
    </row>
    <row r="152" spans="2:3" x14ac:dyDescent="0.25">
      <c r="B152" s="13">
        <v>22</v>
      </c>
      <c r="C152" s="13">
        <f t="shared" si="2"/>
        <v>2.9925121973900337</v>
      </c>
    </row>
    <row r="153" spans="2:3" x14ac:dyDescent="0.25">
      <c r="B153" s="13">
        <v>23.5</v>
      </c>
      <c r="C153" s="13">
        <f t="shared" si="2"/>
        <v>2.849910252653324</v>
      </c>
    </row>
    <row r="154" spans="2:3" x14ac:dyDescent="0.25">
      <c r="B154" s="13">
        <v>25</v>
      </c>
      <c r="C154" s="13">
        <f t="shared" si="2"/>
        <v>2.6253214656709387</v>
      </c>
    </row>
    <row r="155" spans="2:3" x14ac:dyDescent="0.25">
      <c r="B155" s="13">
        <v>26.5</v>
      </c>
      <c r="C155" s="13">
        <f t="shared" si="2"/>
        <v>2.6764739881183202</v>
      </c>
    </row>
    <row r="156" spans="2:3" x14ac:dyDescent="0.25">
      <c r="B156" s="13">
        <v>28</v>
      </c>
      <c r="C156" s="13">
        <f t="shared" si="2"/>
        <v>2.6855410080886473</v>
      </c>
    </row>
    <row r="157" spans="2:3" x14ac:dyDescent="0.25">
      <c r="B157" s="13">
        <v>29.5</v>
      </c>
      <c r="C157" s="13">
        <f t="shared" si="2"/>
        <v>2.5215429403939167</v>
      </c>
    </row>
    <row r="158" spans="2:3" x14ac:dyDescent="0.25">
      <c r="B158" s="13">
        <v>31</v>
      </c>
      <c r="C158" s="13">
        <f t="shared" si="2"/>
        <v>2.6950082926675809</v>
      </c>
    </row>
    <row r="159" spans="2:3" x14ac:dyDescent="0.25">
      <c r="B159" s="13">
        <v>32.5</v>
      </c>
      <c r="C159" s="13">
        <f t="shared" si="2"/>
        <v>2.6910886407730632</v>
      </c>
    </row>
    <row r="160" spans="2:3" x14ac:dyDescent="0.25">
      <c r="B160" s="13">
        <v>34</v>
      </c>
      <c r="C160" s="13">
        <f t="shared" si="2"/>
        <v>2.6829410333582753</v>
      </c>
    </row>
    <row r="161" spans="1:3" x14ac:dyDescent="0.25">
      <c r="B161" s="13">
        <v>35.5</v>
      </c>
      <c r="C161" s="13">
        <f t="shared" si="2"/>
        <v>2.2988206514648089</v>
      </c>
    </row>
    <row r="162" spans="1:3" x14ac:dyDescent="0.25">
      <c r="B162" s="13">
        <v>37</v>
      </c>
      <c r="C162" s="13">
        <f t="shared" si="2"/>
        <v>2.384511012424666</v>
      </c>
    </row>
    <row r="163" spans="1:3" x14ac:dyDescent="0.25">
      <c r="B163" s="13">
        <v>38.5</v>
      </c>
      <c r="C163" s="13">
        <f t="shared" si="2"/>
        <v>2.2665612250449652</v>
      </c>
    </row>
    <row r="164" spans="1:3" x14ac:dyDescent="0.25">
      <c r="B164" s="13">
        <v>40</v>
      </c>
      <c r="C164">
        <f>IF(C133&gt;0,LOG10(C133),"")</f>
        <v>2.2670841564530022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0.78417730371668293</v>
      </c>
    </row>
    <row r="167" spans="1:3" x14ac:dyDescent="0.25">
      <c r="B167" s="16">
        <v>2</v>
      </c>
      <c r="C167" s="6">
        <f>IF(C136&lt;&gt;"", RSQ($B136:$B$164, $C136:$C$164),"")</f>
        <v>0.83617583596012468</v>
      </c>
    </row>
    <row r="168" spans="1:3" x14ac:dyDescent="0.25">
      <c r="B168" s="13">
        <v>3</v>
      </c>
      <c r="C168" s="6">
        <f>IF(C137&lt;&gt;"", RSQ($B137:$B$164, $C137:$C$164),"")</f>
        <v>0.8874269945936466</v>
      </c>
    </row>
    <row r="169" spans="1:3" x14ac:dyDescent="0.25">
      <c r="B169" s="13">
        <v>4</v>
      </c>
      <c r="C169" s="6">
        <f>IF(C138&lt;&gt;"", RSQ($B138:$B$164, $C138:$C$164),"")</f>
        <v>0.91355265225744153</v>
      </c>
    </row>
    <row r="170" spans="1:3" x14ac:dyDescent="0.25">
      <c r="B170" s="13">
        <v>5</v>
      </c>
      <c r="C170" s="19">
        <f>IF(C139&lt;&gt;"", RSQ($B139:$B$164, $C139:$C$164),"")</f>
        <v>0.92835937728671414</v>
      </c>
    </row>
    <row r="171" spans="1:3" x14ac:dyDescent="0.25">
      <c r="B171" s="13">
        <v>6</v>
      </c>
      <c r="C171" s="19">
        <f>IF(C140&lt;&gt;"", RSQ($B140:$B$164, $C140:$C$164),"")</f>
        <v>0.93139918921056042</v>
      </c>
    </row>
    <row r="172" spans="1:3" x14ac:dyDescent="0.25">
      <c r="B172" s="13">
        <v>7</v>
      </c>
      <c r="C172" s="17">
        <f>IF(C141&lt;&gt;"", RSQ($B141:$B$164, $C141:$C$164),"")</f>
        <v>0.93299255943025372</v>
      </c>
    </row>
    <row r="173" spans="1:3" x14ac:dyDescent="0.25">
      <c r="B173" s="13">
        <v>8</v>
      </c>
      <c r="C173" s="6">
        <f>IF(C142&lt;&gt;"", RSQ($B142:$B$164, $C142:$C$164),"")</f>
        <v>0.93200281948781827</v>
      </c>
    </row>
    <row r="174" spans="1:3" x14ac:dyDescent="0.25">
      <c r="B174" s="13">
        <v>9</v>
      </c>
      <c r="C174" s="6">
        <f>IF(C143&lt;&gt;"", RSQ($B143:$B$164, $C143:$C$164),"")</f>
        <v>0.93036115419122423</v>
      </c>
    </row>
    <row r="175" spans="1:3" x14ac:dyDescent="0.25">
      <c r="B175" s="13">
        <v>10</v>
      </c>
      <c r="C175" s="6">
        <f>IF(C144&lt;&gt;"", RSQ($B144:$B$164, $C144:$C$164),"")</f>
        <v>0.92704459857834443</v>
      </c>
    </row>
    <row r="176" spans="1:3" x14ac:dyDescent="0.25">
      <c r="B176" s="13">
        <v>11.5</v>
      </c>
      <c r="C176" s="17">
        <f>IF(C145&lt;&gt;"", RSQ($B145:$B$164, $C145:$C$164),"")</f>
        <v>0.91865457672816186</v>
      </c>
    </row>
    <row r="177" spans="2:3" x14ac:dyDescent="0.25">
      <c r="B177" s="13">
        <v>13</v>
      </c>
      <c r="C177" s="6">
        <f>IF(C146&lt;&gt;"", RSQ($B146:$B$164, $C146:$C$164),"")</f>
        <v>0.90741383581762591</v>
      </c>
    </row>
    <row r="178" spans="2:3" x14ac:dyDescent="0.25">
      <c r="B178" s="13">
        <v>14.5</v>
      </c>
      <c r="C178" s="6">
        <f>IF(C147&lt;&gt;"", RSQ($B147:$B$164, $C147:$C$164),"")</f>
        <v>0.89115338497507335</v>
      </c>
    </row>
    <row r="179" spans="2:3" x14ac:dyDescent="0.25">
      <c r="B179" s="13">
        <v>16</v>
      </c>
      <c r="C179" s="6">
        <f>IF(C148&lt;&gt;"", RSQ($B148:$B$164, $C148:$C$164),"")</f>
        <v>0.87102062554788784</v>
      </c>
    </row>
    <row r="180" spans="2:3" x14ac:dyDescent="0.25">
      <c r="B180" s="13">
        <v>17.5</v>
      </c>
      <c r="C180" s="6">
        <f>IF(C149&lt;&gt;"", RSQ($B149:$B$164, $C149:$C$164),"")</f>
        <v>0.84559393947315331</v>
      </c>
    </row>
    <row r="181" spans="2:3" x14ac:dyDescent="0.25">
      <c r="B181" s="13">
        <v>19</v>
      </c>
      <c r="C181" s="6">
        <f>IF(C150&lt;&gt;"", RSQ($B150:$B$164, $C150:$C$164),"")</f>
        <v>0.81715333509969934</v>
      </c>
    </row>
    <row r="182" spans="2:3" x14ac:dyDescent="0.25">
      <c r="B182" s="13">
        <v>20.5</v>
      </c>
      <c r="C182" s="6">
        <f>IF(C151&lt;&gt;"", RSQ($B151:$B$164, $C151:$C$164),"")</f>
        <v>0.79198534510929208</v>
      </c>
    </row>
    <row r="183" spans="2:3" x14ac:dyDescent="0.25">
      <c r="B183" s="13">
        <v>22</v>
      </c>
      <c r="C183" s="6">
        <f>IF(C152&lt;&gt;"", RSQ($B152:$B$164, $C152:$C$164),"")</f>
        <v>0.75293992520333652</v>
      </c>
    </row>
    <row r="184" spans="2:3" x14ac:dyDescent="0.25">
      <c r="B184" s="13">
        <v>23.5</v>
      </c>
      <c r="C184" s="6">
        <f>IF(C153&lt;&gt;"", RSQ($B153:$B$164, $C153:$C$164),"")</f>
        <v>0.68557089508910307</v>
      </c>
    </row>
    <row r="185" spans="2:3" x14ac:dyDescent="0.25">
      <c r="B185" s="13">
        <v>25</v>
      </c>
      <c r="C185" s="6">
        <f>IF(C154&lt;&gt;"", RSQ($B154:$B$164, $C154:$C$164),"")</f>
        <v>0.60600985852080103</v>
      </c>
    </row>
    <row r="186" spans="2:3" x14ac:dyDescent="0.25">
      <c r="B186" s="13">
        <v>26.5</v>
      </c>
      <c r="C186" s="6">
        <f>IF(C155&lt;&gt;"", RSQ($B155:$B$164, $C155:$C$164),"")</f>
        <v>0.65593557386716161</v>
      </c>
    </row>
    <row r="187" spans="2:3" x14ac:dyDescent="0.25">
      <c r="B187" s="13">
        <v>28</v>
      </c>
      <c r="C187" s="6">
        <f>IF(C156&lt;&gt;"", RSQ($B156:$B$164, $C156:$C$164),"")</f>
        <v>0.65022000519899426</v>
      </c>
    </row>
    <row r="188" spans="2:3" x14ac:dyDescent="0.25">
      <c r="B188" s="13">
        <v>29.5</v>
      </c>
      <c r="C188" s="6">
        <f>IF(C157&lt;&gt;"", RSQ($B157:$B$164, $C157:$C$164),"")</f>
        <v>0.61053688206828616</v>
      </c>
    </row>
    <row r="189" spans="2:3" x14ac:dyDescent="0.25">
      <c r="B189" s="13">
        <v>31</v>
      </c>
      <c r="C189" s="6">
        <f>IF(C158&lt;&gt;"", RSQ($B158:$B$164, $C158:$C$164),"")</f>
        <v>0.79957886596603767</v>
      </c>
    </row>
    <row r="190" spans="2:3" x14ac:dyDescent="0.25">
      <c r="B190" s="13">
        <v>32.5</v>
      </c>
      <c r="C190" s="6">
        <f>IF(C159&lt;&gt;"", RSQ($B159:$B$164, $C159:$C$164),"")</f>
        <v>0.75256004735765059</v>
      </c>
    </row>
    <row r="191" spans="2:3" x14ac:dyDescent="0.25">
      <c r="B191" s="13">
        <v>34</v>
      </c>
      <c r="C191" s="6">
        <f>IF(C160&lt;&gt;"", RSQ($B160:$B$164, $C160:$C$164),"")</f>
        <v>0.60196558896510666</v>
      </c>
    </row>
    <row r="192" spans="2:3" x14ac:dyDescent="0.25">
      <c r="B192" s="13">
        <v>35.5</v>
      </c>
      <c r="C192" s="6">
        <f>IF(C161&lt;&gt;"", RSQ($B161:$B$164, $C161:$C$164),"")</f>
        <v>0.24499419338350534</v>
      </c>
    </row>
    <row r="193" spans="1:3" x14ac:dyDescent="0.25">
      <c r="B193" s="13">
        <v>37</v>
      </c>
      <c r="C193" s="6">
        <f>IF(C162&lt;&gt;"", RSQ($B162:$B$164, $C162:$C$164),"")</f>
        <v>0.74666012676954929</v>
      </c>
    </row>
    <row r="194" spans="1:3" x14ac:dyDescent="0.25">
      <c r="B194" s="13">
        <v>38.5</v>
      </c>
      <c r="C194" s="6">
        <f>IF(C163&lt;&gt;"", RSQ($B163:$B$164, $C163:$C$164),"")</f>
        <v>1.0000000000000004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7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0.99999999999999956</v>
      </c>
    </row>
    <row r="200" spans="1:3" x14ac:dyDescent="0.25">
      <c r="B200" s="13">
        <v>3</v>
      </c>
      <c r="C200" s="6">
        <f>RSQ($B$135:$B137, $C$135:$C137)</f>
        <v>0.99998708761715371</v>
      </c>
    </row>
    <row r="201" spans="1:3" x14ac:dyDescent="0.25">
      <c r="B201" s="13">
        <v>4</v>
      </c>
      <c r="C201" s="6">
        <f>RSQ($B$135:$B138, $C$135:$C138)</f>
        <v>0.98619034991618626</v>
      </c>
    </row>
    <row r="202" spans="1:3" x14ac:dyDescent="0.25">
      <c r="B202" s="13">
        <v>5</v>
      </c>
      <c r="C202" s="6"/>
    </row>
    <row r="203" spans="1:3" x14ac:dyDescent="0.25">
      <c r="B203" s="13">
        <v>6</v>
      </c>
      <c r="C203" s="6"/>
    </row>
    <row r="204" spans="1:3" x14ac:dyDescent="0.25">
      <c r="B204" s="13">
        <v>7</v>
      </c>
      <c r="C204" s="6"/>
    </row>
    <row r="205" spans="1:3" x14ac:dyDescent="0.25">
      <c r="B205" s="13">
        <v>8</v>
      </c>
      <c r="C205" s="6"/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RSQ($B137:$B$140, C137:C$140)</f>
        <v>0.96513519427748662</v>
      </c>
    </row>
    <row r="232" spans="1:3" x14ac:dyDescent="0.25">
      <c r="B232" s="13">
        <v>4</v>
      </c>
      <c r="C232" s="13">
        <f>RSQ($B138:$B$140, C138:C$140)</f>
        <v>0.95488010820741276</v>
      </c>
    </row>
    <row r="233" spans="1:3" x14ac:dyDescent="0.25">
      <c r="B233" s="13">
        <v>5</v>
      </c>
      <c r="C233">
        <f>RSQ($B139:$B$140, C139:C$140)</f>
        <v>1</v>
      </c>
    </row>
    <row r="234" spans="1:3" x14ac:dyDescent="0.25">
      <c r="B234" s="13">
        <v>6</v>
      </c>
      <c r="C234" s="13"/>
    </row>
    <row r="235" spans="1:3" x14ac:dyDescent="0.25">
      <c r="B235" s="13">
        <v>7</v>
      </c>
      <c r="C235" s="13"/>
    </row>
    <row r="236" spans="1:3" x14ac:dyDescent="0.25">
      <c r="B236" s="13">
        <v>8</v>
      </c>
      <c r="C236" s="13"/>
    </row>
    <row r="237" spans="1:3" x14ac:dyDescent="0.25">
      <c r="B237" s="13">
        <v>9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1.9651351942774862</v>
      </c>
    </row>
    <row r="263" spans="1:3" x14ac:dyDescent="0.25">
      <c r="B263" s="13">
        <v>4</v>
      </c>
      <c r="C263" s="17">
        <f t="shared" ref="C263:C264" si="3">SUM(C200,C232)</f>
        <v>1.9548671958245665</v>
      </c>
    </row>
    <row r="264" spans="1:3" x14ac:dyDescent="0.25">
      <c r="B264" s="13">
        <v>5</v>
      </c>
      <c r="C264" s="17">
        <f t="shared" si="3"/>
        <v>1.9861903499161864</v>
      </c>
    </row>
    <row r="265" spans="1:3" x14ac:dyDescent="0.25">
      <c r="B265" s="13">
        <v>6</v>
      </c>
      <c r="C265" s="17"/>
    </row>
    <row r="266" spans="1:3" x14ac:dyDescent="0.25">
      <c r="B266" s="13">
        <v>7</v>
      </c>
      <c r="C266" s="17"/>
    </row>
    <row r="267" spans="1:3" x14ac:dyDescent="0.25">
      <c r="B267" s="13">
        <v>8</v>
      </c>
      <c r="C267" s="17"/>
    </row>
    <row r="268" spans="1:3" x14ac:dyDescent="0.25">
      <c r="B268" s="13">
        <v>9</v>
      </c>
      <c r="C268" s="17"/>
    </row>
    <row r="269" spans="1:3" x14ac:dyDescent="0.25">
      <c r="B269" s="13">
        <v>10</v>
      </c>
      <c r="C269" s="17"/>
    </row>
    <row r="270" spans="1:3" x14ac:dyDescent="0.25">
      <c r="B270" s="13">
        <v>11.5</v>
      </c>
      <c r="C270" s="17"/>
    </row>
    <row r="271" spans="1:3" x14ac:dyDescent="0.25">
      <c r="B271" s="13">
        <v>13</v>
      </c>
      <c r="C271" s="17"/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1.9861903499161864</v>
      </c>
    </row>
    <row r="291" spans="1:3" x14ac:dyDescent="0.25">
      <c r="A291" t="s">
        <v>37</v>
      </c>
      <c r="C291">
        <f>MATCH(C290,C260:C268,0)</f>
        <v>5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5.7522785987348835</v>
      </c>
    </row>
    <row r="294" spans="1:3" x14ac:dyDescent="0.25">
      <c r="B294" s="16">
        <v>2</v>
      </c>
      <c r="C294" s="13">
        <f t="shared" si="4"/>
        <v>5.1718651828216045</v>
      </c>
    </row>
    <row r="295" spans="1:3" x14ac:dyDescent="0.25">
      <c r="B295" s="13">
        <v>3</v>
      </c>
      <c r="C295" s="13">
        <f t="shared" si="4"/>
        <v>4.552823513743486</v>
      </c>
    </row>
    <row r="296" spans="1:3" x14ac:dyDescent="0.25">
      <c r="B296" s="13">
        <v>4</v>
      </c>
      <c r="C296" s="13">
        <f t="shared" si="4"/>
        <v>4.1578013121317277</v>
      </c>
    </row>
    <row r="297" spans="1:3" x14ac:dyDescent="0.25">
      <c r="B297" s="13">
        <v>5</v>
      </c>
      <c r="C297" s="13">
        <f t="shared" si="4"/>
        <v>3.7636882285197757</v>
      </c>
    </row>
    <row r="298" spans="1:3" x14ac:dyDescent="0.25">
      <c r="B298" s="13">
        <v>6</v>
      </c>
      <c r="C298" s="13">
        <f t="shared" si="4"/>
        <v>3.5628457966177316</v>
      </c>
    </row>
    <row r="299" spans="1:3" x14ac:dyDescent="0.25">
      <c r="B299" s="13">
        <v>7</v>
      </c>
      <c r="C299" s="13">
        <f t="shared" si="4"/>
        <v>3.3257339564309176</v>
      </c>
    </row>
    <row r="300" spans="1:3" x14ac:dyDescent="0.25">
      <c r="B300" s="13">
        <v>8</v>
      </c>
      <c r="C300" s="13">
        <f t="shared" si="4"/>
        <v>3.1428617593948465</v>
      </c>
    </row>
    <row r="301" spans="1:3" x14ac:dyDescent="0.25">
      <c r="B301" s="13">
        <v>9</v>
      </c>
      <c r="C301" s="13">
        <f t="shared" si="4"/>
        <v>2.8974934563246917</v>
      </c>
    </row>
    <row r="302" spans="1:3" x14ac:dyDescent="0.25">
      <c r="B302" s="13">
        <v>10</v>
      </c>
      <c r="C302">
        <f>IF(0 &lt; 10^C144-10^(C$19*$B302+C$20), LOG(10^C144-10^(C$19*$B302+C$20)), "")</f>
        <v>2.2629063702935661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27" si="5">IF(0&lt;10^C293-10^(C$28*$B324+C$29),LOG(10^C293-10^(C$28*$B324+C$29)),"")</f>
        <v>5.7229601890861295</v>
      </c>
    </row>
    <row r="325" spans="1:3" x14ac:dyDescent="0.25">
      <c r="B325" s="16">
        <v>2</v>
      </c>
      <c r="C325" s="13">
        <f t="shared" si="5"/>
        <v>5.0979806910041576</v>
      </c>
    </row>
    <row r="326" spans="1:3" x14ac:dyDescent="0.25">
      <c r="B326" s="13">
        <v>3</v>
      </c>
      <c r="C326" s="13">
        <f t="shared" si="5"/>
        <v>4.3238382544436238</v>
      </c>
    </row>
    <row r="327" spans="1:3" x14ac:dyDescent="0.25">
      <c r="B327" s="13">
        <v>4</v>
      </c>
      <c r="C327" s="13">
        <f t="shared" si="5"/>
        <v>3.7131254282413781</v>
      </c>
    </row>
    <row r="328" spans="1:3" x14ac:dyDescent="0.25">
      <c r="B328" s="13">
        <v>5</v>
      </c>
      <c r="C328" s="13" t="str">
        <f>IF(0&lt;10^C297-10^(C$28*$B328+C$29),LOG(10^C297-10^(C$28*$B328+C$29)),"")</f>
        <v/>
      </c>
    </row>
    <row r="329" spans="1:3" x14ac:dyDescent="0.25">
      <c r="B329" s="13">
        <v>6</v>
      </c>
    </row>
    <row r="330" spans="1:3" x14ac:dyDescent="0.25">
      <c r="B330" s="13">
        <v>7</v>
      </c>
    </row>
    <row r="331" spans="1:3" x14ac:dyDescent="0.25">
      <c r="B331" s="13">
        <v>8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2016-08-24T19:05:13Z</dcterms:modified>
</cp:coreProperties>
</file>