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<sst xmlns="http://schemas.openxmlformats.org/spreadsheetml/2006/main" count="68" uniqueCount="39">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</sst>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8" t="s">
        <v>38</v>
      </c>
    </row>
    <row r="2" spans="1:3" ht="30.75" customHeight="1" x14ac:dyDescent="0.25">
      <c r="A2" s="20" t="s">
        <v>3</v>
      </c>
      <c r="B2" s="20"/>
      <c r="C2" s="13">
        <v>7517.9065000000001</v>
      </c>
    </row>
    <row r="3" spans="1:3" x14ac:dyDescent="0.25">
      <c r="A3" s="20" t="s">
        <v>4</v>
      </c>
      <c r="B3" s="20"/>
      <c r="C3" s="5">
        <v>19654.099999999999</v>
      </c>
    </row>
    <row r="4" spans="1:3" x14ac:dyDescent="0.25">
      <c r="A4" s="20" t="s">
        <v>5</v>
      </c>
      <c r="B4" s="20"/>
      <c r="C4" s="5">
        <v>15843</v>
      </c>
    </row>
    <row r="5" spans="1:3" x14ac:dyDescent="0.25">
      <c r="A5" s="20" t="s">
        <v>6</v>
      </c>
      <c r="B5" s="20"/>
      <c r="C5" s="13">
        <v>0.92719999999999914</v>
      </c>
    </row>
    <row r="6" spans="1:3" x14ac:dyDescent="0.25">
      <c r="A6" s="20" t="s">
        <v>7</v>
      </c>
      <c r="B6" s="20"/>
      <c r="C6" s="13">
        <v>1.0276090324102733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432091.3</v>
      </c>
    </row>
    <row r="10" spans="1:3" x14ac:dyDescent="0.25">
      <c r="B10" s="16">
        <v>2</v>
      </c>
      <c r="C10" s="5">
        <v>134750</v>
      </c>
    </row>
    <row r="11" spans="1:3" x14ac:dyDescent="0.25">
      <c r="B11" s="13">
        <v>3</v>
      </c>
      <c r="C11" s="5">
        <v>44521.1</v>
      </c>
    </row>
    <row r="12" spans="1:3" x14ac:dyDescent="0.25">
      <c r="B12" s="13">
        <v>4</v>
      </c>
      <c r="C12" s="5">
        <v>24762.2</v>
      </c>
    </row>
    <row r="13" spans="1:3" x14ac:dyDescent="0.25">
      <c r="B13" s="13">
        <v>5</v>
      </c>
      <c r="C13" s="5">
        <v>14669.1</v>
      </c>
    </row>
    <row r="14" spans="1:3" x14ac:dyDescent="0.25">
      <c r="B14" s="13">
        <v>6</v>
      </c>
      <c r="C14" s="5">
        <v>10055.6</v>
      </c>
    </row>
    <row r="15" spans="1:3" x14ac:dyDescent="0.25">
      <c r="B15" s="13">
        <v>7</v>
      </c>
      <c r="C15" s="5">
        <v>7427.1</v>
      </c>
    </row>
    <row r="16" spans="1:3" x14ac:dyDescent="0.25">
      <c r="B16" s="13">
        <v>8</v>
      </c>
      <c r="C16" s="5">
        <v>5060</v>
      </c>
    </row>
    <row r="17" spans="2:3" x14ac:dyDescent="0.25">
      <c r="B17" s="13">
        <v>9</v>
      </c>
      <c r="C17" s="5">
        <v>3770.1</v>
      </c>
    </row>
    <row r="18" spans="2:3" x14ac:dyDescent="0.25">
      <c r="B18" s="13">
        <v>10</v>
      </c>
      <c r="C18" s="5">
        <v>2863.8</v>
      </c>
    </row>
    <row r="19" spans="2:3" x14ac:dyDescent="0.25">
      <c r="B19" s="13">
        <v>11.5</v>
      </c>
      <c r="C19" s="5">
        <v>2423.3000000000002</v>
      </c>
    </row>
    <row r="20" spans="2:3" x14ac:dyDescent="0.25">
      <c r="B20" s="13">
        <v>13</v>
      </c>
      <c r="C20" s="5">
        <v>2029.5</v>
      </c>
    </row>
    <row r="21" spans="2:3" x14ac:dyDescent="0.25">
      <c r="B21" s="13">
        <v>14.5</v>
      </c>
      <c r="C21" s="5">
        <v>1742.5</v>
      </c>
    </row>
    <row r="22" spans="2:3" x14ac:dyDescent="0.25">
      <c r="B22" s="13">
        <v>16</v>
      </c>
      <c r="C22" s="5">
        <v>1592.6</v>
      </c>
    </row>
    <row r="23" spans="2:3" x14ac:dyDescent="0.25">
      <c r="B23" s="13">
        <v>17.5</v>
      </c>
      <c r="C23" s="5">
        <v>1459.6</v>
      </c>
    </row>
    <row r="24" spans="2:3" x14ac:dyDescent="0.25">
      <c r="B24" s="13">
        <v>19</v>
      </c>
      <c r="C24" s="5">
        <v>1061.8</v>
      </c>
    </row>
    <row r="25" spans="2:3" x14ac:dyDescent="0.25">
      <c r="B25" s="13">
        <v>20.5</v>
      </c>
      <c r="C25" s="5">
        <v>979</v>
      </c>
    </row>
    <row r="26" spans="2:3" x14ac:dyDescent="0.25">
      <c r="B26" s="13">
        <v>22</v>
      </c>
      <c r="C26" s="5">
        <v>781.6</v>
      </c>
    </row>
    <row r="27" spans="2:3" x14ac:dyDescent="0.25">
      <c r="B27" s="13">
        <v>23.5</v>
      </c>
      <c r="C27" s="5">
        <v>706.9</v>
      </c>
    </row>
    <row r="28" spans="2:3" x14ac:dyDescent="0.25">
      <c r="B28" s="13">
        <v>25</v>
      </c>
      <c r="C28" s="5">
        <v>616.4</v>
      </c>
    </row>
    <row r="29" spans="2:3" x14ac:dyDescent="0.25">
      <c r="B29" s="13">
        <v>26.5</v>
      </c>
      <c r="C29" s="5">
        <v>638.70000000000005</v>
      </c>
    </row>
    <row r="30" spans="2:3" x14ac:dyDescent="0.25">
      <c r="B30" s="13">
        <v>28</v>
      </c>
      <c r="C30" s="5">
        <v>572.79999999999995</v>
      </c>
    </row>
    <row r="31" spans="2:3" x14ac:dyDescent="0.25">
      <c r="B31" s="13">
        <v>29.5</v>
      </c>
      <c r="C31" s="5">
        <v>525.70000000000005</v>
      </c>
    </row>
    <row r="32" spans="2:3" x14ac:dyDescent="0.25">
      <c r="B32" s="13">
        <v>31</v>
      </c>
      <c r="C32" s="5">
        <v>598</v>
      </c>
    </row>
    <row r="33" spans="2:3" x14ac:dyDescent="0.25">
      <c r="B33" s="13">
        <v>32.5</v>
      </c>
      <c r="C33" s="5">
        <v>509.4</v>
      </c>
    </row>
    <row r="34" spans="2:3" x14ac:dyDescent="0.25">
      <c r="B34" s="13">
        <v>34</v>
      </c>
      <c r="C34" s="5">
        <v>465</v>
      </c>
    </row>
    <row r="35" spans="2:3" x14ac:dyDescent="0.25">
      <c r="B35" s="13">
        <v>35.5</v>
      </c>
      <c r="C35" s="5">
        <v>383.4</v>
      </c>
    </row>
    <row r="36" spans="2:3" x14ac:dyDescent="0.25">
      <c r="B36" s="13">
        <v>37</v>
      </c>
      <c r="C36" s="5">
        <v>485.3</v>
      </c>
    </row>
    <row r="37" spans="2:3" x14ac:dyDescent="0.25">
      <c r="B37" s="13">
        <v>38.5</v>
      </c>
      <c r="C37" s="5">
        <v>423.2</v>
      </c>
    </row>
    <row r="38" spans="2:3" x14ac:dyDescent="0.25">
      <c r="B38" s="13">
        <v>40</v>
      </c>
      <c r="C38" s="5">
        <v>458.2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62" zoomScale="70" zoomScaleNormal="70" workbookViewId="0">
      <selection activeCell="J284" sqref="J284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0" t="s">
        <v>3</v>
      </c>
      <c r="B2" s="20"/>
      <c r="C2" s="13">
        <v>7517.9065000000001</v>
      </c>
    </row>
    <row r="3" spans="1:3" x14ac:dyDescent="0.25">
      <c r="A3" s="20" t="s">
        <v>4</v>
      </c>
      <c r="B3" s="20"/>
      <c r="C3" s="5">
        <v>19654.099999999999</v>
      </c>
    </row>
    <row r="4" spans="1:3" x14ac:dyDescent="0.25">
      <c r="A4" s="20" t="s">
        <v>5</v>
      </c>
      <c r="B4" s="20"/>
      <c r="C4" s="5">
        <v>15843</v>
      </c>
    </row>
    <row r="5" spans="1:3" x14ac:dyDescent="0.25">
      <c r="A5" s="20" t="s">
        <v>6</v>
      </c>
      <c r="B5" s="20"/>
      <c r="C5" s="13">
        <v>0.92719999999999914</v>
      </c>
    </row>
    <row r="6" spans="1:3" x14ac:dyDescent="0.25">
      <c r="A6" s="20" t="s">
        <v>7</v>
      </c>
      <c r="B6" s="20"/>
      <c r="C6" s="13">
        <v>1.0276090324102733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27.134092416867784</v>
      </c>
    </row>
    <row r="10" spans="1:3" x14ac:dyDescent="0.25">
      <c r="A10" s="22" t="s">
        <v>20</v>
      </c>
      <c r="B10" s="22"/>
      <c r="C10">
        <f>60*(C13-(C22/C21)*EXP(-1*C21*C8))/C2/C7</f>
        <v>4.5619270752080032</v>
      </c>
    </row>
    <row r="11" spans="1:3" x14ac:dyDescent="0.25">
      <c r="A11" s="22" t="s">
        <v>21</v>
      </c>
      <c r="B11" s="22"/>
      <c r="C11">
        <f>C16/C9</f>
        <v>0.83187471299492943</v>
      </c>
    </row>
    <row r="12" spans="1:3" x14ac:dyDescent="0.25">
      <c r="A12" s="22" t="s">
        <v>22</v>
      </c>
      <c r="B12" s="22"/>
      <c r="C12">
        <f>C9*C17/(3*0.693)</f>
        <v>148.84467108962588</v>
      </c>
    </row>
    <row r="13" spans="1:3" x14ac:dyDescent="0.25">
      <c r="A13" s="22" t="s">
        <v>29</v>
      </c>
      <c r="B13" s="22"/>
      <c r="C13" s="9">
        <f>(C3+C4)/C5</f>
        <v>38284.188955996586</v>
      </c>
    </row>
    <row r="14" spans="1:3" x14ac:dyDescent="0.25">
      <c r="A14" s="21" t="s">
        <v>33</v>
      </c>
      <c r="B14" s="10" t="s">
        <v>35</v>
      </c>
      <c r="C14" s="9">
        <f>C196</f>
        <v>11.5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22.57216534165978</v>
      </c>
    </row>
    <row r="17" spans="1:3" x14ac:dyDescent="0.25">
      <c r="A17" s="21"/>
      <c r="B17" s="11" t="s">
        <v>23</v>
      </c>
      <c r="C17" s="9">
        <f>0.693/C21</f>
        <v>11.404401018512237</v>
      </c>
    </row>
    <row r="18" spans="1:3" x14ac:dyDescent="0.25">
      <c r="A18" s="21"/>
      <c r="B18" s="11" t="s">
        <v>24</v>
      </c>
      <c r="C18">
        <f>RSQ(C145:C164,B145:B164)</f>
        <v>0.89706201363968363</v>
      </c>
    </row>
    <row r="19" spans="1:3" x14ac:dyDescent="0.25">
      <c r="A19" s="21"/>
      <c r="B19" s="11" t="s">
        <v>25</v>
      </c>
      <c r="C19" s="9">
        <f>SLOPE(C145:C164,B145:B164)</f>
        <v>-2.6385590406272731E-2</v>
      </c>
    </row>
    <row r="20" spans="1:3" x14ac:dyDescent="0.25">
      <c r="A20" s="21"/>
      <c r="B20" s="11" t="s">
        <v>26</v>
      </c>
      <c r="C20" s="9">
        <f>INTERCEPT(C145:C164,B145:B164)</f>
        <v>3.4400348983825491</v>
      </c>
    </row>
    <row r="21" spans="1:3" x14ac:dyDescent="0.25">
      <c r="A21" s="21"/>
      <c r="B21" s="11" t="s">
        <v>27</v>
      </c>
      <c r="C21" s="9">
        <f>ABS(C19)*2.303</f>
        <v>6.0766014705646097E-2</v>
      </c>
    </row>
    <row r="22" spans="1:3" x14ac:dyDescent="0.25">
      <c r="A22" s="21"/>
      <c r="B22" s="11" t="s">
        <v>28</v>
      </c>
      <c r="C22" s="9">
        <f>10^C20</f>
        <v>2754.4500323968673</v>
      </c>
    </row>
    <row r="23" spans="1:3" x14ac:dyDescent="0.25">
      <c r="A23" s="21" t="s">
        <v>34</v>
      </c>
      <c r="B23" s="10" t="s">
        <v>35</v>
      </c>
      <c r="C23" s="9">
        <f>C291</f>
        <v>4</v>
      </c>
    </row>
    <row r="24" spans="1:3" x14ac:dyDescent="0.25">
      <c r="A24" s="21"/>
      <c r="B24" s="10" t="s">
        <v>36</v>
      </c>
      <c r="C24" s="9">
        <v>10</v>
      </c>
    </row>
    <row r="25" spans="1:3" x14ac:dyDescent="0.25">
      <c r="A25" s="21"/>
      <c r="B25" s="10" t="s">
        <v>19</v>
      </c>
      <c r="C25">
        <f>60*C31/(C$2*(1-EXP(-1*C30*60)))</f>
        <v>1106.5685550642422</v>
      </c>
    </row>
    <row r="26" spans="1:3" x14ac:dyDescent="0.25">
      <c r="A26" s="21"/>
      <c r="B26" s="11" t="s">
        <v>23</v>
      </c>
      <c r="C26" s="9">
        <f>0.693/C30</f>
        <v>1.5626889246813322</v>
      </c>
    </row>
    <row r="27" spans="1:3" x14ac:dyDescent="0.25">
      <c r="A27" s="21"/>
      <c r="B27" s="11" t="s">
        <v>24</v>
      </c>
      <c r="C27">
        <f>RSQ(C296:C302,B296:B302)</f>
        <v>0.99764412475969844</v>
      </c>
    </row>
    <row r="28" spans="1:3" x14ac:dyDescent="0.25">
      <c r="A28" s="21"/>
      <c r="B28" s="11" t="s">
        <v>25</v>
      </c>
      <c r="C28" s="9">
        <f>SLOPE(C296:C302,B296:B302)</f>
        <v>-0.19256030381395722</v>
      </c>
    </row>
    <row r="29" spans="1:3" x14ac:dyDescent="0.25">
      <c r="A29" s="21"/>
      <c r="B29" s="11" t="s">
        <v>26</v>
      </c>
      <c r="C29" s="9">
        <f>INTERCEPT(C296:C302,B296:B302)</f>
        <v>5.1419239945909423</v>
      </c>
    </row>
    <row r="30" spans="1:3" x14ac:dyDescent="0.25">
      <c r="A30" s="21"/>
      <c r="B30" s="11" t="s">
        <v>27</v>
      </c>
      <c r="C30" s="9">
        <f>ABS(C28)*2.303</f>
        <v>0.44346637968354347</v>
      </c>
    </row>
    <row r="31" spans="1:3" x14ac:dyDescent="0.25">
      <c r="A31" s="21"/>
      <c r="B31" s="11" t="s">
        <v>28</v>
      </c>
      <c r="C31" s="9">
        <f>10^C29</f>
        <v>138651.3155464989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f>C291-1</f>
        <v>3</v>
      </c>
    </row>
    <row r="34" spans="1:3" x14ac:dyDescent="0.25">
      <c r="A34" s="21"/>
      <c r="B34" s="10" t="s">
        <v>19</v>
      </c>
      <c r="C34">
        <f>60*C40/(C$2*(1-EXP(-1*C39*60)))</f>
        <v>21198.403015916803</v>
      </c>
    </row>
    <row r="35" spans="1:3" x14ac:dyDescent="0.25">
      <c r="A35" s="21"/>
      <c r="B35" s="11" t="s">
        <v>23</v>
      </c>
      <c r="C35" s="9">
        <f>0.693/C39</f>
        <v>0.38290368391763996</v>
      </c>
    </row>
    <row r="36" spans="1:3" x14ac:dyDescent="0.25">
      <c r="A36" s="21"/>
      <c r="B36" s="11" t="s">
        <v>24</v>
      </c>
      <c r="C36">
        <f>RSQ(C324:C326,B324:B326)</f>
        <v>0.98784165589176531</v>
      </c>
    </row>
    <row r="37" spans="1:3" x14ac:dyDescent="0.25">
      <c r="A37" s="21"/>
      <c r="B37" s="11" t="s">
        <v>25</v>
      </c>
      <c r="C37" s="9">
        <f>SLOPE(C324:C326,B324:B326)</f>
        <v>-0.78586826594248071</v>
      </c>
    </row>
    <row r="38" spans="1:3" x14ac:dyDescent="0.25">
      <c r="A38" s="21"/>
      <c r="B38" s="11" t="s">
        <v>26</v>
      </c>
      <c r="C38" s="9">
        <f>INTERCEPT(C324:C326,B324:B326)</f>
        <v>6.4242488142562841</v>
      </c>
    </row>
    <row r="39" spans="1:3" x14ac:dyDescent="0.25">
      <c r="A39" s="21"/>
      <c r="B39" s="11" t="s">
        <v>27</v>
      </c>
      <c r="C39" s="9">
        <f>ABS(C37)*2.303</f>
        <v>1.8098546164655331</v>
      </c>
    </row>
    <row r="40" spans="1:3" x14ac:dyDescent="0.25">
      <c r="A40" s="21"/>
      <c r="B40" s="11" t="s">
        <v>28</v>
      </c>
      <c r="C40" s="9">
        <f>10^C38</f>
        <v>2656126.8637163425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432091.3</v>
      </c>
    </row>
    <row r="43" spans="1:3" x14ac:dyDescent="0.25">
      <c r="B43" s="16">
        <v>2</v>
      </c>
      <c r="C43" s="5">
        <v>134750</v>
      </c>
    </row>
    <row r="44" spans="1:3" x14ac:dyDescent="0.25">
      <c r="B44" s="13">
        <v>3</v>
      </c>
      <c r="C44" s="5">
        <v>44521.1</v>
      </c>
    </row>
    <row r="45" spans="1:3" x14ac:dyDescent="0.25">
      <c r="B45" s="13">
        <v>4</v>
      </c>
      <c r="C45" s="5">
        <v>24762.2</v>
      </c>
    </row>
    <row r="46" spans="1:3" x14ac:dyDescent="0.25">
      <c r="B46" s="13">
        <v>5</v>
      </c>
      <c r="C46" s="5">
        <v>14669.1</v>
      </c>
    </row>
    <row r="47" spans="1:3" x14ac:dyDescent="0.25">
      <c r="B47" s="13">
        <v>6</v>
      </c>
      <c r="C47" s="5">
        <v>10055.6</v>
      </c>
    </row>
    <row r="48" spans="1:3" x14ac:dyDescent="0.25">
      <c r="B48" s="13">
        <v>7</v>
      </c>
      <c r="C48" s="5">
        <v>7427.1</v>
      </c>
    </row>
    <row r="49" spans="2:3" x14ac:dyDescent="0.25">
      <c r="B49" s="13">
        <v>8</v>
      </c>
      <c r="C49" s="5">
        <v>5060</v>
      </c>
    </row>
    <row r="50" spans="2:3" x14ac:dyDescent="0.25">
      <c r="B50" s="13">
        <v>9</v>
      </c>
      <c r="C50" s="5">
        <v>3770.1</v>
      </c>
    </row>
    <row r="51" spans="2:3" x14ac:dyDescent="0.25">
      <c r="B51" s="13">
        <v>10</v>
      </c>
      <c r="C51" s="5">
        <v>2863.8</v>
      </c>
    </row>
    <row r="52" spans="2:3" x14ac:dyDescent="0.25">
      <c r="B52" s="13">
        <v>11.5</v>
      </c>
      <c r="C52" s="5">
        <v>2423.3000000000002</v>
      </c>
    </row>
    <row r="53" spans="2:3" x14ac:dyDescent="0.25">
      <c r="B53" s="13">
        <v>13</v>
      </c>
      <c r="C53" s="5">
        <v>2029.5</v>
      </c>
    </row>
    <row r="54" spans="2:3" x14ac:dyDescent="0.25">
      <c r="B54" s="13">
        <v>14.5</v>
      </c>
      <c r="C54" s="5">
        <v>1742.5</v>
      </c>
    </row>
    <row r="55" spans="2:3" x14ac:dyDescent="0.25">
      <c r="B55" s="13">
        <v>16</v>
      </c>
      <c r="C55" s="5">
        <v>1592.6</v>
      </c>
    </row>
    <row r="56" spans="2:3" x14ac:dyDescent="0.25">
      <c r="B56" s="13">
        <v>17.5</v>
      </c>
      <c r="C56" s="5">
        <v>1459.6</v>
      </c>
    </row>
    <row r="57" spans="2:3" x14ac:dyDescent="0.25">
      <c r="B57" s="13">
        <v>19</v>
      </c>
      <c r="C57" s="5">
        <v>1061.8</v>
      </c>
    </row>
    <row r="58" spans="2:3" x14ac:dyDescent="0.25">
      <c r="B58" s="13">
        <v>20.5</v>
      </c>
      <c r="C58" s="5">
        <v>979</v>
      </c>
    </row>
    <row r="59" spans="2:3" x14ac:dyDescent="0.25">
      <c r="B59" s="13">
        <v>22</v>
      </c>
      <c r="C59" s="5">
        <v>781.6</v>
      </c>
    </row>
    <row r="60" spans="2:3" x14ac:dyDescent="0.25">
      <c r="B60" s="13">
        <v>23.5</v>
      </c>
      <c r="C60" s="5">
        <v>706.9</v>
      </c>
    </row>
    <row r="61" spans="2:3" x14ac:dyDescent="0.25">
      <c r="B61" s="13">
        <v>25</v>
      </c>
      <c r="C61" s="5">
        <v>616.4</v>
      </c>
    </row>
    <row r="62" spans="2:3" x14ac:dyDescent="0.25">
      <c r="B62" s="13">
        <v>26.5</v>
      </c>
      <c r="C62" s="5">
        <v>638.70000000000005</v>
      </c>
    </row>
    <row r="63" spans="2:3" x14ac:dyDescent="0.25">
      <c r="B63" s="13">
        <v>28</v>
      </c>
      <c r="C63" s="5">
        <v>572.79999999999995</v>
      </c>
    </row>
    <row r="64" spans="2:3" x14ac:dyDescent="0.25">
      <c r="B64" s="13">
        <v>29.5</v>
      </c>
      <c r="C64" s="5">
        <v>525.70000000000005</v>
      </c>
    </row>
    <row r="65" spans="1:3" x14ac:dyDescent="0.25">
      <c r="B65" s="13">
        <v>31</v>
      </c>
      <c r="C65" s="5">
        <v>598</v>
      </c>
    </row>
    <row r="66" spans="1:3" x14ac:dyDescent="0.25">
      <c r="B66" s="13">
        <v>32.5</v>
      </c>
      <c r="C66" s="5">
        <v>509.4</v>
      </c>
    </row>
    <row r="67" spans="1:3" x14ac:dyDescent="0.25">
      <c r="B67" s="13">
        <v>34</v>
      </c>
      <c r="C67" s="5">
        <v>465</v>
      </c>
    </row>
    <row r="68" spans="1:3" x14ac:dyDescent="0.25">
      <c r="B68" s="13">
        <v>35.5</v>
      </c>
      <c r="C68" s="5">
        <v>383.4</v>
      </c>
    </row>
    <row r="69" spans="1:3" x14ac:dyDescent="0.25">
      <c r="B69" s="13">
        <v>37</v>
      </c>
      <c r="C69" s="5">
        <v>485.3</v>
      </c>
    </row>
    <row r="70" spans="1:3" x14ac:dyDescent="0.25">
      <c r="B70" s="13">
        <v>38.5</v>
      </c>
      <c r="C70" s="5">
        <v>423.2</v>
      </c>
    </row>
    <row r="71" spans="1:3" x14ac:dyDescent="0.25">
      <c r="B71" s="13">
        <v>40</v>
      </c>
      <c r="C71" s="5">
        <v>458.2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444020.92270589713</v>
      </c>
    </row>
    <row r="74" spans="1:3" x14ac:dyDescent="0.25">
      <c r="B74" s="16">
        <v>2</v>
      </c>
      <c r="C74" s="13">
        <f t="shared" ref="C74:C102" si="0">C43*C$6</f>
        <v>138470.31711728434</v>
      </c>
    </row>
    <row r="75" spans="1:3" x14ac:dyDescent="0.25">
      <c r="B75" s="13">
        <v>3</v>
      </c>
      <c r="C75" s="13">
        <f t="shared" si="0"/>
        <v>45750.28449284102</v>
      </c>
    </row>
    <row r="76" spans="1:3" x14ac:dyDescent="0.25">
      <c r="B76" s="13">
        <v>4</v>
      </c>
      <c r="C76" s="13">
        <f t="shared" si="0"/>
        <v>25445.860382349671</v>
      </c>
    </row>
    <row r="77" spans="1:3" x14ac:dyDescent="0.25">
      <c r="B77" s="13">
        <v>5</v>
      </c>
      <c r="C77" s="13">
        <f t="shared" si="0"/>
        <v>15074.099657329542</v>
      </c>
    </row>
    <row r="78" spans="1:3" x14ac:dyDescent="0.25">
      <c r="B78" s="13">
        <v>6</v>
      </c>
      <c r="C78" s="13">
        <f t="shared" si="0"/>
        <v>10333.225386304744</v>
      </c>
    </row>
    <row r="79" spans="1:3" x14ac:dyDescent="0.25">
      <c r="B79" s="13">
        <v>7</v>
      </c>
      <c r="C79" s="13">
        <f t="shared" si="0"/>
        <v>7632.1550446143419</v>
      </c>
    </row>
    <row r="80" spans="1:3" x14ac:dyDescent="0.25">
      <c r="B80" s="13">
        <v>8</v>
      </c>
      <c r="C80" s="13">
        <f t="shared" si="0"/>
        <v>5199.7017039959828</v>
      </c>
    </row>
    <row r="81" spans="2:3" x14ac:dyDescent="0.25">
      <c r="B81" s="13">
        <v>9</v>
      </c>
      <c r="C81" s="13">
        <f t="shared" si="0"/>
        <v>3874.1888130899715</v>
      </c>
    </row>
    <row r="82" spans="2:3" x14ac:dyDescent="0.25">
      <c r="B82" s="13">
        <v>10</v>
      </c>
      <c r="C82" s="13">
        <f t="shared" si="0"/>
        <v>2942.866747016541</v>
      </c>
    </row>
    <row r="83" spans="2:3" x14ac:dyDescent="0.25">
      <c r="B83" s="13">
        <v>11.5</v>
      </c>
      <c r="C83" s="13">
        <f t="shared" si="0"/>
        <v>2490.2049682398156</v>
      </c>
    </row>
    <row r="84" spans="2:3" x14ac:dyDescent="0.25">
      <c r="B84" s="13">
        <v>13</v>
      </c>
      <c r="C84" s="13">
        <f t="shared" si="0"/>
        <v>2085.5325312766499</v>
      </c>
    </row>
    <row r="85" spans="2:3" x14ac:dyDescent="0.25">
      <c r="B85" s="13">
        <v>14.5</v>
      </c>
      <c r="C85" s="13">
        <f t="shared" si="0"/>
        <v>1790.6087389749014</v>
      </c>
    </row>
    <row r="86" spans="2:3" x14ac:dyDescent="0.25">
      <c r="B86" s="13">
        <v>16</v>
      </c>
      <c r="C86" s="13">
        <f t="shared" si="0"/>
        <v>1636.5701450166011</v>
      </c>
    </row>
    <row r="87" spans="2:3" x14ac:dyDescent="0.25">
      <c r="B87" s="13">
        <v>17.5</v>
      </c>
      <c r="C87" s="13">
        <f t="shared" si="0"/>
        <v>1499.8981437060349</v>
      </c>
    </row>
    <row r="88" spans="2:3" x14ac:dyDescent="0.25">
      <c r="B88" s="13">
        <v>19</v>
      </c>
      <c r="C88" s="13">
        <f t="shared" si="0"/>
        <v>1091.1152706132282</v>
      </c>
    </row>
    <row r="89" spans="2:3" x14ac:dyDescent="0.25">
      <c r="B89" s="13">
        <v>20.5</v>
      </c>
      <c r="C89" s="13">
        <f t="shared" si="0"/>
        <v>1006.0292427296577</v>
      </c>
    </row>
    <row r="90" spans="2:3" x14ac:dyDescent="0.25">
      <c r="B90" s="13">
        <v>22</v>
      </c>
      <c r="C90" s="13">
        <f t="shared" si="0"/>
        <v>803.17921973186969</v>
      </c>
    </row>
    <row r="91" spans="2:3" x14ac:dyDescent="0.25">
      <c r="B91" s="13">
        <v>23.5</v>
      </c>
      <c r="C91" s="13">
        <f t="shared" si="0"/>
        <v>726.41682501082221</v>
      </c>
    </row>
    <row r="92" spans="2:3" x14ac:dyDescent="0.25">
      <c r="B92" s="13">
        <v>25</v>
      </c>
      <c r="C92" s="13">
        <f t="shared" si="0"/>
        <v>633.41820757769244</v>
      </c>
    </row>
    <row r="93" spans="2:3" x14ac:dyDescent="0.25">
      <c r="B93" s="13">
        <v>26.5</v>
      </c>
      <c r="C93" s="13">
        <f t="shared" si="0"/>
        <v>656.33388900044167</v>
      </c>
    </row>
    <row r="94" spans="2:3" x14ac:dyDescent="0.25">
      <c r="B94" s="13">
        <v>28</v>
      </c>
      <c r="C94" s="13">
        <f t="shared" si="0"/>
        <v>588.61445376460449</v>
      </c>
    </row>
    <row r="95" spans="2:3" x14ac:dyDescent="0.25">
      <c r="B95" s="13">
        <v>29.5</v>
      </c>
      <c r="C95" s="13">
        <f t="shared" si="0"/>
        <v>540.21406833808078</v>
      </c>
    </row>
    <row r="96" spans="2:3" x14ac:dyDescent="0.25">
      <c r="B96" s="13">
        <v>31</v>
      </c>
      <c r="C96" s="13">
        <f t="shared" si="0"/>
        <v>614.51020138134345</v>
      </c>
    </row>
    <row r="97" spans="1:3" x14ac:dyDescent="0.25">
      <c r="B97" s="13">
        <v>32.5</v>
      </c>
      <c r="C97" s="13">
        <f t="shared" si="0"/>
        <v>523.46404110979324</v>
      </c>
    </row>
    <row r="98" spans="1:3" x14ac:dyDescent="0.25">
      <c r="B98" s="13">
        <v>34</v>
      </c>
      <c r="C98" s="13">
        <f t="shared" si="0"/>
        <v>477.83820007077713</v>
      </c>
    </row>
    <row r="99" spans="1:3" x14ac:dyDescent="0.25">
      <c r="B99" s="13">
        <v>35.5</v>
      </c>
      <c r="C99" s="13">
        <f t="shared" si="0"/>
        <v>393.98530302609879</v>
      </c>
    </row>
    <row r="100" spans="1:3" x14ac:dyDescent="0.25">
      <c r="B100" s="13">
        <v>37</v>
      </c>
      <c r="C100" s="13">
        <f t="shared" si="0"/>
        <v>498.69866342870569</v>
      </c>
    </row>
    <row r="101" spans="1:3" x14ac:dyDescent="0.25">
      <c r="B101" s="13">
        <v>38.5</v>
      </c>
      <c r="C101" s="13">
        <f t="shared" si="0"/>
        <v>434.88414251602768</v>
      </c>
    </row>
    <row r="102" spans="1:3" x14ac:dyDescent="0.25">
      <c r="B102" s="13">
        <v>40</v>
      </c>
      <c r="C102" s="13">
        <f t="shared" si="0"/>
        <v>470.85045865038722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478883.65261636925</v>
      </c>
    </row>
    <row r="105" spans="1:3" x14ac:dyDescent="0.25">
      <c r="B105" s="16">
        <v>2</v>
      </c>
      <c r="C105">
        <f t="shared" ref="C105:C133" si="1">C74/C$5/($B74-$B73)</f>
        <v>149342.44727921105</v>
      </c>
    </row>
    <row r="106" spans="1:3" x14ac:dyDescent="0.25">
      <c r="B106" s="13">
        <v>3</v>
      </c>
      <c r="C106">
        <f t="shared" si="1"/>
        <v>49342.412093228064</v>
      </c>
    </row>
    <row r="107" spans="1:3" x14ac:dyDescent="0.25">
      <c r="B107" s="13">
        <v>4</v>
      </c>
      <c r="C107">
        <f t="shared" si="1"/>
        <v>27443.766590109681</v>
      </c>
    </row>
    <row r="108" spans="1:3" x14ac:dyDescent="0.25">
      <c r="B108" s="13">
        <v>5</v>
      </c>
      <c r="C108">
        <f t="shared" si="1"/>
        <v>16257.657093754913</v>
      </c>
    </row>
    <row r="109" spans="1:3" x14ac:dyDescent="0.25">
      <c r="B109" s="13">
        <v>6</v>
      </c>
      <c r="C109">
        <f t="shared" si="1"/>
        <v>11144.548518447751</v>
      </c>
    </row>
    <row r="110" spans="1:3" x14ac:dyDescent="0.25">
      <c r="B110" s="13">
        <v>7</v>
      </c>
      <c r="C110">
        <f t="shared" si="1"/>
        <v>8231.4010403519733</v>
      </c>
    </row>
    <row r="111" spans="1:3" x14ac:dyDescent="0.25">
      <c r="B111" s="13">
        <v>8</v>
      </c>
      <c r="C111">
        <f t="shared" si="1"/>
        <v>5607.961285586699</v>
      </c>
    </row>
    <row r="112" spans="1:3" x14ac:dyDescent="0.25">
      <c r="B112" s="13">
        <v>9</v>
      </c>
      <c r="C112">
        <f t="shared" si="1"/>
        <v>4178.3744748597665</v>
      </c>
    </row>
    <row r="113" spans="2:3" x14ac:dyDescent="0.25">
      <c r="B113" s="13">
        <v>10</v>
      </c>
      <c r="C113">
        <f t="shared" si="1"/>
        <v>3173.9287608030022</v>
      </c>
    </row>
    <row r="114" spans="2:3" x14ac:dyDescent="0.25">
      <c r="B114" s="13">
        <v>11.5</v>
      </c>
      <c r="C114">
        <f t="shared" si="1"/>
        <v>1790.4838713257247</v>
      </c>
    </row>
    <row r="115" spans="2:3" x14ac:dyDescent="0.25">
      <c r="B115" s="13">
        <v>13</v>
      </c>
      <c r="C115">
        <f t="shared" si="1"/>
        <v>1499.5200828851393</v>
      </c>
    </row>
    <row r="116" spans="2:3" x14ac:dyDescent="0.25">
      <c r="B116" s="13">
        <v>14.5</v>
      </c>
      <c r="C116">
        <f t="shared" si="1"/>
        <v>1287.4667378306751</v>
      </c>
    </row>
    <row r="117" spans="2:3" x14ac:dyDescent="0.25">
      <c r="B117" s="13">
        <v>16</v>
      </c>
      <c r="C117">
        <f t="shared" si="1"/>
        <v>1176.7113495949113</v>
      </c>
    </row>
    <row r="118" spans="2:3" x14ac:dyDescent="0.25">
      <c r="B118" s="13">
        <v>17.5</v>
      </c>
      <c r="C118">
        <f t="shared" si="1"/>
        <v>1078.4427262769889</v>
      </c>
    </row>
    <row r="119" spans="2:3" x14ac:dyDescent="0.25">
      <c r="B119" s="13">
        <v>19</v>
      </c>
      <c r="C119">
        <f t="shared" si="1"/>
        <v>784.52349051857152</v>
      </c>
    </row>
    <row r="120" spans="2:3" x14ac:dyDescent="0.25">
      <c r="B120" s="13">
        <v>20.5</v>
      </c>
      <c r="C120">
        <f t="shared" si="1"/>
        <v>723.34573103944388</v>
      </c>
    </row>
    <row r="121" spans="2:3" x14ac:dyDescent="0.25">
      <c r="B121" s="13">
        <v>22</v>
      </c>
      <c r="C121">
        <f t="shared" si="1"/>
        <v>577.49440590442225</v>
      </c>
    </row>
    <row r="122" spans="2:3" x14ac:dyDescent="0.25">
      <c r="B122" s="13">
        <v>23.5</v>
      </c>
      <c r="C122">
        <f t="shared" si="1"/>
        <v>522.30142724390487</v>
      </c>
    </row>
    <row r="123" spans="2:3" x14ac:dyDescent="0.25">
      <c r="B123" s="13">
        <v>25</v>
      </c>
      <c r="C123">
        <f t="shared" si="1"/>
        <v>455.43443167795016</v>
      </c>
    </row>
    <row r="124" spans="2:3" x14ac:dyDescent="0.25">
      <c r="B124" s="13">
        <v>26.5</v>
      </c>
      <c r="C124">
        <f t="shared" si="1"/>
        <v>471.91105047486502</v>
      </c>
    </row>
    <row r="125" spans="2:3" x14ac:dyDescent="0.25">
      <c r="B125" s="13">
        <v>28</v>
      </c>
      <c r="C125">
        <f t="shared" si="1"/>
        <v>423.22005591357856</v>
      </c>
    </row>
    <row r="126" spans="2:3" x14ac:dyDescent="0.25">
      <c r="B126" s="13">
        <v>29.5</v>
      </c>
      <c r="C126">
        <f t="shared" si="1"/>
        <v>388.41966374610388</v>
      </c>
    </row>
    <row r="127" spans="2:3" x14ac:dyDescent="0.25">
      <c r="B127" s="13">
        <v>31</v>
      </c>
      <c r="C127">
        <f t="shared" si="1"/>
        <v>441.83937401592181</v>
      </c>
    </row>
    <row r="128" spans="2:3" x14ac:dyDescent="0.25">
      <c r="B128" s="13">
        <v>32.5</v>
      </c>
      <c r="C128">
        <f t="shared" si="1"/>
        <v>376.3762159259374</v>
      </c>
    </row>
    <row r="129" spans="1:3" x14ac:dyDescent="0.25">
      <c r="B129" s="13">
        <v>34</v>
      </c>
      <c r="C129">
        <f t="shared" si="1"/>
        <v>343.57075069799936</v>
      </c>
    </row>
    <row r="130" spans="1:3" x14ac:dyDescent="0.25">
      <c r="B130" s="13">
        <v>35.5</v>
      </c>
      <c r="C130">
        <f t="shared" si="1"/>
        <v>283.27962541422141</v>
      </c>
    </row>
    <row r="131" spans="1:3" x14ac:dyDescent="0.25">
      <c r="B131" s="13">
        <v>37</v>
      </c>
      <c r="C131">
        <f t="shared" si="1"/>
        <v>358.56964583599807</v>
      </c>
    </row>
    <row r="132" spans="1:3" x14ac:dyDescent="0.25">
      <c r="B132" s="13">
        <v>38.5</v>
      </c>
      <c r="C132">
        <f t="shared" si="1"/>
        <v>312.68632622665234</v>
      </c>
    </row>
    <row r="133" spans="1:3" x14ac:dyDescent="0.25">
      <c r="B133" s="13">
        <v>40</v>
      </c>
      <c r="C133">
        <f t="shared" si="1"/>
        <v>338.54649025768452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5.6802300120276144</v>
      </c>
    </row>
    <row r="136" spans="1:3" x14ac:dyDescent="0.25">
      <c r="B136" s="16">
        <v>2</v>
      </c>
      <c r="C136" s="13">
        <f t="shared" si="2"/>
        <v>5.1741832638473904</v>
      </c>
    </row>
    <row r="137" spans="1:3" x14ac:dyDescent="0.25">
      <c r="B137" s="13">
        <v>3</v>
      </c>
      <c r="C137" s="13">
        <f t="shared" si="2"/>
        <v>4.6932203760652191</v>
      </c>
    </row>
    <row r="138" spans="1:3" x14ac:dyDescent="0.25">
      <c r="B138" s="13">
        <v>4</v>
      </c>
      <c r="C138" s="13">
        <f t="shared" si="2"/>
        <v>4.4384437169851392</v>
      </c>
    </row>
    <row r="139" spans="1:3" x14ac:dyDescent="0.25">
      <c r="B139" s="13">
        <v>5</v>
      </c>
      <c r="C139" s="13">
        <f t="shared" si="2"/>
        <v>4.2110579591813222</v>
      </c>
    </row>
    <row r="140" spans="1:3" x14ac:dyDescent="0.25">
      <c r="B140" s="13">
        <v>6</v>
      </c>
      <c r="C140" s="13">
        <f t="shared" si="2"/>
        <v>4.0470624792838716</v>
      </c>
    </row>
    <row r="141" spans="1:3" x14ac:dyDescent="0.25">
      <c r="B141" s="13">
        <v>7</v>
      </c>
      <c r="C141" s="13">
        <f t="shared" si="2"/>
        <v>3.9154737613736899</v>
      </c>
    </row>
    <row r="142" spans="1:3" x14ac:dyDescent="0.25">
      <c r="B142" s="13">
        <v>8</v>
      </c>
      <c r="C142" s="13">
        <f t="shared" si="2"/>
        <v>3.7488050068284129</v>
      </c>
    </row>
    <row r="143" spans="1:3" x14ac:dyDescent="0.25">
      <c r="B143" s="13">
        <v>9</v>
      </c>
      <c r="C143" s="13">
        <f t="shared" si="2"/>
        <v>3.6210073597891581</v>
      </c>
    </row>
    <row r="144" spans="1:3" x14ac:dyDescent="0.25">
      <c r="B144" s="13">
        <v>10</v>
      </c>
      <c r="C144" s="13">
        <f t="shared" si="2"/>
        <v>3.5015971747385013</v>
      </c>
    </row>
    <row r="145" spans="2:3" x14ac:dyDescent="0.25">
      <c r="B145" s="13">
        <v>11.5</v>
      </c>
      <c r="C145" s="13">
        <f t="shared" si="2"/>
        <v>3.252970413241925</v>
      </c>
    </row>
    <row r="146" spans="2:3" x14ac:dyDescent="0.25">
      <c r="B146" s="13">
        <v>13</v>
      </c>
      <c r="C146" s="13">
        <f t="shared" si="2"/>
        <v>3.1759522865862366</v>
      </c>
    </row>
    <row r="147" spans="2:3" x14ac:dyDescent="0.25">
      <c r="B147" s="13">
        <v>14.5</v>
      </c>
      <c r="C147" s="13">
        <f t="shared" si="2"/>
        <v>3.1097360177029794</v>
      </c>
    </row>
    <row r="148" spans="2:3" x14ac:dyDescent="0.25">
      <c r="B148" s="13">
        <v>16</v>
      </c>
      <c r="C148" s="13">
        <f t="shared" si="2"/>
        <v>3.0706699423231685</v>
      </c>
    </row>
    <row r="149" spans="2:3" x14ac:dyDescent="0.25">
      <c r="B149" s="13">
        <v>17.5</v>
      </c>
      <c r="C149" s="13">
        <f t="shared" si="2"/>
        <v>3.0327970856255431</v>
      </c>
    </row>
    <row r="150" spans="2:3" x14ac:dyDescent="0.25">
      <c r="B150" s="13">
        <v>19</v>
      </c>
      <c r="C150" s="13">
        <f t="shared" si="2"/>
        <v>2.8946059519380709</v>
      </c>
    </row>
    <row r="151" spans="2:3" x14ac:dyDescent="0.25">
      <c r="B151" s="13">
        <v>20.5</v>
      </c>
      <c r="C151" s="13">
        <f t="shared" si="2"/>
        <v>2.8593459227360705</v>
      </c>
    </row>
    <row r="152" spans="2:3" x14ac:dyDescent="0.25">
      <c r="B152" s="13">
        <v>22</v>
      </c>
      <c r="C152" s="13">
        <f t="shared" si="2"/>
        <v>2.7615477816436491</v>
      </c>
    </row>
    <row r="153" spans="2:3" x14ac:dyDescent="0.25">
      <c r="B153" s="13">
        <v>23.5</v>
      </c>
      <c r="C153" s="13">
        <f t="shared" si="2"/>
        <v>2.7179212125942316</v>
      </c>
    </row>
    <row r="154" spans="2:3" x14ac:dyDescent="0.25">
      <c r="B154" s="13">
        <v>25</v>
      </c>
      <c r="C154" s="13">
        <f t="shared" si="2"/>
        <v>2.6584258609793143</v>
      </c>
    </row>
    <row r="155" spans="2:3" x14ac:dyDescent="0.25">
      <c r="B155" s="13">
        <v>26.5</v>
      </c>
      <c r="C155" s="13">
        <f t="shared" si="2"/>
        <v>2.6738601470909176</v>
      </c>
    </row>
    <row r="156" spans="2:3" x14ac:dyDescent="0.25">
      <c r="B156" s="13">
        <v>28</v>
      </c>
      <c r="C156" s="13">
        <f t="shared" si="2"/>
        <v>2.6265662402327314</v>
      </c>
    </row>
    <row r="157" spans="2:3" x14ac:dyDescent="0.25">
      <c r="B157" s="13">
        <v>29.5</v>
      </c>
      <c r="C157" s="13">
        <f t="shared" si="2"/>
        <v>2.5893012079513578</v>
      </c>
    </row>
    <row r="158" spans="2:3" x14ac:dyDescent="0.25">
      <c r="B158" s="13">
        <v>31</v>
      </c>
      <c r="C158" s="13">
        <f t="shared" si="2"/>
        <v>2.6452644149213436</v>
      </c>
    </row>
    <row r="159" spans="2:3" x14ac:dyDescent="0.25">
      <c r="B159" s="13">
        <v>32.5</v>
      </c>
      <c r="C159" s="13">
        <f t="shared" si="2"/>
        <v>2.575622171560529</v>
      </c>
    </row>
    <row r="160" spans="2:3" x14ac:dyDescent="0.25">
      <c r="B160" s="13">
        <v>34</v>
      </c>
      <c r="C160" s="13">
        <f t="shared" si="2"/>
        <v>2.5360161838228863</v>
      </c>
    </row>
    <row r="161" spans="1:3" x14ac:dyDescent="0.25">
      <c r="B161" s="13">
        <v>35.5</v>
      </c>
      <c r="C161" s="13">
        <f t="shared" si="2"/>
        <v>2.4522153394749764</v>
      </c>
    </row>
    <row r="162" spans="1:3" x14ac:dyDescent="0.25">
      <c r="B162" s="13">
        <v>37</v>
      </c>
      <c r="C162" s="13">
        <f t="shared" si="2"/>
        <v>2.554573522248218</v>
      </c>
    </row>
    <row r="163" spans="1:3" x14ac:dyDescent="0.25">
      <c r="B163" s="13">
        <v>38.5</v>
      </c>
      <c r="C163" s="13">
        <f t="shared" si="2"/>
        <v>2.4951088899600617</v>
      </c>
    </row>
    <row r="164" spans="1:3" x14ac:dyDescent="0.25">
      <c r="B164" s="13">
        <v>40</v>
      </c>
      <c r="C164">
        <f>IF(C133&gt;0,LOG10(C133),"")</f>
        <v>2.529618315786311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0.76460209394320622</v>
      </c>
    </row>
    <row r="167" spans="1:3" x14ac:dyDescent="0.25">
      <c r="B167" s="16">
        <v>2</v>
      </c>
      <c r="C167" s="6">
        <f>IF(C136&lt;&gt;"", RSQ($B136:$B$164, $C136:$C$164),"")</f>
        <v>0.7949422037296644</v>
      </c>
    </row>
    <row r="168" spans="1:3" x14ac:dyDescent="0.25">
      <c r="B168" s="13">
        <v>3</v>
      </c>
      <c r="C168" s="6">
        <f>IF(C137&lt;&gt;"", RSQ($B137:$B$164, $C137:$C$164),"")</f>
        <v>0.82080267832511</v>
      </c>
    </row>
    <row r="169" spans="1:3" x14ac:dyDescent="0.25">
      <c r="B169" s="13">
        <v>4</v>
      </c>
      <c r="C169" s="6">
        <f>IF(C138&lt;&gt;"", RSQ($B138:$B$164, $C138:$C$164),"")</f>
        <v>0.83127259498075434</v>
      </c>
    </row>
    <row r="170" spans="1:3" x14ac:dyDescent="0.25">
      <c r="B170" s="13">
        <v>5</v>
      </c>
      <c r="C170" s="19">
        <f>IF(C139&lt;&gt;"", RSQ($B139:$B$164, $C139:$C$164),"")</f>
        <v>0.83933470350910555</v>
      </c>
    </row>
    <row r="171" spans="1:3" x14ac:dyDescent="0.25">
      <c r="B171" s="13">
        <v>6</v>
      </c>
      <c r="C171" s="19">
        <f>IF(C140&lt;&gt;"", RSQ($B140:$B$164, $C140:$C$164),"")</f>
        <v>0.84370605372481267</v>
      </c>
    </row>
    <row r="172" spans="1:3" x14ac:dyDescent="0.25">
      <c r="B172" s="13">
        <v>7</v>
      </c>
      <c r="C172" s="6">
        <f>IF(C141&lt;&gt;"", RSQ($B141:$B$164, $C141:$C$164),"")</f>
        <v>0.84839911453712924</v>
      </c>
    </row>
    <row r="173" spans="1:3" x14ac:dyDescent="0.25">
      <c r="B173" s="13">
        <v>8</v>
      </c>
      <c r="C173" s="6">
        <f>IF(C142&lt;&gt;"", RSQ($B142:$B$164, $C142:$C$164),"")</f>
        <v>0.85769663604194923</v>
      </c>
    </row>
    <row r="174" spans="1:3" x14ac:dyDescent="0.25">
      <c r="B174" s="13">
        <v>9</v>
      </c>
      <c r="C174" s="6">
        <f>IF(C143&lt;&gt;"", RSQ($B143:$B$164, $C143:$C$164),"")</f>
        <v>0.86556569963572461</v>
      </c>
    </row>
    <row r="175" spans="1:3" x14ac:dyDescent="0.25">
      <c r="B175" s="13">
        <v>10</v>
      </c>
      <c r="C175" s="6">
        <f>IF(C144&lt;&gt;"", RSQ($B144:$B$164, $C144:$C$164),"")</f>
        <v>0.87730545366556956</v>
      </c>
    </row>
    <row r="176" spans="1:3" x14ac:dyDescent="0.25">
      <c r="B176" s="13">
        <v>11.5</v>
      </c>
      <c r="C176" s="17">
        <f>IF(C145&lt;&gt;"", RSQ($B145:$B$164, $C145:$C$164),"")</f>
        <v>0.89706201363968363</v>
      </c>
    </row>
    <row r="177" spans="2:3" x14ac:dyDescent="0.25">
      <c r="B177" s="13">
        <v>13</v>
      </c>
      <c r="C177" s="6">
        <f>IF(C146&lt;&gt;"", RSQ($B146:$B$164, $C146:$C$164),"")</f>
        <v>0.88642510864491242</v>
      </c>
    </row>
    <row r="178" spans="2:3" x14ac:dyDescent="0.25">
      <c r="B178" s="13">
        <v>14.5</v>
      </c>
      <c r="C178" s="6">
        <f>IF(C147&lt;&gt;"", RSQ($B147:$B$164, $C147:$C$164),"")</f>
        <v>0.87206667095011425</v>
      </c>
    </row>
    <row r="179" spans="2:3" x14ac:dyDescent="0.25">
      <c r="B179" s="13">
        <v>16</v>
      </c>
      <c r="C179" s="6">
        <f>IF(C148&lt;&gt;"", RSQ($B148:$B$164, $C148:$C$164),"")</f>
        <v>0.85397454828994512</v>
      </c>
    </row>
    <row r="180" spans="2:3" x14ac:dyDescent="0.25">
      <c r="B180" s="13">
        <v>17.5</v>
      </c>
      <c r="C180" s="6">
        <f>IF(C149&lt;&gt;"", RSQ($B149:$B$164, $C149:$C$164),"")</f>
        <v>0.83964022680872863</v>
      </c>
    </row>
    <row r="181" spans="2:3" x14ac:dyDescent="0.25">
      <c r="B181" s="13">
        <v>19</v>
      </c>
      <c r="C181" s="6">
        <f>IF(C150&lt;&gt;"", RSQ($B150:$B$164, $C150:$C$164),"")</f>
        <v>0.85129357165517427</v>
      </c>
    </row>
    <row r="182" spans="2:3" x14ac:dyDescent="0.25">
      <c r="B182" s="13">
        <v>20.5</v>
      </c>
      <c r="C182" s="6">
        <f>IF(C151&lt;&gt;"", RSQ($B151:$B$164, $C151:$C$164),"")</f>
        <v>0.82821519111879538</v>
      </c>
    </row>
    <row r="183" spans="2:3" x14ac:dyDescent="0.25">
      <c r="B183" s="13">
        <v>22</v>
      </c>
      <c r="C183" s="6">
        <f>IF(C152&lt;&gt;"", RSQ($B152:$B$164, $C152:$C$164),"")</f>
        <v>0.81583097776884383</v>
      </c>
    </row>
    <row r="184" spans="2:3" x14ac:dyDescent="0.25">
      <c r="B184" s="13">
        <v>23.5</v>
      </c>
      <c r="C184" s="6">
        <f>IF(C153&lt;&gt;"", RSQ($B153:$B$164, $C153:$C$164),"")</f>
        <v>0.76653676914387481</v>
      </c>
    </row>
    <row r="185" spans="2:3" x14ac:dyDescent="0.25">
      <c r="B185" s="13">
        <v>25</v>
      </c>
      <c r="C185" s="6">
        <f>IF(C154&lt;&gt;"", RSQ($B154:$B$164, $C154:$C$164),"")</f>
        <v>0.69767946888199861</v>
      </c>
    </row>
    <row r="186" spans="2:3" x14ac:dyDescent="0.25">
      <c r="B186" s="13">
        <v>26.5</v>
      </c>
      <c r="C186" s="6">
        <f>IF(C155&lt;&gt;"", RSQ($B155:$B$164, $C155:$C$164),"")</f>
        <v>0.6461253590090591</v>
      </c>
    </row>
    <row r="187" spans="2:3" x14ac:dyDescent="0.25">
      <c r="B187" s="13">
        <v>28</v>
      </c>
      <c r="C187" s="6">
        <f>IF(C156&lt;&gt;"", RSQ($B156:$B$164, $C156:$C$164),"")</f>
        <v>0.52797710570954981</v>
      </c>
    </row>
    <row r="188" spans="2:3" x14ac:dyDescent="0.25">
      <c r="B188" s="13">
        <v>29.5</v>
      </c>
      <c r="C188" s="6">
        <f>IF(C157&lt;&gt;"", RSQ($B157:$B$164, $C157:$C$164),"")</f>
        <v>0.42180375480514265</v>
      </c>
    </row>
    <row r="189" spans="2:3" x14ac:dyDescent="0.25">
      <c r="B189" s="13">
        <v>31</v>
      </c>
      <c r="C189" s="6">
        <f>IF(C158&lt;&gt;"", RSQ($B158:$B$164, $C158:$C$164),"")</f>
        <v>0.38194175705236921</v>
      </c>
    </row>
    <row r="190" spans="2:3" x14ac:dyDescent="0.25">
      <c r="B190" s="13">
        <v>32.5</v>
      </c>
      <c r="C190" s="6">
        <f>IF(C159&lt;&gt;"", RSQ($B159:$B$164, $C159:$C$164),"")</f>
        <v>9.1732084334195579E-2</v>
      </c>
    </row>
    <row r="191" spans="2:3" x14ac:dyDescent="0.25">
      <c r="B191" s="13">
        <v>34</v>
      </c>
      <c r="C191" s="6">
        <f>IF(C160&lt;&gt;"", RSQ($B160:$B$164, $C160:$C$164),"")</f>
        <v>1.3834735255856344E-2</v>
      </c>
    </row>
    <row r="192" spans="2:3" x14ac:dyDescent="0.25">
      <c r="B192" s="13">
        <v>35.5</v>
      </c>
      <c r="C192" s="6">
        <f>IF(C161&lt;&gt;"", RSQ($B161:$B$164, $C161:$C$164),"")</f>
        <v>0.25226660652159133</v>
      </c>
    </row>
    <row r="193" spans="1:3" x14ac:dyDescent="0.25">
      <c r="B193" s="13">
        <v>37</v>
      </c>
      <c r="C193" s="6">
        <f>IF(C162&lt;&gt;"", RSQ($B162:$B$164, $C162:$C$164),"")</f>
        <v>0.17461587939353165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1</v>
      </c>
    </row>
    <row r="200" spans="1:3" x14ac:dyDescent="0.25">
      <c r="B200" s="13">
        <v>3</v>
      </c>
      <c r="C200" s="6">
        <f>RSQ($B$135:$B137, $C$135:$C137)</f>
        <v>0.99978475591740346</v>
      </c>
    </row>
    <row r="201" spans="1:3" x14ac:dyDescent="0.25">
      <c r="B201" s="13">
        <v>4</v>
      </c>
      <c r="C201" s="6">
        <f>RSQ($B$135:$B138, $C$135:$C138)</f>
        <v>0.98026925829684686</v>
      </c>
    </row>
    <row r="202" spans="1:3" x14ac:dyDescent="0.25">
      <c r="B202" s="13">
        <v>5</v>
      </c>
      <c r="C202" s="6">
        <f>RSQ($B$135:$B139, $C$135:$C139)</f>
        <v>0.96695325830236678</v>
      </c>
    </row>
    <row r="203" spans="1:3" x14ac:dyDescent="0.25">
      <c r="B203" s="13">
        <v>6</v>
      </c>
      <c r="C203" s="6">
        <f>RSQ($B$135:$B140, $C$135:$C140)</f>
        <v>0.95213965441307402</v>
      </c>
    </row>
    <row r="204" spans="1:3" x14ac:dyDescent="0.25">
      <c r="B204" s="13">
        <v>7</v>
      </c>
      <c r="C204" s="6">
        <f>RSQ($B$135:$B141, $C$135:$C141)</f>
        <v>0.93753565268176386</v>
      </c>
    </row>
    <row r="205" spans="1:3" x14ac:dyDescent="0.25">
      <c r="B205" s="13">
        <v>8</v>
      </c>
      <c r="C205" s="6">
        <f>RSQ($B$135:$B142, $C$135:$C142)</f>
        <v>0.93297141037768561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0.98293736200068316</v>
      </c>
    </row>
    <row r="232" spans="1:3" x14ac:dyDescent="0.25">
      <c r="B232" s="13">
        <v>4</v>
      </c>
      <c r="C232" s="13">
        <f>RSQ($B138:$B$144, C138:C$144)</f>
        <v>0.99063901361568585</v>
      </c>
    </row>
    <row r="233" spans="1:3" x14ac:dyDescent="0.25">
      <c r="B233" s="13">
        <v>5</v>
      </c>
      <c r="C233" s="13">
        <f>RSQ($B139:$B$144, C139:C$144)</f>
        <v>0.99713991947621261</v>
      </c>
    </row>
    <row r="234" spans="1:3" x14ac:dyDescent="0.25">
      <c r="B234" s="13">
        <v>6</v>
      </c>
      <c r="C234" s="13">
        <f>RSQ($B140:$B$144, C140:C$144)</f>
        <v>0.99672673763363773</v>
      </c>
    </row>
    <row r="235" spans="1:3" x14ac:dyDescent="0.25">
      <c r="B235" s="13">
        <v>7</v>
      </c>
      <c r="C235" s="13">
        <f>RSQ($B141:$B$144, C141:C$144)</f>
        <v>0.99359121642703541</v>
      </c>
    </row>
    <row r="236" spans="1:3" x14ac:dyDescent="0.25">
      <c r="B236" s="13">
        <v>8</v>
      </c>
      <c r="C236" s="13">
        <f>RSQ($B142:$B$144, C142:C$144)</f>
        <v>0.9996164263128362</v>
      </c>
    </row>
    <row r="237" spans="1:3" x14ac:dyDescent="0.25">
      <c r="B237" s="13">
        <v>9</v>
      </c>
      <c r="C237">
        <f>RSQ($B143:$B$144, C143:C$144)</f>
        <v>1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1.9829373620006832</v>
      </c>
    </row>
    <row r="263" spans="1:3" x14ac:dyDescent="0.25">
      <c r="B263" s="13">
        <v>4</v>
      </c>
      <c r="C263" s="17">
        <f t="shared" ref="C263:C271" si="3">SUM(C200,C232)</f>
        <v>1.9904237695330893</v>
      </c>
    </row>
    <row r="264" spans="1:3" x14ac:dyDescent="0.25">
      <c r="B264" s="13">
        <v>5</v>
      </c>
      <c r="C264" s="17">
        <f t="shared" si="3"/>
        <v>1.9774091777730596</v>
      </c>
    </row>
    <row r="265" spans="1:3" x14ac:dyDescent="0.25">
      <c r="B265" s="13">
        <v>6</v>
      </c>
      <c r="C265" s="17">
        <f t="shared" si="3"/>
        <v>1.9636799959360045</v>
      </c>
    </row>
    <row r="266" spans="1:3" x14ac:dyDescent="0.25">
      <c r="B266" s="13">
        <v>7</v>
      </c>
      <c r="C266" s="17">
        <f t="shared" si="3"/>
        <v>1.9457308708401095</v>
      </c>
    </row>
    <row r="267" spans="1:3" x14ac:dyDescent="0.25">
      <c r="B267" s="13">
        <v>8</v>
      </c>
      <c r="C267" s="17">
        <f t="shared" si="3"/>
        <v>1.9371520789946</v>
      </c>
    </row>
    <row r="268" spans="1:3" x14ac:dyDescent="0.25">
      <c r="B268" s="13">
        <v>9</v>
      </c>
      <c r="C268" s="17">
        <f t="shared" si="3"/>
        <v>1.9329714103776856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1.9904237695330893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5.6778728923467439</v>
      </c>
    </row>
    <row r="294" spans="1:3" x14ac:dyDescent="0.25">
      <c r="B294" s="16">
        <v>2</v>
      </c>
      <c r="C294" s="13">
        <f t="shared" si="4"/>
        <v>5.1670311251698466</v>
      </c>
    </row>
    <row r="295" spans="1:3" x14ac:dyDescent="0.25">
      <c r="B295" s="13">
        <v>3</v>
      </c>
      <c r="C295" s="13">
        <f t="shared" si="4"/>
        <v>4.6725310834399103</v>
      </c>
    </row>
    <row r="296" spans="1:3" x14ac:dyDescent="0.25">
      <c r="B296" s="13">
        <v>4</v>
      </c>
      <c r="C296" s="13">
        <f t="shared" si="4"/>
        <v>4.4028384588096774</v>
      </c>
    </row>
    <row r="297" spans="1:3" x14ac:dyDescent="0.25">
      <c r="B297" s="13">
        <v>5</v>
      </c>
      <c r="C297" s="13">
        <f t="shared" si="4"/>
        <v>4.1530461551211078</v>
      </c>
    </row>
    <row r="298" spans="1:3" x14ac:dyDescent="0.25">
      <c r="B298" s="13">
        <v>6</v>
      </c>
      <c r="C298" s="13">
        <f t="shared" si="4"/>
        <v>3.9652732332349978</v>
      </c>
    </row>
    <row r="299" spans="1:3" x14ac:dyDescent="0.25">
      <c r="B299" s="13">
        <v>7</v>
      </c>
      <c r="C299" s="13">
        <f t="shared" si="4"/>
        <v>3.8082878847785229</v>
      </c>
    </row>
    <row r="300" spans="1:3" x14ac:dyDescent="0.25">
      <c r="B300" s="13">
        <v>8</v>
      </c>
      <c r="C300" s="13">
        <f t="shared" si="4"/>
        <v>3.5926006105778021</v>
      </c>
    </row>
    <row r="301" spans="1:3" x14ac:dyDescent="0.25">
      <c r="B301" s="13">
        <v>9</v>
      </c>
      <c r="C301" s="13">
        <f t="shared" si="4"/>
        <v>3.4123083956541165</v>
      </c>
    </row>
    <row r="302" spans="1:3" x14ac:dyDescent="0.25">
      <c r="B302" s="13">
        <v>10</v>
      </c>
      <c r="C302">
        <f>IF(0 &lt; 10^C144-10^(C$19*$B302+C$20), LOG(10^C144-10^(C$19*$B302+C$20)), "")</f>
        <v>3.2236583370764693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5.5880440880506583</v>
      </c>
    </row>
    <row r="325" spans="1:3" x14ac:dyDescent="0.25">
      <c r="B325" s="16">
        <v>2</v>
      </c>
      <c r="C325" s="13">
        <f t="shared" si="5"/>
        <v>4.9531852028976129</v>
      </c>
    </row>
    <row r="326" spans="1:3" x14ac:dyDescent="0.25">
      <c r="B326" s="13">
        <v>3</v>
      </c>
      <c r="C326" s="13">
        <f t="shared" si="5"/>
        <v>4.0163075561656969</v>
      </c>
    </row>
    <row r="327" spans="1:3" x14ac:dyDescent="0.25">
      <c r="B327" s="13">
        <v>4</v>
      </c>
      <c r="C327" s="13">
        <f t="shared" si="5"/>
        <v>3.2431066587107251</v>
      </c>
    </row>
    <row r="328" spans="1:3" x14ac:dyDescent="0.25">
      <c r="B328" s="13">
        <v>5</v>
      </c>
      <c r="C328" s="13" t="str">
        <f>IF(0&lt;10^C297-10^(C$28*$B328+C$29),LOG(10^C297-10^(C$28*$B328+C$29)),"")</f>
        <v/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2016-08-24T18:31:33Z</dcterms:modified>
</cp:coreProperties>
</file>