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263" i="2"/>
  <c r="C200" i="2"/>
  <c r="C231" i="2"/>
  <c r="C232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2" i="2" l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8" i="2" l="1"/>
  <c r="C37" i="2"/>
  <c r="C36" i="2"/>
  <c r="C39" i="2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<sst xmlns="http://schemas.openxmlformats.org/spreadsheetml/2006/main" count="68" uniqueCount="39">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</sst>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10648.792857142857</v>
      </c>
    </row>
    <row r="3" spans="1:3" x14ac:dyDescent="0.25">
      <c r="A3" s="20" t="s">
        <v>4</v>
      </c>
      <c r="B3" s="20"/>
      <c r="C3" s="26">
        <v>3151.7</v>
      </c>
    </row>
    <row r="4" spans="1:3" x14ac:dyDescent="0.25">
      <c r="A4" s="20" t="s">
        <v>5</v>
      </c>
      <c r="B4" s="20"/>
      <c r="C4" s="26">
        <v>4491.2999999999993</v>
      </c>
    </row>
    <row r="5" spans="1:3" x14ac:dyDescent="0.25">
      <c r="A5" s="20" t="s">
        <v>6</v>
      </c>
      <c r="B5" s="20"/>
      <c r="C5" s="25">
        <v>0.29520000000000035</v>
      </c>
    </row>
    <row r="6" spans="1:3" x14ac:dyDescent="0.25">
      <c r="A6" s="20" t="s">
        <v>7</v>
      </c>
      <c r="B6" s="20"/>
      <c r="C6" s="25">
        <v>1.0261169837137945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166288.20000000001</v>
      </c>
    </row>
    <row r="10" spans="1:3" x14ac:dyDescent="0.25">
      <c r="B10" s="15">
        <v>2</v>
      </c>
      <c r="C10" s="27">
        <v>25986.6</v>
      </c>
    </row>
    <row r="11" spans="1:3" x14ac:dyDescent="0.25">
      <c r="B11" s="12">
        <v>3</v>
      </c>
      <c r="C11" s="27">
        <v>8379.7000000000007</v>
      </c>
    </row>
    <row r="12" spans="1:3" x14ac:dyDescent="0.25">
      <c r="B12" s="12">
        <v>4</v>
      </c>
      <c r="C12" s="27">
        <v>5225.8</v>
      </c>
    </row>
    <row r="13" spans="1:3" x14ac:dyDescent="0.25">
      <c r="B13" s="12">
        <v>5</v>
      </c>
      <c r="C13" s="27">
        <v>3630.2</v>
      </c>
    </row>
    <row r="14" spans="1:3" x14ac:dyDescent="0.25">
      <c r="B14" s="12">
        <v>6</v>
      </c>
      <c r="C14" s="27">
        <v>2595.3000000000002</v>
      </c>
    </row>
    <row r="15" spans="1:3" x14ac:dyDescent="0.25">
      <c r="B15" s="12">
        <v>7</v>
      </c>
      <c r="C15" s="27">
        <v>2152.6999999999998</v>
      </c>
    </row>
    <row r="16" spans="1:3" x14ac:dyDescent="0.25">
      <c r="B16" s="12">
        <v>8</v>
      </c>
      <c r="C16" s="27">
        <v>1632.6</v>
      </c>
    </row>
    <row r="17" spans="2:3" x14ac:dyDescent="0.25">
      <c r="B17" s="12">
        <v>9</v>
      </c>
      <c r="C17" s="27">
        <v>1201.8</v>
      </c>
    </row>
    <row r="18" spans="2:3" x14ac:dyDescent="0.25">
      <c r="B18" s="12">
        <v>10</v>
      </c>
      <c r="C18" s="27">
        <v>1110.8</v>
      </c>
    </row>
    <row r="19" spans="2:3" x14ac:dyDescent="0.25">
      <c r="B19" s="12">
        <v>11.5</v>
      </c>
      <c r="C19" s="27">
        <v>970.2</v>
      </c>
    </row>
    <row r="20" spans="2:3" x14ac:dyDescent="0.25">
      <c r="B20" s="12">
        <v>13</v>
      </c>
      <c r="C20" s="27">
        <v>1057</v>
      </c>
    </row>
    <row r="21" spans="2:3" x14ac:dyDescent="0.25">
      <c r="B21" s="12">
        <v>14.5</v>
      </c>
      <c r="C21" s="27">
        <v>907.8</v>
      </c>
    </row>
    <row r="22" spans="2:3" x14ac:dyDescent="0.25">
      <c r="B22" s="12">
        <v>16</v>
      </c>
      <c r="C22" s="27">
        <v>806.5</v>
      </c>
    </row>
    <row r="23" spans="2:3" x14ac:dyDescent="0.25">
      <c r="B23" s="12">
        <v>17.5</v>
      </c>
      <c r="C23" s="27">
        <v>761.6</v>
      </c>
    </row>
    <row r="24" spans="2:3" x14ac:dyDescent="0.25">
      <c r="B24" s="12">
        <v>19</v>
      </c>
      <c r="C24" s="27">
        <v>506</v>
      </c>
    </row>
    <row r="25" spans="2:3" x14ac:dyDescent="0.25">
      <c r="B25" s="12">
        <v>20.5</v>
      </c>
      <c r="C25" s="27">
        <v>446.9</v>
      </c>
    </row>
    <row r="26" spans="2:3" x14ac:dyDescent="0.25">
      <c r="B26" s="12">
        <v>22</v>
      </c>
      <c r="C26" s="27">
        <v>479.5</v>
      </c>
    </row>
    <row r="27" spans="2:3" x14ac:dyDescent="0.25">
      <c r="B27" s="12">
        <v>23.5</v>
      </c>
      <c r="C27" s="27">
        <v>446.6</v>
      </c>
    </row>
    <row r="28" spans="2:3" x14ac:dyDescent="0.25">
      <c r="B28" s="12">
        <v>25</v>
      </c>
      <c r="C28" s="27">
        <v>463.6</v>
      </c>
    </row>
    <row r="29" spans="2:3" x14ac:dyDescent="0.25">
      <c r="B29" s="12">
        <v>26.5</v>
      </c>
      <c r="C29" s="27">
        <v>333.5</v>
      </c>
    </row>
    <row r="30" spans="2:3" x14ac:dyDescent="0.25">
      <c r="B30" s="12">
        <v>28</v>
      </c>
      <c r="C30" s="27">
        <v>278.39999999999998</v>
      </c>
    </row>
    <row r="31" spans="2:3" x14ac:dyDescent="0.25">
      <c r="B31" s="12">
        <v>29.5</v>
      </c>
      <c r="C31" s="27">
        <v>270.3</v>
      </c>
    </row>
    <row r="32" spans="2:3" x14ac:dyDescent="0.25">
      <c r="B32" s="12">
        <v>31</v>
      </c>
      <c r="C32" s="27">
        <v>295.60000000000002</v>
      </c>
    </row>
    <row r="33" spans="2:3" x14ac:dyDescent="0.25">
      <c r="B33" s="12">
        <v>32.5</v>
      </c>
      <c r="C33" s="27">
        <v>288.8</v>
      </c>
    </row>
    <row r="34" spans="2:3" x14ac:dyDescent="0.25">
      <c r="B34" s="12">
        <v>34</v>
      </c>
      <c r="C34" s="27">
        <v>292.10000000000002</v>
      </c>
    </row>
    <row r="35" spans="2:3" x14ac:dyDescent="0.25">
      <c r="B35" s="12">
        <v>35.5</v>
      </c>
      <c r="C35" s="27">
        <v>251.8</v>
      </c>
    </row>
    <row r="36" spans="2:3" x14ac:dyDescent="0.25">
      <c r="B36" s="12">
        <v>37</v>
      </c>
      <c r="C36" s="27">
        <v>222.7</v>
      </c>
    </row>
    <row r="37" spans="2:3" x14ac:dyDescent="0.25">
      <c r="B37" s="12">
        <v>38.5</v>
      </c>
      <c r="C37" s="27">
        <v>267.60000000000002</v>
      </c>
    </row>
    <row r="38" spans="2:3" x14ac:dyDescent="0.25">
      <c r="B38" s="12">
        <v>40</v>
      </c>
      <c r="C38" s="27">
        <v>394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C30" sqref="C3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10648.792857142857</v>
      </c>
    </row>
    <row r="3" spans="1:3" x14ac:dyDescent="0.25">
      <c r="A3" s="20" t="s">
        <v>4</v>
      </c>
      <c r="B3" s="20"/>
      <c r="C3" s="26">
        <v>3151.7</v>
      </c>
    </row>
    <row r="4" spans="1:3" x14ac:dyDescent="0.25">
      <c r="A4" s="20" t="s">
        <v>5</v>
      </c>
      <c r="B4" s="20"/>
      <c r="C4" s="26">
        <v>4491.2999999999993</v>
      </c>
    </row>
    <row r="5" spans="1:3" x14ac:dyDescent="0.25">
      <c r="A5" s="20" t="s">
        <v>6</v>
      </c>
      <c r="B5" s="20"/>
      <c r="C5" s="25">
        <v>0.29520000000000035</v>
      </c>
    </row>
    <row r="6" spans="1:3" x14ac:dyDescent="0.25">
      <c r="A6" s="20" t="s">
        <v>7</v>
      </c>
      <c r="B6" s="20"/>
      <c r="C6" s="25">
        <v>1.0261169837137945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42.528358399134369</v>
      </c>
    </row>
    <row r="10" spans="1:3" x14ac:dyDescent="0.25">
      <c r="A10" s="22" t="s">
        <v>20</v>
      </c>
      <c r="B10" s="22"/>
      <c r="C10">
        <f>60*(C13-(C22/C21)*EXP(-1*C21*C8))/C2/C7</f>
        <v>1.9314451470191405</v>
      </c>
    </row>
    <row r="11" spans="1:3" x14ac:dyDescent="0.25">
      <c r="A11" s="22" t="s">
        <v>21</v>
      </c>
      <c r="B11" s="22"/>
      <c r="C11">
        <f>C16/C9</f>
        <v>0.95458453559640677</v>
      </c>
    </row>
    <row r="12" spans="1:3" x14ac:dyDescent="0.25">
      <c r="A12" s="22" t="s">
        <v>22</v>
      </c>
      <c r="B12" s="22"/>
      <c r="C12">
        <f>C9*C17/(3*0.693)</f>
        <v>194.82944810906022</v>
      </c>
    </row>
    <row r="13" spans="1:3" x14ac:dyDescent="0.25">
      <c r="A13" s="22" t="s">
        <v>29</v>
      </c>
      <c r="B13" s="22"/>
      <c r="C13" s="8">
        <f>(C3+C4)/C5</f>
        <v>25890.921409214057</v>
      </c>
    </row>
    <row r="14" spans="1:3" x14ac:dyDescent="0.25">
      <c r="A14" s="21" t="s">
        <v>33</v>
      </c>
      <c r="B14" s="9" t="s">
        <v>35</v>
      </c>
      <c r="C14" s="8">
        <f>C196</f>
        <v>6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40.596913252115229</v>
      </c>
    </row>
    <row r="17" spans="1:3" x14ac:dyDescent="0.25">
      <c r="A17" s="21"/>
      <c r="B17" s="10" t="s">
        <v>23</v>
      </c>
      <c r="C17" s="8">
        <f>0.693/C21</f>
        <v>9.5242430666446936</v>
      </c>
    </row>
    <row r="18" spans="1:3" x14ac:dyDescent="0.25">
      <c r="A18" s="21"/>
      <c r="B18" s="10" t="s">
        <v>24</v>
      </c>
      <c r="C18">
        <f>RSQ(C140:C164,B140:B164)</f>
        <v>0.84000394098389697</v>
      </c>
    </row>
    <row r="19" spans="1:3" x14ac:dyDescent="0.25">
      <c r="A19" s="21"/>
      <c r="B19" s="10" t="s">
        <v>25</v>
      </c>
      <c r="C19" s="8">
        <f>SLOPE(C140:C164,B140:B164)</f>
        <v>-3.1594306444905969E-2</v>
      </c>
    </row>
    <row r="20" spans="1:3" x14ac:dyDescent="0.25">
      <c r="A20" s="21"/>
      <c r="B20" s="10" t="s">
        <v>26</v>
      </c>
      <c r="C20" s="8">
        <f>INTERCEPT(C140:C164,B140:B164)</f>
        <v>3.8520887536228527</v>
      </c>
    </row>
    <row r="21" spans="1:3" x14ac:dyDescent="0.25">
      <c r="A21" s="21"/>
      <c r="B21" s="10" t="s">
        <v>27</v>
      </c>
      <c r="C21" s="8">
        <f>ABS(C19)*2.303</f>
        <v>7.2761687742618444E-2</v>
      </c>
    </row>
    <row r="22" spans="1:3" x14ac:dyDescent="0.25">
      <c r="A22" s="21"/>
      <c r="B22" s="10" t="s">
        <v>28</v>
      </c>
      <c r="C22" s="8">
        <f>10^C20</f>
        <v>7113.5887406890342</v>
      </c>
    </row>
    <row r="23" spans="1:3" x14ac:dyDescent="0.25">
      <c r="A23" s="21" t="s">
        <v>34</v>
      </c>
      <c r="B23" s="9" t="s">
        <v>35</v>
      </c>
      <c r="C23" s="8">
        <f>C291</f>
        <v>3</v>
      </c>
    </row>
    <row r="24" spans="1:3" x14ac:dyDescent="0.25">
      <c r="A24" s="21"/>
      <c r="B24" s="9" t="s">
        <v>36</v>
      </c>
      <c r="C24" s="8">
        <v>5</v>
      </c>
    </row>
    <row r="25" spans="1:3" x14ac:dyDescent="0.25">
      <c r="A25" s="21"/>
      <c r="B25" s="9" t="s">
        <v>19</v>
      </c>
      <c r="C25">
        <f>60*C31/(C$2*(1-EXP(-1*C30*60)))</f>
        <v>692.84240566005246</v>
      </c>
    </row>
    <row r="26" spans="1:3" x14ac:dyDescent="0.25">
      <c r="A26" s="21"/>
      <c r="B26" s="10" t="s">
        <v>23</v>
      </c>
      <c r="C26" s="8">
        <f>0.693/C30</f>
        <v>1.2425295237679408</v>
      </c>
    </row>
    <row r="27" spans="1:3" x14ac:dyDescent="0.25">
      <c r="A27" s="21"/>
      <c r="B27" s="10" t="s">
        <v>24</v>
      </c>
      <c r="C27">
        <f>RSQ(C295:C297,B295:B297)</f>
        <v>0.99808086542516516</v>
      </c>
    </row>
    <row r="28" spans="1:3" x14ac:dyDescent="0.25">
      <c r="A28" s="21"/>
      <c r="B28" s="10" t="s">
        <v>25</v>
      </c>
      <c r="C28" s="8">
        <f>SLOPE(C295:C297,B295:B297)</f>
        <v>-0.24217682425028864</v>
      </c>
    </row>
    <row r="29" spans="1:3" x14ac:dyDescent="0.25">
      <c r="A29" s="21"/>
      <c r="B29" s="10" t="s">
        <v>26</v>
      </c>
      <c r="C29" s="8">
        <f>INTERCEPT(C295:C297,B295:B297)</f>
        <v>5.0897835897016419</v>
      </c>
    </row>
    <row r="30" spans="1:3" x14ac:dyDescent="0.25">
      <c r="A30" s="21"/>
      <c r="B30" s="10" t="s">
        <v>27</v>
      </c>
      <c r="C30" s="8">
        <f>ABS(C28)*2.303</f>
        <v>0.5577332262484147</v>
      </c>
    </row>
    <row r="31" spans="1:3" x14ac:dyDescent="0.25">
      <c r="A31" s="21"/>
      <c r="B31" s="10" t="s">
        <v>28</v>
      </c>
      <c r="C31" s="8">
        <f>10^C29</f>
        <v>122965.58767530698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2</v>
      </c>
    </row>
    <row r="34" spans="1:3" x14ac:dyDescent="0.25">
      <c r="A34" s="21"/>
      <c r="B34" s="9" t="s">
        <v>19</v>
      </c>
      <c r="C34">
        <f>60*C40/(C$2*(1-EXP(-1*C39*60)))</f>
        <v>32238.886829363404</v>
      </c>
    </row>
    <row r="35" spans="1:3" x14ac:dyDescent="0.25">
      <c r="A35" s="21"/>
      <c r="B35" s="10" t="s">
        <v>23</v>
      </c>
      <c r="C35" s="8">
        <f>0.693/C39</f>
        <v>0.28449843327122781</v>
      </c>
    </row>
    <row r="36" spans="1:3" x14ac:dyDescent="0.25">
      <c r="A36" s="21"/>
      <c r="B36" s="10" t="s">
        <v>24</v>
      </c>
      <c r="C36">
        <f>RSQ(C324:C325,B324:B325)</f>
        <v>1</v>
      </c>
    </row>
    <row r="37" spans="1:3" x14ac:dyDescent="0.25">
      <c r="A37" s="21"/>
      <c r="B37" s="10" t="s">
        <v>25</v>
      </c>
      <c r="C37" s="8">
        <f>SLOPE(C324:C325,B324:B325)</f>
        <v>-1.0576924823219249</v>
      </c>
    </row>
    <row r="38" spans="1:3" x14ac:dyDescent="0.25">
      <c r="A38" s="21"/>
      <c r="B38" s="10" t="s">
        <v>26</v>
      </c>
      <c r="C38" s="8">
        <f>INTERCEPT(C324:C325,B324:B325)</f>
        <v>6.7575291664513504</v>
      </c>
    </row>
    <row r="39" spans="1:3" x14ac:dyDescent="0.25">
      <c r="A39" s="21"/>
      <c r="B39" s="10" t="s">
        <v>27</v>
      </c>
      <c r="C39" s="8">
        <f>ABS(C37)*2.303</f>
        <v>2.4358657867873932</v>
      </c>
    </row>
    <row r="40" spans="1:3" x14ac:dyDescent="0.25">
      <c r="A40" s="21"/>
      <c r="B40" s="10" t="s">
        <v>28</v>
      </c>
      <c r="C40" s="8">
        <f>10^C38</f>
        <v>5721753.7965126988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166288.20000000001</v>
      </c>
    </row>
    <row r="43" spans="1:3" x14ac:dyDescent="0.25">
      <c r="B43" s="15">
        <v>2</v>
      </c>
      <c r="C43" s="28">
        <v>25986.6</v>
      </c>
    </row>
    <row r="44" spans="1:3" x14ac:dyDescent="0.25">
      <c r="B44" s="12">
        <v>3</v>
      </c>
      <c r="C44" s="28">
        <v>8379.7000000000007</v>
      </c>
    </row>
    <row r="45" spans="1:3" x14ac:dyDescent="0.25">
      <c r="B45" s="12">
        <v>4</v>
      </c>
      <c r="C45" s="28">
        <v>5225.8</v>
      </c>
    </row>
    <row r="46" spans="1:3" x14ac:dyDescent="0.25">
      <c r="B46" s="12">
        <v>5</v>
      </c>
      <c r="C46" s="28">
        <v>3630.2</v>
      </c>
    </row>
    <row r="47" spans="1:3" x14ac:dyDescent="0.25">
      <c r="B47" s="12">
        <v>6</v>
      </c>
      <c r="C47" s="28">
        <v>2595.3000000000002</v>
      </c>
    </row>
    <row r="48" spans="1:3" x14ac:dyDescent="0.25">
      <c r="B48" s="12">
        <v>7</v>
      </c>
      <c r="C48" s="28">
        <v>2152.6999999999998</v>
      </c>
    </row>
    <row r="49" spans="2:3" x14ac:dyDescent="0.25">
      <c r="B49" s="12">
        <v>8</v>
      </c>
      <c r="C49" s="28">
        <v>1632.6</v>
      </c>
    </row>
    <row r="50" spans="2:3" x14ac:dyDescent="0.25">
      <c r="B50" s="12">
        <v>9</v>
      </c>
      <c r="C50" s="28">
        <v>1201.8</v>
      </c>
    </row>
    <row r="51" spans="2:3" x14ac:dyDescent="0.25">
      <c r="B51" s="12">
        <v>10</v>
      </c>
      <c r="C51" s="28">
        <v>1110.8</v>
      </c>
    </row>
    <row r="52" spans="2:3" x14ac:dyDescent="0.25">
      <c r="B52" s="12">
        <v>11.5</v>
      </c>
      <c r="C52" s="28">
        <v>970.2</v>
      </c>
    </row>
    <row r="53" spans="2:3" x14ac:dyDescent="0.25">
      <c r="B53" s="12">
        <v>13</v>
      </c>
      <c r="C53" s="28">
        <v>1057</v>
      </c>
    </row>
    <row r="54" spans="2:3" x14ac:dyDescent="0.25">
      <c r="B54" s="12">
        <v>14.5</v>
      </c>
      <c r="C54" s="28">
        <v>907.8</v>
      </c>
    </row>
    <row r="55" spans="2:3" x14ac:dyDescent="0.25">
      <c r="B55" s="12">
        <v>16</v>
      </c>
      <c r="C55" s="28">
        <v>806.5</v>
      </c>
    </row>
    <row r="56" spans="2:3" x14ac:dyDescent="0.25">
      <c r="B56" s="12">
        <v>17.5</v>
      </c>
      <c r="C56" s="28">
        <v>761.6</v>
      </c>
    </row>
    <row r="57" spans="2:3" x14ac:dyDescent="0.25">
      <c r="B57" s="12">
        <v>19</v>
      </c>
      <c r="C57" s="28">
        <v>506</v>
      </c>
    </row>
    <row r="58" spans="2:3" x14ac:dyDescent="0.25">
      <c r="B58" s="12">
        <v>20.5</v>
      </c>
      <c r="C58" s="28">
        <v>446.9</v>
      </c>
    </row>
    <row r="59" spans="2:3" x14ac:dyDescent="0.25">
      <c r="B59" s="12">
        <v>22</v>
      </c>
      <c r="C59" s="28">
        <v>479.5</v>
      </c>
    </row>
    <row r="60" spans="2:3" x14ac:dyDescent="0.25">
      <c r="B60" s="12">
        <v>23.5</v>
      </c>
      <c r="C60" s="28">
        <v>446.6</v>
      </c>
    </row>
    <row r="61" spans="2:3" x14ac:dyDescent="0.25">
      <c r="B61" s="12">
        <v>25</v>
      </c>
      <c r="C61" s="28">
        <v>463.6</v>
      </c>
    </row>
    <row r="62" spans="2:3" x14ac:dyDescent="0.25">
      <c r="B62" s="12">
        <v>26.5</v>
      </c>
      <c r="C62" s="28">
        <v>333.5</v>
      </c>
    </row>
    <row r="63" spans="2:3" x14ac:dyDescent="0.25">
      <c r="B63" s="12">
        <v>28</v>
      </c>
      <c r="C63" s="28">
        <v>278.39999999999998</v>
      </c>
    </row>
    <row r="64" spans="2:3" x14ac:dyDescent="0.25">
      <c r="B64" s="12">
        <v>29.5</v>
      </c>
      <c r="C64" s="28">
        <v>270.3</v>
      </c>
    </row>
    <row r="65" spans="1:3" x14ac:dyDescent="0.25">
      <c r="B65" s="12">
        <v>31</v>
      </c>
      <c r="C65" s="28">
        <v>295.60000000000002</v>
      </c>
    </row>
    <row r="66" spans="1:3" x14ac:dyDescent="0.25">
      <c r="B66" s="12">
        <v>32.5</v>
      </c>
      <c r="C66" s="28">
        <v>288.8</v>
      </c>
    </row>
    <row r="67" spans="1:3" x14ac:dyDescent="0.25">
      <c r="B67" s="12">
        <v>34</v>
      </c>
      <c r="C67" s="28">
        <v>292.10000000000002</v>
      </c>
    </row>
    <row r="68" spans="1:3" x14ac:dyDescent="0.25">
      <c r="B68" s="12">
        <v>35.5</v>
      </c>
      <c r="C68" s="28">
        <v>251.8</v>
      </c>
    </row>
    <row r="69" spans="1:3" x14ac:dyDescent="0.25">
      <c r="B69" s="12">
        <v>37</v>
      </c>
      <c r="C69" s="28">
        <v>222.7</v>
      </c>
    </row>
    <row r="70" spans="1:3" x14ac:dyDescent="0.25">
      <c r="B70" s="12">
        <v>38.5</v>
      </c>
      <c r="C70" s="28">
        <v>267.60000000000002</v>
      </c>
    </row>
    <row r="71" spans="1:3" x14ac:dyDescent="0.25">
      <c r="B71" s="12">
        <v>40</v>
      </c>
      <c r="C71" s="28">
        <v>394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170631.1462111962</v>
      </c>
    </row>
    <row r="74" spans="1:3" x14ac:dyDescent="0.25">
      <c r="B74" s="15">
        <v>2</v>
      </c>
      <c r="C74" s="12">
        <f t="shared" ref="C74:C102" si="0">C43*C$6</f>
        <v>26665.291608976888</v>
      </c>
    </row>
    <row r="75" spans="1:3" x14ac:dyDescent="0.25">
      <c r="B75" s="12">
        <v>3</v>
      </c>
      <c r="C75" s="12">
        <f t="shared" si="0"/>
        <v>8598.5524884264833</v>
      </c>
    </row>
    <row r="76" spans="1:3" x14ac:dyDescent="0.25">
      <c r="B76" s="12">
        <v>4</v>
      </c>
      <c r="C76" s="12">
        <f t="shared" si="0"/>
        <v>5362.282133491547</v>
      </c>
    </row>
    <row r="77" spans="1:3" x14ac:dyDescent="0.25">
      <c r="B77" s="12">
        <v>5</v>
      </c>
      <c r="C77" s="12">
        <f t="shared" si="0"/>
        <v>3725.0098742778164</v>
      </c>
    </row>
    <row r="78" spans="1:3" x14ac:dyDescent="0.25">
      <c r="B78" s="12">
        <v>6</v>
      </c>
      <c r="C78" s="12">
        <f t="shared" si="0"/>
        <v>2663.0814078324111</v>
      </c>
    </row>
    <row r="79" spans="1:3" x14ac:dyDescent="0.25">
      <c r="B79" s="12">
        <v>7</v>
      </c>
      <c r="C79" s="12">
        <f t="shared" si="0"/>
        <v>2208.9220308406852</v>
      </c>
    </row>
    <row r="80" spans="1:3" x14ac:dyDescent="0.25">
      <c r="B80" s="12">
        <v>8</v>
      </c>
      <c r="C80" s="12">
        <f t="shared" si="0"/>
        <v>1675.2385876111407</v>
      </c>
    </row>
    <row r="81" spans="2:3" x14ac:dyDescent="0.25">
      <c r="B81" s="12">
        <v>9</v>
      </c>
      <c r="C81" s="12">
        <f t="shared" si="0"/>
        <v>1233.1873910272382</v>
      </c>
    </row>
    <row r="82" spans="2:3" x14ac:dyDescent="0.25">
      <c r="B82" s="12">
        <v>10</v>
      </c>
      <c r="C82" s="12">
        <f t="shared" si="0"/>
        <v>1139.8107455092829</v>
      </c>
    </row>
    <row r="83" spans="2:3" x14ac:dyDescent="0.25">
      <c r="B83" s="12">
        <v>11.5</v>
      </c>
      <c r="C83" s="12">
        <f t="shared" si="0"/>
        <v>995.53869759912345</v>
      </c>
    </row>
    <row r="84" spans="2:3" x14ac:dyDescent="0.25">
      <c r="B84" s="12">
        <v>13</v>
      </c>
      <c r="C84" s="12">
        <f t="shared" si="0"/>
        <v>1084.6056517854806</v>
      </c>
    </row>
    <row r="85" spans="2:3" x14ac:dyDescent="0.25">
      <c r="B85" s="12">
        <v>14.5</v>
      </c>
      <c r="C85" s="12">
        <f t="shared" si="0"/>
        <v>931.5089978153826</v>
      </c>
    </row>
    <row r="86" spans="2:3" x14ac:dyDescent="0.25">
      <c r="B86" s="12">
        <v>16</v>
      </c>
      <c r="C86" s="12">
        <f t="shared" si="0"/>
        <v>827.56334736517522</v>
      </c>
    </row>
    <row r="87" spans="2:3" x14ac:dyDescent="0.25">
      <c r="B87" s="12">
        <v>17.5</v>
      </c>
      <c r="C87" s="12">
        <f t="shared" si="0"/>
        <v>781.49069479642583</v>
      </c>
    </row>
    <row r="88" spans="2:3" x14ac:dyDescent="0.25">
      <c r="B88" s="12">
        <v>19</v>
      </c>
      <c r="C88" s="12">
        <f t="shared" si="0"/>
        <v>519.21519375918001</v>
      </c>
    </row>
    <row r="89" spans="2:3" x14ac:dyDescent="0.25">
      <c r="B89" s="12">
        <v>20.5</v>
      </c>
      <c r="C89" s="12">
        <f t="shared" si="0"/>
        <v>458.5716800216947</v>
      </c>
    </row>
    <row r="90" spans="2:3" x14ac:dyDescent="0.25">
      <c r="B90" s="12">
        <v>22</v>
      </c>
      <c r="C90" s="12">
        <f t="shared" si="0"/>
        <v>492.02309369076443</v>
      </c>
    </row>
    <row r="91" spans="2:3" x14ac:dyDescent="0.25">
      <c r="B91" s="12">
        <v>23.5</v>
      </c>
      <c r="C91" s="12">
        <f t="shared" si="0"/>
        <v>458.26384492658065</v>
      </c>
    </row>
    <row r="92" spans="2:3" x14ac:dyDescent="0.25">
      <c r="B92" s="12">
        <v>25</v>
      </c>
      <c r="C92" s="12">
        <f t="shared" si="0"/>
        <v>475.70783364971516</v>
      </c>
    </row>
    <row r="93" spans="2:3" x14ac:dyDescent="0.25">
      <c r="B93" s="12">
        <v>26.5</v>
      </c>
      <c r="C93" s="12">
        <f t="shared" si="0"/>
        <v>342.21001406855044</v>
      </c>
    </row>
    <row r="94" spans="2:3" x14ac:dyDescent="0.25">
      <c r="B94" s="12">
        <v>28</v>
      </c>
      <c r="C94" s="12">
        <f t="shared" si="0"/>
        <v>285.67096826592035</v>
      </c>
    </row>
    <row r="95" spans="2:3" x14ac:dyDescent="0.25">
      <c r="B95" s="12">
        <v>29.5</v>
      </c>
      <c r="C95" s="12">
        <f t="shared" si="0"/>
        <v>277.35942069783863</v>
      </c>
    </row>
    <row r="96" spans="2:3" x14ac:dyDescent="0.25">
      <c r="B96" s="12">
        <v>31</v>
      </c>
      <c r="C96" s="12">
        <f t="shared" si="0"/>
        <v>303.32018038579764</v>
      </c>
    </row>
    <row r="97" spans="1:3" x14ac:dyDescent="0.25">
      <c r="B97" s="12">
        <v>32.5</v>
      </c>
      <c r="C97" s="12">
        <f t="shared" si="0"/>
        <v>296.34258489654383</v>
      </c>
    </row>
    <row r="98" spans="1:3" x14ac:dyDescent="0.25">
      <c r="B98" s="12">
        <v>34</v>
      </c>
      <c r="C98" s="12">
        <f t="shared" si="0"/>
        <v>299.72877094279937</v>
      </c>
    </row>
    <row r="99" spans="1:3" x14ac:dyDescent="0.25">
      <c r="B99" s="12">
        <v>35.5</v>
      </c>
      <c r="C99" s="12">
        <f t="shared" si="0"/>
        <v>258.37625649913343</v>
      </c>
    </row>
    <row r="100" spans="1:3" x14ac:dyDescent="0.25">
      <c r="B100" s="12">
        <v>37</v>
      </c>
      <c r="C100" s="12">
        <f t="shared" si="0"/>
        <v>228.51625227306201</v>
      </c>
    </row>
    <row r="101" spans="1:3" x14ac:dyDescent="0.25">
      <c r="B101" s="12">
        <v>38.5</v>
      </c>
      <c r="C101" s="12">
        <f t="shared" si="0"/>
        <v>274.58890484181143</v>
      </c>
    </row>
    <row r="102" spans="1:3" x14ac:dyDescent="0.25">
      <c r="B102" s="12">
        <v>40</v>
      </c>
      <c r="C102" s="12">
        <f t="shared" si="0"/>
        <v>404.29009158323504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578018.78797830618</v>
      </c>
    </row>
    <row r="105" spans="1:3" x14ac:dyDescent="0.25">
      <c r="B105" s="15">
        <v>2</v>
      </c>
      <c r="C105">
        <f t="shared" ref="C105:C133" si="1">C74/C$5/($B74-$B73)</f>
        <v>90329.578621195309</v>
      </c>
    </row>
    <row r="106" spans="1:3" x14ac:dyDescent="0.25">
      <c r="B106" s="12">
        <v>3</v>
      </c>
      <c r="C106">
        <f t="shared" si="1"/>
        <v>29127.88783342301</v>
      </c>
    </row>
    <row r="107" spans="1:3" x14ac:dyDescent="0.25">
      <c r="B107" s="12">
        <v>4</v>
      </c>
      <c r="C107">
        <f t="shared" si="1"/>
        <v>18164.912376326356</v>
      </c>
    </row>
    <row r="108" spans="1:3" x14ac:dyDescent="0.25">
      <c r="B108" s="12">
        <v>5</v>
      </c>
      <c r="C108">
        <f t="shared" si="1"/>
        <v>12618.597135087439</v>
      </c>
    </row>
    <row r="109" spans="1:3" x14ac:dyDescent="0.25">
      <c r="B109" s="12">
        <v>6</v>
      </c>
      <c r="C109">
        <f t="shared" si="1"/>
        <v>9021.2784818171003</v>
      </c>
    </row>
    <row r="110" spans="1:3" x14ac:dyDescent="0.25">
      <c r="B110" s="12">
        <v>7</v>
      </c>
      <c r="C110">
        <f t="shared" si="1"/>
        <v>7482.7982074548872</v>
      </c>
    </row>
    <row r="111" spans="1:3" x14ac:dyDescent="0.25">
      <c r="B111" s="12">
        <v>8</v>
      </c>
      <c r="C111">
        <f t="shared" si="1"/>
        <v>5674.9274648073806</v>
      </c>
    </row>
    <row r="112" spans="1:3" x14ac:dyDescent="0.25">
      <c r="B112" s="12">
        <v>9</v>
      </c>
      <c r="C112">
        <f t="shared" si="1"/>
        <v>4177.4640617453815</v>
      </c>
    </row>
    <row r="113" spans="2:3" x14ac:dyDescent="0.25">
      <c r="B113" s="12">
        <v>10</v>
      </c>
      <c r="C113">
        <f t="shared" si="1"/>
        <v>3861.1475118878102</v>
      </c>
    </row>
    <row r="114" spans="2:3" x14ac:dyDescent="0.25">
      <c r="B114" s="12">
        <v>11.5</v>
      </c>
      <c r="C114">
        <f t="shared" si="1"/>
        <v>2248.2807082184331</v>
      </c>
    </row>
    <row r="115" spans="2:3" x14ac:dyDescent="0.25">
      <c r="B115" s="12">
        <v>13</v>
      </c>
      <c r="C115">
        <f t="shared" si="1"/>
        <v>2449.4255912047861</v>
      </c>
    </row>
    <row r="116" spans="2:3" x14ac:dyDescent="0.25">
      <c r="B116" s="12">
        <v>14.5</v>
      </c>
      <c r="C116">
        <f t="shared" si="1"/>
        <v>2103.6788568549719</v>
      </c>
    </row>
    <row r="117" spans="2:3" x14ac:dyDescent="0.25">
      <c r="B117" s="12">
        <v>16</v>
      </c>
      <c r="C117">
        <f t="shared" si="1"/>
        <v>1868.9325821255063</v>
      </c>
    </row>
    <row r="118" spans="2:3" x14ac:dyDescent="0.25">
      <c r="B118" s="12">
        <v>17.5</v>
      </c>
      <c r="C118">
        <f t="shared" si="1"/>
        <v>1764.8841345899389</v>
      </c>
    </row>
    <row r="119" spans="2:3" x14ac:dyDescent="0.25">
      <c r="B119" s="12">
        <v>19</v>
      </c>
      <c r="C119">
        <f t="shared" si="1"/>
        <v>1172.5727049665297</v>
      </c>
    </row>
    <row r="120" spans="2:3" x14ac:dyDescent="0.25">
      <c r="B120" s="12">
        <v>20.5</v>
      </c>
      <c r="C120">
        <f t="shared" si="1"/>
        <v>1035.6180668963282</v>
      </c>
    </row>
    <row r="121" spans="2:3" x14ac:dyDescent="0.25">
      <c r="B121" s="12">
        <v>22</v>
      </c>
      <c r="C121">
        <f t="shared" si="1"/>
        <v>1111.1632648842906</v>
      </c>
    </row>
    <row r="122" spans="2:3" x14ac:dyDescent="0.25">
      <c r="B122" s="12">
        <v>23.5</v>
      </c>
      <c r="C122">
        <f t="shared" si="1"/>
        <v>1034.9228656878502</v>
      </c>
    </row>
    <row r="123" spans="2:3" x14ac:dyDescent="0.25">
      <c r="B123" s="12">
        <v>25</v>
      </c>
      <c r="C123">
        <f t="shared" si="1"/>
        <v>1074.3176008349471</v>
      </c>
    </row>
    <row r="124" spans="2:3" x14ac:dyDescent="0.25">
      <c r="B124" s="12">
        <v>26.5</v>
      </c>
      <c r="C124">
        <f t="shared" si="1"/>
        <v>772.83201009157631</v>
      </c>
    </row>
    <row r="125" spans="2:3" x14ac:dyDescent="0.25">
      <c r="B125" s="12">
        <v>28</v>
      </c>
      <c r="C125">
        <f t="shared" si="1"/>
        <v>645.14672146775069</v>
      </c>
    </row>
    <row r="126" spans="2:3" x14ac:dyDescent="0.25">
      <c r="B126" s="12">
        <v>29.5</v>
      </c>
      <c r="C126">
        <f t="shared" si="1"/>
        <v>626.37628883883986</v>
      </c>
    </row>
    <row r="127" spans="2:3" x14ac:dyDescent="0.25">
      <c r="B127" s="12">
        <v>31</v>
      </c>
      <c r="C127">
        <f t="shared" si="1"/>
        <v>685.00492408716639</v>
      </c>
    </row>
    <row r="128" spans="2:3" x14ac:dyDescent="0.25">
      <c r="B128" s="12">
        <v>32.5</v>
      </c>
      <c r="C128">
        <f t="shared" si="1"/>
        <v>669.24703002832769</v>
      </c>
    </row>
    <row r="129" spans="1:3" x14ac:dyDescent="0.25">
      <c r="B129" s="12">
        <v>34</v>
      </c>
      <c r="C129">
        <f t="shared" si="1"/>
        <v>676.89424332158762</v>
      </c>
    </row>
    <row r="130" spans="1:3" x14ac:dyDescent="0.25">
      <c r="B130" s="12">
        <v>35.5</v>
      </c>
      <c r="C130">
        <f t="shared" si="1"/>
        <v>583.50554764935214</v>
      </c>
    </row>
    <row r="131" spans="1:3" x14ac:dyDescent="0.25">
      <c r="B131" s="12">
        <v>37</v>
      </c>
      <c r="C131">
        <f t="shared" si="1"/>
        <v>516.07103042696872</v>
      </c>
    </row>
    <row r="132" spans="1:3" x14ac:dyDescent="0.25">
      <c r="B132" s="12">
        <v>38.5</v>
      </c>
      <c r="C132">
        <f t="shared" si="1"/>
        <v>620.11947796253639</v>
      </c>
    </row>
    <row r="133" spans="1:3" x14ac:dyDescent="0.25">
      <c r="B133" s="12">
        <v>40</v>
      </c>
      <c r="C133">
        <f t="shared" si="1"/>
        <v>913.03092046800941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5.7619419549995845</v>
      </c>
    </row>
    <row r="136" spans="1:3" x14ac:dyDescent="0.25">
      <c r="B136" s="15">
        <v>2</v>
      </c>
      <c r="C136" s="12">
        <f t="shared" si="2"/>
        <v>4.9558299842951197</v>
      </c>
    </row>
    <row r="137" spans="1:3" x14ac:dyDescent="0.25">
      <c r="B137" s="12">
        <v>3</v>
      </c>
      <c r="C137" s="12">
        <f t="shared" si="2"/>
        <v>4.4643089935344005</v>
      </c>
    </row>
    <row r="138" spans="1:3" x14ac:dyDescent="0.25">
      <c r="B138" s="12">
        <v>4</v>
      </c>
      <c r="C138" s="12">
        <f t="shared" si="2"/>
        <v>4.2592333072595796</v>
      </c>
    </row>
    <row r="139" spans="1:3" x14ac:dyDescent="0.25">
      <c r="B139" s="12">
        <v>5</v>
      </c>
      <c r="C139" s="12">
        <f t="shared" si="2"/>
        <v>4.1010110751651689</v>
      </c>
    </row>
    <row r="140" spans="1:3" x14ac:dyDescent="0.25">
      <c r="B140" s="12">
        <v>6</v>
      </c>
      <c r="C140" s="12">
        <f t="shared" si="2"/>
        <v>3.9552680894546701</v>
      </c>
    </row>
    <row r="141" spans="1:3" x14ac:dyDescent="0.25">
      <c r="B141" s="12">
        <v>7</v>
      </c>
      <c r="C141" s="12">
        <f t="shared" si="2"/>
        <v>3.8740640335338057</v>
      </c>
    </row>
    <row r="142" spans="1:3" x14ac:dyDescent="0.25">
      <c r="B142" s="12">
        <v>8</v>
      </c>
      <c r="C142" s="12">
        <f t="shared" si="2"/>
        <v>3.7539603148809806</v>
      </c>
    </row>
    <row r="143" spans="1:3" x14ac:dyDescent="0.25">
      <c r="B143" s="12">
        <v>9</v>
      </c>
      <c r="C143" s="12">
        <f t="shared" si="2"/>
        <v>3.6209127223947992</v>
      </c>
    </row>
    <row r="144" spans="1:3" x14ac:dyDescent="0.25">
      <c r="B144" s="12">
        <v>10</v>
      </c>
      <c r="C144" s="12">
        <f t="shared" si="2"/>
        <v>3.5867163937957995</v>
      </c>
    </row>
    <row r="145" spans="2:3" x14ac:dyDescent="0.25">
      <c r="B145" s="12">
        <v>11.5</v>
      </c>
      <c r="C145" s="12">
        <f t="shared" si="2"/>
        <v>3.3518505339519429</v>
      </c>
    </row>
    <row r="146" spans="2:3" x14ac:dyDescent="0.25">
      <c r="B146" s="12">
        <v>13</v>
      </c>
      <c r="C146" s="12">
        <f t="shared" si="2"/>
        <v>3.3890642509693243</v>
      </c>
    </row>
    <row r="147" spans="2:3" x14ac:dyDescent="0.25">
      <c r="B147" s="12">
        <v>14.5</v>
      </c>
      <c r="C147" s="12">
        <f t="shared" si="2"/>
        <v>3.3229794420687284</v>
      </c>
    </row>
    <row r="148" spans="2:3" x14ac:dyDescent="0.25">
      <c r="B148" s="12">
        <v>16</v>
      </c>
      <c r="C148" s="12">
        <f t="shared" si="2"/>
        <v>3.2715936353868784</v>
      </c>
    </row>
    <row r="149" spans="2:3" x14ac:dyDescent="0.25">
      <c r="B149" s="12">
        <v>17.5</v>
      </c>
      <c r="C149" s="12">
        <f t="shared" si="2"/>
        <v>3.2467161990383162</v>
      </c>
    </row>
    <row r="150" spans="2:3" x14ac:dyDescent="0.25">
      <c r="B150" s="12">
        <v>19</v>
      </c>
      <c r="C150" s="12">
        <f t="shared" si="2"/>
        <v>3.0691397805016973</v>
      </c>
    </row>
    <row r="151" spans="2:3" x14ac:dyDescent="0.25">
      <c r="B151" s="12">
        <v>20.5</v>
      </c>
      <c r="C151" s="12">
        <f t="shared" si="2"/>
        <v>3.0151996183222574</v>
      </c>
    </row>
    <row r="152" spans="2:3" x14ac:dyDescent="0.25">
      <c r="B152" s="12">
        <v>22</v>
      </c>
      <c r="C152" s="12">
        <f t="shared" si="2"/>
        <v>3.0457778751685805</v>
      </c>
    </row>
    <row r="153" spans="2:3" x14ac:dyDescent="0.25">
      <c r="B153" s="12">
        <v>23.5</v>
      </c>
      <c r="C153" s="12">
        <f t="shared" si="2"/>
        <v>3.0149079823973173</v>
      </c>
    </row>
    <row r="154" spans="2:3" x14ac:dyDescent="0.25">
      <c r="B154" s="12">
        <v>25</v>
      </c>
      <c r="C154" s="12">
        <f t="shared" si="2"/>
        <v>3.0311326909534566</v>
      </c>
    </row>
    <row r="155" spans="2:3" x14ac:dyDescent="0.25">
      <c r="B155" s="12">
        <v>26.5</v>
      </c>
      <c r="C155" s="12">
        <f t="shared" si="2"/>
        <v>2.888085101914466</v>
      </c>
    </row>
    <row r="156" spans="2:3" x14ac:dyDescent="0.25">
      <c r="B156" s="12">
        <v>28</v>
      </c>
      <c r="C156" s="12">
        <f t="shared" si="2"/>
        <v>2.8096584946004226</v>
      </c>
    </row>
    <row r="157" spans="2:3" x14ac:dyDescent="0.25">
      <c r="B157" s="12">
        <v>29.5</v>
      </c>
      <c r="C157" s="12">
        <f t="shared" si="2"/>
        <v>2.7968353093606235</v>
      </c>
    </row>
    <row r="158" spans="2:3" x14ac:dyDescent="0.25">
      <c r="B158" s="12">
        <v>31</v>
      </c>
      <c r="C158" s="12">
        <f t="shared" si="2"/>
        <v>2.8356936933846861</v>
      </c>
    </row>
    <row r="159" spans="2:3" x14ac:dyDescent="0.25">
      <c r="B159" s="12">
        <v>32.5</v>
      </c>
      <c r="C159" s="12">
        <f t="shared" si="2"/>
        <v>2.8255864525594996</v>
      </c>
    </row>
    <row r="160" spans="2:3" x14ac:dyDescent="0.25">
      <c r="B160" s="12">
        <v>34</v>
      </c>
      <c r="C160" s="12">
        <f t="shared" si="2"/>
        <v>2.830520820635448</v>
      </c>
    </row>
    <row r="161" spans="1:3" x14ac:dyDescent="0.25">
      <c r="B161" s="12">
        <v>35.5</v>
      </c>
      <c r="C161" s="12">
        <f t="shared" si="2"/>
        <v>2.766044989433742</v>
      </c>
    </row>
    <row r="162" spans="1:3" x14ac:dyDescent="0.25">
      <c r="B162" s="12">
        <v>37</v>
      </c>
      <c r="C162" s="12">
        <f t="shared" si="2"/>
        <v>2.7127094806959362</v>
      </c>
    </row>
    <row r="163" spans="1:3" x14ac:dyDescent="0.25">
      <c r="B163" s="12">
        <v>38.5</v>
      </c>
      <c r="C163" s="12">
        <f t="shared" si="2"/>
        <v>2.7924753727576839</v>
      </c>
    </row>
    <row r="164" spans="1:3" x14ac:dyDescent="0.25">
      <c r="B164" s="12">
        <v>40</v>
      </c>
      <c r="C164">
        <f>IF(C133&gt;0,LOG10(C133),"")</f>
        <v>2.9604854854874723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0.71206493040818108</v>
      </c>
    </row>
    <row r="167" spans="1:3" x14ac:dyDescent="0.25">
      <c r="B167" s="15">
        <v>2</v>
      </c>
      <c r="C167" s="5">
        <f>IF(C136&lt;&gt;"", RSQ($B136:$B$164, $C136:$C$164),"")</f>
        <v>0.78703168682615299</v>
      </c>
    </row>
    <row r="168" spans="1:3" x14ac:dyDescent="0.25">
      <c r="B168" s="12">
        <v>3</v>
      </c>
      <c r="C168" s="5">
        <f>IF(C137&lt;&gt;"", RSQ($B137:$B$164, $C137:$C$164),"")</f>
        <v>0.82509406278225861</v>
      </c>
    </row>
    <row r="169" spans="1:3" x14ac:dyDescent="0.25">
      <c r="B169" s="12">
        <v>4</v>
      </c>
      <c r="C169" s="5">
        <f>IF(C138&lt;&gt;"", RSQ($B138:$B$164, $C138:$C$164),"")</f>
        <v>0.83431933524682422</v>
      </c>
    </row>
    <row r="170" spans="1:3" x14ac:dyDescent="0.25">
      <c r="B170" s="12">
        <v>5</v>
      </c>
      <c r="C170" s="18">
        <f>IF(C139&lt;&gt;"", RSQ($B139:$B$164, $C139:$C$164),"")</f>
        <v>0.83870050321002609</v>
      </c>
    </row>
    <row r="171" spans="1:3" x14ac:dyDescent="0.25">
      <c r="B171" s="12">
        <v>6</v>
      </c>
      <c r="C171" s="16">
        <f>IF(C140&lt;&gt;"", RSQ($B140:$B$164, $C140:$C$164),"")</f>
        <v>0.84000394098389697</v>
      </c>
    </row>
    <row r="172" spans="1:3" x14ac:dyDescent="0.25">
      <c r="B172" s="12">
        <v>7</v>
      </c>
      <c r="C172" s="5">
        <f>IF(C141&lt;&gt;"", RSQ($B141:$B$164, $C141:$C$164),"")</f>
        <v>0.83662580961236577</v>
      </c>
    </row>
    <row r="173" spans="1:3" x14ac:dyDescent="0.25">
      <c r="B173" s="12">
        <v>8</v>
      </c>
      <c r="C173" s="5">
        <f>IF(C142&lt;&gt;"", RSQ($B142:$B$164, $C142:$C$164),"")</f>
        <v>0.83577231942719998</v>
      </c>
    </row>
    <row r="174" spans="1:3" x14ac:dyDescent="0.25">
      <c r="B174" s="12">
        <v>9</v>
      </c>
      <c r="C174" s="5">
        <f>IF(C143&lt;&gt;"", RSQ($B143:$B$164, $C143:$C$164),"")</f>
        <v>0.83061527571963623</v>
      </c>
    </row>
    <row r="175" spans="1:3" x14ac:dyDescent="0.25">
      <c r="B175" s="12">
        <v>10</v>
      </c>
      <c r="C175" s="5">
        <f>IF(C144&lt;&gt;"", RSQ($B144:$B$164, $C144:$C$164),"")</f>
        <v>0.81466838290330656</v>
      </c>
    </row>
    <row r="176" spans="1:3" x14ac:dyDescent="0.25">
      <c r="B176" s="12">
        <v>11.5</v>
      </c>
      <c r="C176" s="18">
        <f>IF(C145&lt;&gt;"", RSQ($B145:$B$164, $C145:$C$164),"")</f>
        <v>0.80181416822016927</v>
      </c>
    </row>
    <row r="177" spans="2:3" x14ac:dyDescent="0.25">
      <c r="B177" s="12">
        <v>13</v>
      </c>
      <c r="C177" s="5">
        <f>IF(C146&lt;&gt;"", RSQ($B146:$B$164, $C146:$C$164),"")</f>
        <v>0.77021525100831079</v>
      </c>
    </row>
    <row r="178" spans="2:3" x14ac:dyDescent="0.25">
      <c r="B178" s="12">
        <v>14.5</v>
      </c>
      <c r="C178" s="5">
        <f>IF(C147&lt;&gt;"", RSQ($B147:$B$164, $C147:$C$164),"")</f>
        <v>0.73195257395035218</v>
      </c>
    </row>
    <row r="179" spans="2:3" x14ac:dyDescent="0.25">
      <c r="B179" s="12">
        <v>16</v>
      </c>
      <c r="C179" s="5">
        <f>IF(C148&lt;&gt;"", RSQ($B148:$B$164, $C148:$C$164),"")</f>
        <v>0.68290436998323578</v>
      </c>
    </row>
    <row r="180" spans="2:3" x14ac:dyDescent="0.25">
      <c r="B180" s="12">
        <v>17.5</v>
      </c>
      <c r="C180" s="5">
        <f>IF(C149&lt;&gt;"", RSQ($B149:$B$164, $C149:$C$164),"")</f>
        <v>0.62068836210564948</v>
      </c>
    </row>
    <row r="181" spans="2:3" x14ac:dyDescent="0.25">
      <c r="B181" s="12">
        <v>19</v>
      </c>
      <c r="C181" s="5">
        <f>IF(C150&lt;&gt;"", RSQ($B150:$B$164, $C150:$C$164),"")</f>
        <v>0.54718283012546276</v>
      </c>
    </row>
    <row r="182" spans="2:3" x14ac:dyDescent="0.25">
      <c r="B182" s="12">
        <v>20.5</v>
      </c>
      <c r="C182" s="5">
        <f>IF(C151&lt;&gt;"", RSQ($B151:$B$164, $C151:$C$164),"")</f>
        <v>0.46667058670058664</v>
      </c>
    </row>
    <row r="183" spans="2:3" x14ac:dyDescent="0.25">
      <c r="B183" s="12">
        <v>22</v>
      </c>
      <c r="C183" s="5">
        <f>IF(C152&lt;&gt;"", RSQ($B152:$B$164, $C152:$C$164),"")</f>
        <v>0.3955747200869556</v>
      </c>
    </row>
    <row r="184" spans="2:3" x14ac:dyDescent="0.25">
      <c r="B184" s="12">
        <v>23.5</v>
      </c>
      <c r="C184" s="5">
        <f>IF(C153&lt;&gt;"", RSQ($B153:$B$164, $C153:$C$164),"")</f>
        <v>0.27188667883433287</v>
      </c>
    </row>
    <row r="185" spans="2:3" x14ac:dyDescent="0.25">
      <c r="B185" s="12">
        <v>25</v>
      </c>
      <c r="C185" s="5">
        <f>IF(C154&lt;&gt;"", RSQ($B154:$B$164, $C154:$C$164),"")</f>
        <v>0.13517575991337688</v>
      </c>
    </row>
    <row r="186" spans="2:3" x14ac:dyDescent="0.25">
      <c r="B186" s="12">
        <v>26.5</v>
      </c>
      <c r="C186" s="5">
        <f>IF(C155&lt;&gt;"", RSQ($B155:$B$164, $C155:$C$164),"")</f>
        <v>6.5077370054843328E-4</v>
      </c>
    </row>
    <row r="187" spans="2:3" x14ac:dyDescent="0.25">
      <c r="B187" s="12">
        <v>28</v>
      </c>
      <c r="C187" s="5">
        <f>IF(C156&lt;&gt;"", RSQ($B156:$B$164, $C156:$C$164),"")</f>
        <v>3.7876800219666572E-2</v>
      </c>
    </row>
    <row r="188" spans="2:3" x14ac:dyDescent="0.25">
      <c r="B188" s="12">
        <v>29.5</v>
      </c>
      <c r="C188" s="5">
        <f>IF(C157&lt;&gt;"", RSQ($B157:$B$164, $C157:$C$164),"")</f>
        <v>4.6265004070561118E-2</v>
      </c>
    </row>
    <row r="189" spans="2:3" x14ac:dyDescent="0.25">
      <c r="B189" s="12">
        <v>31</v>
      </c>
      <c r="C189" s="5">
        <f>IF(C158&lt;&gt;"", RSQ($B158:$B$164, $C158:$C$164),"")</f>
        <v>3.6691040881085421E-2</v>
      </c>
    </row>
    <row r="190" spans="2:3" x14ac:dyDescent="0.25">
      <c r="B190" s="12">
        <v>32.5</v>
      </c>
      <c r="C190" s="5">
        <f>IF(C159&lt;&gt;"", RSQ($B159:$B$164, $C159:$C$164),"")</f>
        <v>0.10527197534274102</v>
      </c>
    </row>
    <row r="191" spans="2:3" x14ac:dyDescent="0.25">
      <c r="B191" s="12">
        <v>34</v>
      </c>
      <c r="C191" s="5">
        <f>IF(C160&lt;&gt;"", RSQ($B160:$B$164, $C160:$C$164),"")</f>
        <v>0.23603342245373027</v>
      </c>
    </row>
    <row r="192" spans="2:3" x14ac:dyDescent="0.25">
      <c r="B192" s="12">
        <v>35.5</v>
      </c>
      <c r="C192" s="5">
        <f>IF(C161&lt;&gt;"", RSQ($B161:$B$164, $C161:$C$164),"")</f>
        <v>0.64031796905354033</v>
      </c>
    </row>
    <row r="193" spans="1:3" x14ac:dyDescent="0.25">
      <c r="B193" s="12">
        <v>37</v>
      </c>
      <c r="C193" s="5">
        <f>IF(C162&lt;&gt;"", RSQ($B162:$B$164, $C162:$C$164),"")</f>
        <v>0.95943528010597445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6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0.98078495804286026</v>
      </c>
    </row>
    <row r="201" spans="1:3" x14ac:dyDescent="0.25">
      <c r="B201" s="12">
        <v>4</v>
      </c>
      <c r="C201" s="5"/>
    </row>
    <row r="202" spans="1:3" x14ac:dyDescent="0.25">
      <c r="B202" s="12">
        <v>5</v>
      </c>
      <c r="C202" s="5"/>
    </row>
    <row r="203" spans="1:3" x14ac:dyDescent="0.25">
      <c r="B203" s="12">
        <v>6</v>
      </c>
      <c r="C203" s="5"/>
    </row>
    <row r="204" spans="1:3" x14ac:dyDescent="0.25">
      <c r="B204" s="12">
        <v>7</v>
      </c>
      <c r="C204" s="5"/>
    </row>
    <row r="205" spans="1:3" x14ac:dyDescent="0.25">
      <c r="B205" s="12">
        <v>8</v>
      </c>
      <c r="C205" s="5"/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RSQ($B137:$B$139, C137:C$139)</f>
        <v>0.99448640319639625</v>
      </c>
    </row>
    <row r="232" spans="1:3" x14ac:dyDescent="0.25">
      <c r="B232" s="12">
        <v>4</v>
      </c>
      <c r="C232">
        <f>RSQ($B138:$B$139, C138:C$139)</f>
        <v>0.99999999999999956</v>
      </c>
    </row>
    <row r="233" spans="1:3" x14ac:dyDescent="0.25">
      <c r="B233" s="12">
        <v>5</v>
      </c>
    </row>
    <row r="234" spans="1:3" x14ac:dyDescent="0.25">
      <c r="B234" s="12">
        <v>6</v>
      </c>
      <c r="C234" s="12"/>
    </row>
    <row r="235" spans="1:3" x14ac:dyDescent="0.25">
      <c r="B235" s="12">
        <v>7</v>
      </c>
      <c r="C235" s="12"/>
    </row>
    <row r="236" spans="1:3" x14ac:dyDescent="0.25">
      <c r="B236" s="12">
        <v>8</v>
      </c>
      <c r="C236" s="12"/>
    </row>
    <row r="237" spans="1:3" x14ac:dyDescent="0.25">
      <c r="B237" s="12">
        <v>9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1.9944864031963963</v>
      </c>
    </row>
    <row r="263" spans="1:3" x14ac:dyDescent="0.25">
      <c r="B263" s="12">
        <v>4</v>
      </c>
      <c r="C263" s="16">
        <f>SUM(C200,C232)</f>
        <v>1.9807849580428598</v>
      </c>
    </row>
    <row r="264" spans="1:3" x14ac:dyDescent="0.25">
      <c r="B264" s="12">
        <v>5</v>
      </c>
      <c r="C264" s="16"/>
    </row>
    <row r="265" spans="1:3" x14ac:dyDescent="0.25">
      <c r="B265" s="12">
        <v>6</v>
      </c>
      <c r="C265" s="16"/>
    </row>
    <row r="266" spans="1:3" x14ac:dyDescent="0.25">
      <c r="B266" s="12">
        <v>7</v>
      </c>
      <c r="C266" s="16"/>
    </row>
    <row r="267" spans="1:3" x14ac:dyDescent="0.25">
      <c r="B267" s="12">
        <v>8</v>
      </c>
      <c r="C267" s="16"/>
    </row>
    <row r="268" spans="1:3" x14ac:dyDescent="0.25">
      <c r="B268" s="12">
        <v>9</v>
      </c>
      <c r="C268" s="16"/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1.9944864031963963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3">IF(0 &lt; 10^C135-10^(C$19*$B293+C$20), LOG(10^C135-10^(C$19*$B293+C$20)), "")</f>
        <v>5.7569435249184719</v>
      </c>
    </row>
    <row r="294" spans="1:3" x14ac:dyDescent="0.25">
      <c r="B294" s="15">
        <v>2</v>
      </c>
      <c r="C294" s="12">
        <f t="shared" si="3"/>
        <v>4.925204919131585</v>
      </c>
    </row>
    <row r="295" spans="1:3" x14ac:dyDescent="0.25">
      <c r="B295" s="12">
        <v>3</v>
      </c>
      <c r="C295" s="12">
        <f t="shared" si="3"/>
        <v>4.3693842649902654</v>
      </c>
    </row>
    <row r="296" spans="1:3" x14ac:dyDescent="0.25">
      <c r="B296" s="12">
        <v>4</v>
      </c>
      <c r="C296" s="12">
        <f t="shared" si="3"/>
        <v>4.1088139966215094</v>
      </c>
    </row>
    <row r="297" spans="1:3" x14ac:dyDescent="0.25">
      <c r="B297" s="12">
        <v>5</v>
      </c>
      <c r="C297" s="12">
        <f t="shared" si="3"/>
        <v>3.8850306164896882</v>
      </c>
    </row>
    <row r="298" spans="1:3" x14ac:dyDescent="0.25">
      <c r="B298" s="12">
        <v>6</v>
      </c>
      <c r="C298" s="12">
        <f t="shared" si="3"/>
        <v>3.6457921485236695</v>
      </c>
    </row>
    <row r="299" spans="1:3" x14ac:dyDescent="0.25">
      <c r="B299" s="12">
        <v>7</v>
      </c>
      <c r="C299" s="12">
        <f t="shared" si="3"/>
        <v>3.5062170494040221</v>
      </c>
    </row>
    <row r="300" spans="1:3" x14ac:dyDescent="0.25">
      <c r="B300" s="12">
        <v>8</v>
      </c>
      <c r="C300" s="12">
        <f t="shared" si="3"/>
        <v>3.2304370101983109</v>
      </c>
    </row>
    <row r="301" spans="1:3" x14ac:dyDescent="0.25">
      <c r="B301" s="12">
        <v>9</v>
      </c>
      <c r="C301" s="12">
        <f t="shared" si="3"/>
        <v>2.6825022038254502</v>
      </c>
    </row>
    <row r="302" spans="1:3" x14ac:dyDescent="0.25">
      <c r="B302" s="12">
        <v>10</v>
      </c>
      <c r="C302">
        <f>IF(0 &lt; 10^C144-10^(C$19*$B302+C$20), LOG(10^C144-10^(C$19*$B302+C$20)), "")</f>
        <v>2.6277910666033222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4">IF(0&lt;10^C293-10^(C$28*$B324+C$29),LOG(10^C293-10^(C$28*$B324+C$29)),"")</f>
        <v>5.6998366841294255</v>
      </c>
    </row>
    <row r="325" spans="1:3" x14ac:dyDescent="0.25">
      <c r="B325" s="15">
        <v>2</v>
      </c>
      <c r="C325" s="12">
        <f t="shared" si="4"/>
        <v>4.6421442018075005</v>
      </c>
    </row>
    <row r="326" spans="1:3" x14ac:dyDescent="0.25">
      <c r="B326" s="12">
        <v>3</v>
      </c>
      <c r="C326" s="12">
        <f t="shared" si="4"/>
        <v>2.5160797886824988</v>
      </c>
    </row>
    <row r="327" spans="1:3" x14ac:dyDescent="0.25">
      <c r="B327" s="12">
        <v>4</v>
      </c>
      <c r="C327" s="12" t="str">
        <f t="shared" si="4"/>
        <v/>
      </c>
    </row>
    <row r="328" spans="1:3" x14ac:dyDescent="0.25">
      <c r="B328" s="12">
        <v>5</v>
      </c>
      <c r="C328" s="12">
        <f>IF(0&lt;10^C297-10^(C$28*$B328+C$29),LOG(10^C297-10^(C$28*$B328+C$29)),"")</f>
        <v>2.0317261401819193</v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2016-08-24T18:39:52Z</dcterms:modified>
</cp:coreProperties>
</file>