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<sst xmlns="http://schemas.openxmlformats.org/spreadsheetml/2006/main" count="68" uniqueCount="39">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</sst>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8" zoomScaleNormal="100" workbookViewId="0">
      <selection activeCell="G13" sqref="G13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7554.442500000001</v>
      </c>
    </row>
    <row r="3" spans="1:3" x14ac:dyDescent="0.25">
      <c r="A3" s="20" t="s">
        <v>4</v>
      </c>
      <c r="B3" s="20"/>
      <c r="C3" s="26">
        <v>912.4</v>
      </c>
    </row>
    <row r="4" spans="1:3" x14ac:dyDescent="0.25">
      <c r="A4" s="20" t="s">
        <v>5</v>
      </c>
      <c r="B4" s="20"/>
      <c r="C4" s="26">
        <v>527.9</v>
      </c>
    </row>
    <row r="5" spans="1:3" x14ac:dyDescent="0.25">
      <c r="A5" s="20" t="s">
        <v>6</v>
      </c>
      <c r="B5" s="20"/>
      <c r="C5" s="25">
        <v>0.38699999999999957</v>
      </c>
    </row>
    <row r="6" spans="1:3" x14ac:dyDescent="0.25">
      <c r="A6" s="20" t="s">
        <v>7</v>
      </c>
      <c r="B6" s="20"/>
      <c r="C6" s="25">
        <v>1.0404682493969521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317501.90000000002</v>
      </c>
    </row>
    <row r="10" spans="1:3" x14ac:dyDescent="0.25">
      <c r="B10" s="15">
        <v>2</v>
      </c>
      <c r="C10" s="27">
        <v>65051.9</v>
      </c>
    </row>
    <row r="11" spans="1:3" x14ac:dyDescent="0.25">
      <c r="B11" s="12">
        <v>3</v>
      </c>
      <c r="C11" s="27">
        <v>24136.3</v>
      </c>
    </row>
    <row r="12" spans="1:3" x14ac:dyDescent="0.25">
      <c r="B12" s="12">
        <v>4</v>
      </c>
      <c r="C12" s="27">
        <v>12940.4</v>
      </c>
    </row>
    <row r="13" spans="1:3" x14ac:dyDescent="0.25">
      <c r="B13" s="12">
        <v>5</v>
      </c>
      <c r="C13" s="27">
        <v>8523.2000000000007</v>
      </c>
    </row>
    <row r="14" spans="1:3" x14ac:dyDescent="0.25">
      <c r="B14" s="12">
        <v>6</v>
      </c>
      <c r="C14" s="27">
        <v>5728.2</v>
      </c>
    </row>
    <row r="15" spans="1:3" x14ac:dyDescent="0.25">
      <c r="B15" s="12">
        <v>7</v>
      </c>
      <c r="C15" s="27">
        <v>4604.3999999999996</v>
      </c>
    </row>
    <row r="16" spans="1:3" x14ac:dyDescent="0.25">
      <c r="B16" s="12">
        <v>8</v>
      </c>
      <c r="C16" s="27">
        <v>3389.2</v>
      </c>
    </row>
    <row r="17" spans="2:3" x14ac:dyDescent="0.25">
      <c r="B17" s="12">
        <v>9</v>
      </c>
      <c r="C17" s="27">
        <v>2614.5</v>
      </c>
    </row>
    <row r="18" spans="2:3" x14ac:dyDescent="0.25">
      <c r="B18" s="12">
        <v>10</v>
      </c>
      <c r="C18" s="27">
        <v>2236.4</v>
      </c>
    </row>
    <row r="19" spans="2:3" x14ac:dyDescent="0.25">
      <c r="B19" s="12">
        <v>11.5</v>
      </c>
      <c r="C19" s="27">
        <v>1805.4</v>
      </c>
    </row>
    <row r="20" spans="2:3" x14ac:dyDescent="0.25">
      <c r="B20" s="12">
        <v>13</v>
      </c>
      <c r="C20" s="27">
        <v>1658.6</v>
      </c>
    </row>
    <row r="21" spans="2:3" x14ac:dyDescent="0.25">
      <c r="B21" s="12">
        <v>14.5</v>
      </c>
      <c r="C21" s="27">
        <v>1313.3</v>
      </c>
    </row>
    <row r="22" spans="2:3" x14ac:dyDescent="0.25">
      <c r="B22" s="12">
        <v>16</v>
      </c>
      <c r="C22" s="27">
        <v>1135.2</v>
      </c>
    </row>
    <row r="23" spans="2:3" x14ac:dyDescent="0.25">
      <c r="B23" s="12">
        <v>17.5</v>
      </c>
      <c r="C23" s="27">
        <v>1009.2</v>
      </c>
    </row>
    <row r="24" spans="2:3" x14ac:dyDescent="0.25">
      <c r="B24" s="12">
        <v>19</v>
      </c>
      <c r="C24" s="27">
        <v>777.2</v>
      </c>
    </row>
    <row r="25" spans="2:3" x14ac:dyDescent="0.25">
      <c r="B25" s="12">
        <v>20.5</v>
      </c>
      <c r="C25" s="27">
        <v>579.1</v>
      </c>
    </row>
    <row r="26" spans="2:3" x14ac:dyDescent="0.25">
      <c r="B26" s="12">
        <v>22</v>
      </c>
      <c r="C26" s="27">
        <v>550.29999999999995</v>
      </c>
    </row>
    <row r="27" spans="2:3" x14ac:dyDescent="0.25">
      <c r="B27" s="12">
        <v>23.5</v>
      </c>
      <c r="C27" s="27">
        <v>562.5</v>
      </c>
    </row>
    <row r="28" spans="2:3" x14ac:dyDescent="0.25">
      <c r="B28" s="12">
        <v>25</v>
      </c>
      <c r="C28" s="27">
        <v>453.4</v>
      </c>
    </row>
    <row r="29" spans="2:3" x14ac:dyDescent="0.25">
      <c r="B29" s="12">
        <v>26.5</v>
      </c>
      <c r="C29" s="27">
        <v>395.1</v>
      </c>
    </row>
    <row r="30" spans="2:3" x14ac:dyDescent="0.25">
      <c r="B30" s="12">
        <v>28</v>
      </c>
      <c r="C30" s="27">
        <v>414.5</v>
      </c>
    </row>
    <row r="31" spans="2:3" x14ac:dyDescent="0.25">
      <c r="B31" s="12">
        <v>29.5</v>
      </c>
      <c r="C31" s="27">
        <v>257.60000000000002</v>
      </c>
    </row>
    <row r="32" spans="2:3" x14ac:dyDescent="0.25">
      <c r="B32" s="12">
        <v>31</v>
      </c>
      <c r="C32" s="27">
        <v>237.4</v>
      </c>
    </row>
    <row r="33" spans="2:3" x14ac:dyDescent="0.25">
      <c r="B33" s="12">
        <v>32.5</v>
      </c>
      <c r="C33" s="27">
        <v>237.6</v>
      </c>
    </row>
    <row r="34" spans="2:3" x14ac:dyDescent="0.25">
      <c r="B34" s="12">
        <v>34</v>
      </c>
      <c r="C34" s="27">
        <v>167.1</v>
      </c>
    </row>
    <row r="35" spans="2:3" x14ac:dyDescent="0.25">
      <c r="B35" s="12">
        <v>35.5</v>
      </c>
      <c r="C35" s="27">
        <v>233.6</v>
      </c>
    </row>
    <row r="36" spans="2:3" x14ac:dyDescent="0.25">
      <c r="B36" s="12">
        <v>37</v>
      </c>
      <c r="C36" s="27">
        <v>236.9</v>
      </c>
    </row>
    <row r="37" spans="2:3" x14ac:dyDescent="0.25">
      <c r="B37" s="12">
        <v>38.5</v>
      </c>
      <c r="C37" s="27">
        <v>139.5</v>
      </c>
    </row>
    <row r="38" spans="2:3" x14ac:dyDescent="0.25">
      <c r="B38" s="12">
        <v>40</v>
      </c>
      <c r="C38" s="27">
        <v>195.8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7554.442500000001</v>
      </c>
    </row>
    <row r="3" spans="1:3" x14ac:dyDescent="0.25">
      <c r="A3" s="20" t="s">
        <v>4</v>
      </c>
      <c r="B3" s="20"/>
      <c r="C3" s="26">
        <v>912.4</v>
      </c>
    </row>
    <row r="4" spans="1:3" x14ac:dyDescent="0.25">
      <c r="A4" s="20" t="s">
        <v>5</v>
      </c>
      <c r="B4" s="20"/>
      <c r="C4" s="26">
        <v>527.9</v>
      </c>
    </row>
    <row r="5" spans="1:3" x14ac:dyDescent="0.25">
      <c r="A5" s="20" t="s">
        <v>6</v>
      </c>
      <c r="B5" s="20"/>
      <c r="C5" s="25">
        <v>0.38699999999999957</v>
      </c>
    </row>
    <row r="6" spans="1:3" x14ac:dyDescent="0.25">
      <c r="A6" s="20" t="s">
        <v>7</v>
      </c>
      <c r="B6" s="20"/>
      <c r="C6" s="25">
        <v>1.0404682493969521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60.666929587990936</v>
      </c>
    </row>
    <row r="10" spans="1:3" x14ac:dyDescent="0.25">
      <c r="A10" s="22" t="s">
        <v>20</v>
      </c>
      <c r="B10" s="22"/>
      <c r="C10">
        <f>60*(C13-(C22/C21)*EXP(-1*C21*C8))/C2/C7</f>
        <v>0.12370287454683561</v>
      </c>
    </row>
    <row r="11" spans="1:3" x14ac:dyDescent="0.25">
      <c r="A11" s="22" t="s">
        <v>21</v>
      </c>
      <c r="B11" s="22"/>
      <c r="C11">
        <f>C16/C9</f>
        <v>0.9979609504653203</v>
      </c>
    </row>
    <row r="12" spans="1:3" x14ac:dyDescent="0.25">
      <c r="A12" s="22" t="s">
        <v>22</v>
      </c>
      <c r="B12" s="22"/>
      <c r="C12">
        <f>C9*C17/(3*0.693)</f>
        <v>234.41147398791051</v>
      </c>
    </row>
    <row r="13" spans="1:3" x14ac:dyDescent="0.25">
      <c r="A13" s="22" t="s">
        <v>29</v>
      </c>
      <c r="B13" s="22"/>
      <c r="C13" s="8">
        <f>(C3+C4)/C5</f>
        <v>3721.7054263565933</v>
      </c>
    </row>
    <row r="14" spans="1:3" x14ac:dyDescent="0.25">
      <c r="A14" s="21" t="s">
        <v>33</v>
      </c>
      <c r="B14" s="9" t="s">
        <v>35</v>
      </c>
      <c r="C14" s="8">
        <f>C196</f>
        <v>11.5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60.543226713444099</v>
      </c>
    </row>
    <row r="17" spans="1:3" x14ac:dyDescent="0.25">
      <c r="A17" s="21"/>
      <c r="B17" s="10" t="s">
        <v>23</v>
      </c>
      <c r="C17" s="8">
        <f>0.693/C21</f>
        <v>8.0330660827993423</v>
      </c>
    </row>
    <row r="18" spans="1:3" x14ac:dyDescent="0.25">
      <c r="A18" s="21"/>
      <c r="B18" s="10" t="s">
        <v>24</v>
      </c>
      <c r="C18">
        <f>RSQ(C145:C164,B145:B164)</f>
        <v>0.94564501798266409</v>
      </c>
    </row>
    <row r="19" spans="1:3" x14ac:dyDescent="0.25">
      <c r="A19" s="21"/>
      <c r="B19" s="10" t="s">
        <v>25</v>
      </c>
      <c r="C19" s="8">
        <f>SLOPE(C145:C164,B145:B164)</f>
        <v>-3.7459153329718713E-2</v>
      </c>
    </row>
    <row r="20" spans="1:3" x14ac:dyDescent="0.25">
      <c r="A20" s="21"/>
      <c r="B20" s="10" t="s">
        <v>26</v>
      </c>
      <c r="C20" s="8">
        <f>INTERCEPT(C145:C164,B145:B164)</f>
        <v>3.8796560260357542</v>
      </c>
    </row>
    <row r="21" spans="1:3" x14ac:dyDescent="0.25">
      <c r="A21" s="21"/>
      <c r="B21" s="10" t="s">
        <v>27</v>
      </c>
      <c r="C21" s="8">
        <f>ABS(C19)*2.303</f>
        <v>8.626843011834219E-2</v>
      </c>
    </row>
    <row r="22" spans="1:3" x14ac:dyDescent="0.25">
      <c r="A22" s="21"/>
      <c r="B22" s="10" t="s">
        <v>28</v>
      </c>
      <c r="C22" s="8">
        <f>10^C20</f>
        <v>7579.7699721542376</v>
      </c>
    </row>
    <row r="23" spans="1:3" x14ac:dyDescent="0.25">
      <c r="A23" s="21" t="s">
        <v>34</v>
      </c>
      <c r="B23" s="9" t="s">
        <v>35</v>
      </c>
      <c r="C23" s="8">
        <f>C291</f>
        <v>3</v>
      </c>
    </row>
    <row r="24" spans="1:3" x14ac:dyDescent="0.25">
      <c r="A24" s="21"/>
      <c r="B24" s="9" t="s">
        <v>36</v>
      </c>
      <c r="C24" s="8">
        <v>10</v>
      </c>
    </row>
    <row r="25" spans="1:3" x14ac:dyDescent="0.25">
      <c r="A25" s="21"/>
      <c r="B25" s="9" t="s">
        <v>19</v>
      </c>
      <c r="C25">
        <f>60*C31/(C$2*(1-EXP(-1*C30*60)))</f>
        <v>1335.0177484629808</v>
      </c>
    </row>
    <row r="26" spans="1:3" x14ac:dyDescent="0.25">
      <c r="A26" s="21"/>
      <c r="B26" s="10" t="s">
        <v>23</v>
      </c>
      <c r="C26" s="8">
        <f>0.693/C30</f>
        <v>1.6242739134881483</v>
      </c>
    </row>
    <row r="27" spans="1:3" x14ac:dyDescent="0.25">
      <c r="A27" s="21"/>
      <c r="B27" s="10" t="s">
        <v>24</v>
      </c>
      <c r="C27">
        <f>RSQ(C295:C302,B295:B302)</f>
        <v>0.98305090675198536</v>
      </c>
    </row>
    <row r="28" spans="1:3" x14ac:dyDescent="0.25">
      <c r="A28" s="21"/>
      <c r="B28" s="10" t="s">
        <v>25</v>
      </c>
      <c r="C28" s="8">
        <f>SLOPE(C295:C302,B295:B302)</f>
        <v>-0.18525930362147572</v>
      </c>
    </row>
    <row r="29" spans="1:3" x14ac:dyDescent="0.25">
      <c r="A29" s="21"/>
      <c r="B29" s="10" t="s">
        <v>26</v>
      </c>
      <c r="C29" s="8">
        <f>INTERCEPT(C295:C302,B295:B302)</f>
        <v>5.2255382090539939</v>
      </c>
    </row>
    <row r="30" spans="1:3" x14ac:dyDescent="0.25">
      <c r="A30" s="21"/>
      <c r="B30" s="10" t="s">
        <v>27</v>
      </c>
      <c r="C30" s="8">
        <f>ABS(C28)*2.303</f>
        <v>0.42665217624025858</v>
      </c>
    </row>
    <row r="31" spans="1:3" x14ac:dyDescent="0.25">
      <c r="A31" s="21"/>
      <c r="B31" s="10" t="s">
        <v>28</v>
      </c>
      <c r="C31" s="8">
        <f>10^C29</f>
        <v>168088.58028610196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2</v>
      </c>
    </row>
    <row r="34" spans="1:3" x14ac:dyDescent="0.25">
      <c r="A34" s="21"/>
      <c r="B34" s="9" t="s">
        <v>19</v>
      </c>
      <c r="C34">
        <f>60*C40/(C$2*(1-EXP(-1*C39*60)))</f>
        <v>44514.705058678162</v>
      </c>
    </row>
    <row r="35" spans="1:3" x14ac:dyDescent="0.25">
      <c r="A35" s="21"/>
      <c r="B35" s="10" t="s">
        <v>23</v>
      </c>
      <c r="C35" s="8">
        <f>0.693/C39</f>
        <v>0.34151138755047561</v>
      </c>
    </row>
    <row r="36" spans="1:3" x14ac:dyDescent="0.25">
      <c r="A36" s="21"/>
      <c r="B36" s="10" t="s">
        <v>24</v>
      </c>
      <c r="C36">
        <f>RSQ(C324:C325,B324:B325)</f>
        <v>1</v>
      </c>
    </row>
    <row r="37" spans="1:3" x14ac:dyDescent="0.25">
      <c r="A37" s="21"/>
      <c r="B37" s="10" t="s">
        <v>25</v>
      </c>
      <c r="C37" s="8">
        <f>SLOPE(C324:C325,B324:B325)</f>
        <v>-0.88111806830707362</v>
      </c>
    </row>
    <row r="38" spans="1:3" x14ac:dyDescent="0.25">
      <c r="A38" s="21"/>
      <c r="B38" s="10" t="s">
        <v>26</v>
      </c>
      <c r="C38" s="8">
        <f>INTERCEPT(C324:C325,B324:B325)</f>
        <v>6.7485546697821253</v>
      </c>
    </row>
    <row r="39" spans="1:3" x14ac:dyDescent="0.25">
      <c r="A39" s="21"/>
      <c r="B39" s="10" t="s">
        <v>27</v>
      </c>
      <c r="C39" s="8">
        <f>ABS(C37)*2.303</f>
        <v>2.0292149113111906</v>
      </c>
    </row>
    <row r="40" spans="1:3" x14ac:dyDescent="0.25">
      <c r="A40" s="21"/>
      <c r="B40" s="10" t="s">
        <v>28</v>
      </c>
      <c r="C40" s="8">
        <f>10^C38</f>
        <v>5604729.6628373889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317501.90000000002</v>
      </c>
    </row>
    <row r="43" spans="1:3" x14ac:dyDescent="0.25">
      <c r="B43" s="15">
        <v>2</v>
      </c>
      <c r="C43" s="28">
        <v>65051.9</v>
      </c>
    </row>
    <row r="44" spans="1:3" x14ac:dyDescent="0.25">
      <c r="B44" s="12">
        <v>3</v>
      </c>
      <c r="C44" s="28">
        <v>24136.3</v>
      </c>
    </row>
    <row r="45" spans="1:3" x14ac:dyDescent="0.25">
      <c r="B45" s="12">
        <v>4</v>
      </c>
      <c r="C45" s="28">
        <v>12940.4</v>
      </c>
    </row>
    <row r="46" spans="1:3" x14ac:dyDescent="0.25">
      <c r="B46" s="12">
        <v>5</v>
      </c>
      <c r="C46" s="28">
        <v>8523.2000000000007</v>
      </c>
    </row>
    <row r="47" spans="1:3" x14ac:dyDescent="0.25">
      <c r="B47" s="12">
        <v>6</v>
      </c>
      <c r="C47" s="28">
        <v>5728.2</v>
      </c>
    </row>
    <row r="48" spans="1:3" x14ac:dyDescent="0.25">
      <c r="B48" s="12">
        <v>7</v>
      </c>
      <c r="C48" s="28">
        <v>4604.3999999999996</v>
      </c>
    </row>
    <row r="49" spans="2:3" x14ac:dyDescent="0.25">
      <c r="B49" s="12">
        <v>8</v>
      </c>
      <c r="C49" s="28">
        <v>3389.2</v>
      </c>
    </row>
    <row r="50" spans="2:3" x14ac:dyDescent="0.25">
      <c r="B50" s="12">
        <v>9</v>
      </c>
      <c r="C50" s="28">
        <v>2614.5</v>
      </c>
    </row>
    <row r="51" spans="2:3" x14ac:dyDescent="0.25">
      <c r="B51" s="12">
        <v>10</v>
      </c>
      <c r="C51" s="28">
        <v>2236.4</v>
      </c>
    </row>
    <row r="52" spans="2:3" x14ac:dyDescent="0.25">
      <c r="B52" s="12">
        <v>11.5</v>
      </c>
      <c r="C52" s="28">
        <v>1805.4</v>
      </c>
    </row>
    <row r="53" spans="2:3" x14ac:dyDescent="0.25">
      <c r="B53" s="12">
        <v>13</v>
      </c>
      <c r="C53" s="28">
        <v>1658.6</v>
      </c>
    </row>
    <row r="54" spans="2:3" x14ac:dyDescent="0.25">
      <c r="B54" s="12">
        <v>14.5</v>
      </c>
      <c r="C54" s="28">
        <v>1313.3</v>
      </c>
    </row>
    <row r="55" spans="2:3" x14ac:dyDescent="0.25">
      <c r="B55" s="12">
        <v>16</v>
      </c>
      <c r="C55" s="28">
        <v>1135.2</v>
      </c>
    </row>
    <row r="56" spans="2:3" x14ac:dyDescent="0.25">
      <c r="B56" s="12">
        <v>17.5</v>
      </c>
      <c r="C56" s="28">
        <v>1009.2</v>
      </c>
    </row>
    <row r="57" spans="2:3" x14ac:dyDescent="0.25">
      <c r="B57" s="12">
        <v>19</v>
      </c>
      <c r="C57" s="28">
        <v>777.2</v>
      </c>
    </row>
    <row r="58" spans="2:3" x14ac:dyDescent="0.25">
      <c r="B58" s="12">
        <v>20.5</v>
      </c>
      <c r="C58" s="28">
        <v>579.1</v>
      </c>
    </row>
    <row r="59" spans="2:3" x14ac:dyDescent="0.25">
      <c r="B59" s="12">
        <v>22</v>
      </c>
      <c r="C59" s="28">
        <v>550.29999999999995</v>
      </c>
    </row>
    <row r="60" spans="2:3" x14ac:dyDescent="0.25">
      <c r="B60" s="12">
        <v>23.5</v>
      </c>
      <c r="C60" s="28">
        <v>562.5</v>
      </c>
    </row>
    <row r="61" spans="2:3" x14ac:dyDescent="0.25">
      <c r="B61" s="12">
        <v>25</v>
      </c>
      <c r="C61" s="28">
        <v>453.4</v>
      </c>
    </row>
    <row r="62" spans="2:3" x14ac:dyDescent="0.25">
      <c r="B62" s="12">
        <v>26.5</v>
      </c>
      <c r="C62" s="28">
        <v>395.1</v>
      </c>
    </row>
    <row r="63" spans="2:3" x14ac:dyDescent="0.25">
      <c r="B63" s="12">
        <v>28</v>
      </c>
      <c r="C63" s="28">
        <v>414.5</v>
      </c>
    </row>
    <row r="64" spans="2:3" x14ac:dyDescent="0.25">
      <c r="B64" s="12">
        <v>29.5</v>
      </c>
      <c r="C64" s="28">
        <v>257.60000000000002</v>
      </c>
    </row>
    <row r="65" spans="1:3" x14ac:dyDescent="0.25">
      <c r="B65" s="12">
        <v>31</v>
      </c>
      <c r="C65" s="28">
        <v>237.4</v>
      </c>
    </row>
    <row r="66" spans="1:3" x14ac:dyDescent="0.25">
      <c r="B66" s="12">
        <v>32.5</v>
      </c>
      <c r="C66" s="28">
        <v>237.6</v>
      </c>
    </row>
    <row r="67" spans="1:3" x14ac:dyDescent="0.25">
      <c r="B67" s="12">
        <v>34</v>
      </c>
      <c r="C67" s="28">
        <v>167.1</v>
      </c>
    </row>
    <row r="68" spans="1:3" x14ac:dyDescent="0.25">
      <c r="B68" s="12">
        <v>35.5</v>
      </c>
      <c r="C68" s="28">
        <v>233.6</v>
      </c>
    </row>
    <row r="69" spans="1:3" x14ac:dyDescent="0.25">
      <c r="B69" s="12">
        <v>37</v>
      </c>
      <c r="C69" s="28">
        <v>236.9</v>
      </c>
    </row>
    <row r="70" spans="1:3" x14ac:dyDescent="0.25">
      <c r="B70" s="12">
        <v>38.5</v>
      </c>
      <c r="C70" s="28">
        <v>139.5</v>
      </c>
    </row>
    <row r="71" spans="1:3" x14ac:dyDescent="0.25">
      <c r="B71" s="12">
        <v>40</v>
      </c>
      <c r="C71" s="28">
        <v>195.8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330350.64607320621</v>
      </c>
    </row>
    <row r="74" spans="1:3" x14ac:dyDescent="0.25">
      <c r="B74" s="15">
        <v>2</v>
      </c>
      <c r="C74" s="12">
        <f t="shared" ref="C74:C102" si="0">C43*C$6</f>
        <v>67684.436512945598</v>
      </c>
    </row>
    <row r="75" spans="1:3" x14ac:dyDescent="0.25">
      <c r="B75" s="12">
        <v>3</v>
      </c>
      <c r="C75" s="12">
        <f t="shared" si="0"/>
        <v>25113.053807919656</v>
      </c>
    </row>
    <row r="76" spans="1:3" x14ac:dyDescent="0.25">
      <c r="B76" s="12">
        <v>4</v>
      </c>
      <c r="C76" s="12">
        <f t="shared" si="0"/>
        <v>13464.07533449632</v>
      </c>
    </row>
    <row r="77" spans="1:3" x14ac:dyDescent="0.25">
      <c r="B77" s="12">
        <v>5</v>
      </c>
      <c r="C77" s="12">
        <f t="shared" si="0"/>
        <v>8868.1189832601031</v>
      </c>
    </row>
    <row r="78" spans="1:3" x14ac:dyDescent="0.25">
      <c r="B78" s="12">
        <v>6</v>
      </c>
      <c r="C78" s="12">
        <f t="shared" si="0"/>
        <v>5960.0102261956208</v>
      </c>
    </row>
    <row r="79" spans="1:3" x14ac:dyDescent="0.25">
      <c r="B79" s="12">
        <v>7</v>
      </c>
      <c r="C79" s="12">
        <f t="shared" si="0"/>
        <v>4790.7320075233265</v>
      </c>
    </row>
    <row r="80" spans="1:3" x14ac:dyDescent="0.25">
      <c r="B80" s="12">
        <v>8</v>
      </c>
      <c r="C80" s="12">
        <f t="shared" si="0"/>
        <v>3526.3549908561499</v>
      </c>
    </row>
    <row r="81" spans="2:3" x14ac:dyDescent="0.25">
      <c r="B81" s="12">
        <v>9</v>
      </c>
      <c r="C81" s="12">
        <f t="shared" si="0"/>
        <v>2720.3042380483312</v>
      </c>
    </row>
    <row r="82" spans="2:3" x14ac:dyDescent="0.25">
      <c r="B82" s="12">
        <v>10</v>
      </c>
      <c r="C82" s="12">
        <f t="shared" si="0"/>
        <v>2326.903192951344</v>
      </c>
    </row>
    <row r="83" spans="2:3" x14ac:dyDescent="0.25">
      <c r="B83" s="12">
        <v>11.5</v>
      </c>
      <c r="C83" s="12">
        <f t="shared" si="0"/>
        <v>1878.4613774612576</v>
      </c>
    </row>
    <row r="84" spans="2:3" x14ac:dyDescent="0.25">
      <c r="B84" s="12">
        <v>13</v>
      </c>
      <c r="C84" s="12">
        <f t="shared" si="0"/>
        <v>1725.7206384497847</v>
      </c>
    </row>
    <row r="85" spans="2:3" x14ac:dyDescent="0.25">
      <c r="B85" s="12">
        <v>14.5</v>
      </c>
      <c r="C85" s="12">
        <f t="shared" si="0"/>
        <v>1366.4469519330173</v>
      </c>
    </row>
    <row r="86" spans="2:3" x14ac:dyDescent="0.25">
      <c r="B86" s="12">
        <v>16</v>
      </c>
      <c r="C86" s="12">
        <f t="shared" si="0"/>
        <v>1181.1395567154202</v>
      </c>
    </row>
    <row r="87" spans="2:3" x14ac:dyDescent="0.25">
      <c r="B87" s="12">
        <v>17.5</v>
      </c>
      <c r="C87" s="12">
        <f t="shared" si="0"/>
        <v>1050.0405572914042</v>
      </c>
    </row>
    <row r="88" spans="2:3" x14ac:dyDescent="0.25">
      <c r="B88" s="12">
        <v>19</v>
      </c>
      <c r="C88" s="12">
        <f t="shared" si="0"/>
        <v>808.65192343131127</v>
      </c>
    </row>
    <row r="89" spans="2:3" x14ac:dyDescent="0.25">
      <c r="B89" s="12">
        <v>20.5</v>
      </c>
      <c r="C89" s="12">
        <f t="shared" si="0"/>
        <v>602.53516322577502</v>
      </c>
    </row>
    <row r="90" spans="2:3" x14ac:dyDescent="0.25">
      <c r="B90" s="12">
        <v>22</v>
      </c>
      <c r="C90" s="12">
        <f t="shared" si="0"/>
        <v>572.56967764314277</v>
      </c>
    </row>
    <row r="91" spans="2:3" x14ac:dyDescent="0.25">
      <c r="B91" s="12">
        <v>23.5</v>
      </c>
      <c r="C91" s="12">
        <f t="shared" si="0"/>
        <v>585.26339028578559</v>
      </c>
    </row>
    <row r="92" spans="2:3" x14ac:dyDescent="0.25">
      <c r="B92" s="12">
        <v>25</v>
      </c>
      <c r="C92" s="12">
        <f t="shared" si="0"/>
        <v>471.7483042765781</v>
      </c>
    </row>
    <row r="93" spans="2:3" x14ac:dyDescent="0.25">
      <c r="B93" s="12">
        <v>26.5</v>
      </c>
      <c r="C93" s="12">
        <f t="shared" si="0"/>
        <v>411.0890053367358</v>
      </c>
    </row>
    <row r="94" spans="2:3" x14ac:dyDescent="0.25">
      <c r="B94" s="12">
        <v>28</v>
      </c>
      <c r="C94" s="12">
        <f t="shared" si="0"/>
        <v>431.27408937503668</v>
      </c>
    </row>
    <row r="95" spans="2:3" x14ac:dyDescent="0.25">
      <c r="B95" s="12">
        <v>29.5</v>
      </c>
      <c r="C95" s="12">
        <f t="shared" si="0"/>
        <v>268.02462104465491</v>
      </c>
    </row>
    <row r="96" spans="2:3" x14ac:dyDescent="0.25">
      <c r="B96" s="12">
        <v>31</v>
      </c>
      <c r="C96" s="12">
        <f t="shared" si="0"/>
        <v>247.00716240683644</v>
      </c>
    </row>
    <row r="97" spans="1:3" x14ac:dyDescent="0.25">
      <c r="B97" s="12">
        <v>32.5</v>
      </c>
      <c r="C97" s="12">
        <f t="shared" si="0"/>
        <v>247.21525605671582</v>
      </c>
    </row>
    <row r="98" spans="1:3" x14ac:dyDescent="0.25">
      <c r="B98" s="12">
        <v>34</v>
      </c>
      <c r="C98" s="12">
        <f t="shared" si="0"/>
        <v>173.86224447423069</v>
      </c>
    </row>
    <row r="99" spans="1:3" x14ac:dyDescent="0.25">
      <c r="B99" s="12">
        <v>35.5</v>
      </c>
      <c r="C99" s="12">
        <f t="shared" si="0"/>
        <v>243.05338305912801</v>
      </c>
    </row>
    <row r="100" spans="1:3" x14ac:dyDescent="0.25">
      <c r="B100" s="12">
        <v>37</v>
      </c>
      <c r="C100" s="12">
        <f t="shared" si="0"/>
        <v>246.48692828213797</v>
      </c>
    </row>
    <row r="101" spans="1:3" x14ac:dyDescent="0.25">
      <c r="B101" s="12">
        <v>38.5</v>
      </c>
      <c r="C101" s="12">
        <f t="shared" si="0"/>
        <v>145.14532079087482</v>
      </c>
    </row>
    <row r="102" spans="1:3" x14ac:dyDescent="0.25">
      <c r="B102" s="12">
        <v>40</v>
      </c>
      <c r="C102" s="12">
        <f t="shared" si="0"/>
        <v>203.72368323192325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853619.24049924186</v>
      </c>
    </row>
    <row r="105" spans="1:3" x14ac:dyDescent="0.25">
      <c r="B105" s="15">
        <v>2</v>
      </c>
      <c r="C105">
        <f t="shared" ref="C105:C133" si="1">C74/C$5/($B74-$B73)</f>
        <v>174895.18478797333</v>
      </c>
    </row>
    <row r="106" spans="1:3" x14ac:dyDescent="0.25">
      <c r="B106" s="12">
        <v>3</v>
      </c>
      <c r="C106">
        <f t="shared" si="1"/>
        <v>64891.611906769213</v>
      </c>
    </row>
    <row r="107" spans="1:3" x14ac:dyDescent="0.25">
      <c r="B107" s="12">
        <v>4</v>
      </c>
      <c r="C107">
        <f t="shared" si="1"/>
        <v>34790.892337199832</v>
      </c>
    </row>
    <row r="108" spans="1:3" x14ac:dyDescent="0.25">
      <c r="B108" s="12">
        <v>5</v>
      </c>
      <c r="C108">
        <f t="shared" si="1"/>
        <v>22915.036132455072</v>
      </c>
    </row>
    <row r="109" spans="1:3" x14ac:dyDescent="0.25">
      <c r="B109" s="12">
        <v>6</v>
      </c>
      <c r="C109">
        <f t="shared" si="1"/>
        <v>15400.54322014374</v>
      </c>
    </row>
    <row r="110" spans="1:3" x14ac:dyDescent="0.25">
      <c r="B110" s="12">
        <v>7</v>
      </c>
      <c r="C110">
        <f t="shared" si="1"/>
        <v>12379.152474220497</v>
      </c>
    </row>
    <row r="111" spans="1:3" x14ac:dyDescent="0.25">
      <c r="B111" s="12">
        <v>8</v>
      </c>
      <c r="C111">
        <f t="shared" si="1"/>
        <v>9112.0284001451</v>
      </c>
    </row>
    <row r="112" spans="1:3" x14ac:dyDescent="0.25">
      <c r="B112" s="12">
        <v>9</v>
      </c>
      <c r="C112">
        <f t="shared" si="1"/>
        <v>7029.2099174375562</v>
      </c>
    </row>
    <row r="113" spans="2:3" x14ac:dyDescent="0.25">
      <c r="B113" s="12">
        <v>10</v>
      </c>
      <c r="C113">
        <f t="shared" si="1"/>
        <v>6012.6697492282856</v>
      </c>
    </row>
    <row r="114" spans="2:3" x14ac:dyDescent="0.25">
      <c r="B114" s="12">
        <v>11.5</v>
      </c>
      <c r="C114">
        <f t="shared" si="1"/>
        <v>3235.9369120779666</v>
      </c>
    </row>
    <row r="115" spans="2:3" x14ac:dyDescent="0.25">
      <c r="B115" s="12">
        <v>13</v>
      </c>
      <c r="C115">
        <f t="shared" si="1"/>
        <v>2972.8176372950675</v>
      </c>
    </row>
    <row r="116" spans="2:3" x14ac:dyDescent="0.25">
      <c r="B116" s="12">
        <v>14.5</v>
      </c>
      <c r="C116">
        <f t="shared" si="1"/>
        <v>2353.913784553004</v>
      </c>
    </row>
    <row r="117" spans="2:3" x14ac:dyDescent="0.25">
      <c r="B117" s="12">
        <v>16</v>
      </c>
      <c r="C117">
        <f t="shared" si="1"/>
        <v>2034.6934654873755</v>
      </c>
    </row>
    <row r="118" spans="2:3" x14ac:dyDescent="0.25">
      <c r="B118" s="12">
        <v>17.5</v>
      </c>
      <c r="C118">
        <f t="shared" si="1"/>
        <v>1808.8553958508276</v>
      </c>
    </row>
    <row r="119" spans="2:3" x14ac:dyDescent="0.25">
      <c r="B119" s="12">
        <v>19</v>
      </c>
      <c r="C119">
        <f t="shared" si="1"/>
        <v>1393.0265692184532</v>
      </c>
    </row>
    <row r="120" spans="2:3" x14ac:dyDescent="0.25">
      <c r="B120" s="12">
        <v>20.5</v>
      </c>
      <c r="C120">
        <f t="shared" si="1"/>
        <v>1037.9589375121029</v>
      </c>
    </row>
    <row r="121" spans="2:3" x14ac:dyDescent="0.25">
      <c r="B121" s="12">
        <v>22</v>
      </c>
      <c r="C121">
        <f t="shared" si="1"/>
        <v>986.33880730946328</v>
      </c>
    </row>
    <row r="122" spans="2:3" x14ac:dyDescent="0.25">
      <c r="B122" s="12">
        <v>23.5</v>
      </c>
      <c r="C122">
        <f t="shared" si="1"/>
        <v>1008.2056680203036</v>
      </c>
    </row>
    <row r="123" spans="2:3" x14ac:dyDescent="0.25">
      <c r="B123" s="12">
        <v>25</v>
      </c>
      <c r="C123">
        <f t="shared" si="1"/>
        <v>812.65857756516561</v>
      </c>
    </row>
    <row r="124" spans="2:3" x14ac:dyDescent="0.25">
      <c r="B124" s="12">
        <v>26.5</v>
      </c>
      <c r="C124">
        <f t="shared" si="1"/>
        <v>708.16366121746125</v>
      </c>
    </row>
    <row r="125" spans="2:3" x14ac:dyDescent="0.25">
      <c r="B125" s="12">
        <v>28</v>
      </c>
      <c r="C125">
        <f t="shared" si="1"/>
        <v>742.93555447896154</v>
      </c>
    </row>
    <row r="126" spans="2:3" x14ac:dyDescent="0.25">
      <c r="B126" s="12">
        <v>29.5</v>
      </c>
      <c r="C126">
        <f t="shared" si="1"/>
        <v>461.71338681249819</v>
      </c>
    </row>
    <row r="127" spans="2:3" x14ac:dyDescent="0.25">
      <c r="B127" s="12">
        <v>31</v>
      </c>
      <c r="C127">
        <f t="shared" si="1"/>
        <v>425.50760104536903</v>
      </c>
    </row>
    <row r="128" spans="2:3" x14ac:dyDescent="0.25">
      <c r="B128" s="12">
        <v>32.5</v>
      </c>
      <c r="C128">
        <f t="shared" si="1"/>
        <v>425.86607417177623</v>
      </c>
    </row>
    <row r="129" spans="1:3" x14ac:dyDescent="0.25">
      <c r="B129" s="12">
        <v>34</v>
      </c>
      <c r="C129">
        <f t="shared" si="1"/>
        <v>299.50429711323153</v>
      </c>
    </row>
    <row r="130" spans="1:3" x14ac:dyDescent="0.25">
      <c r="B130" s="12">
        <v>35.5</v>
      </c>
      <c r="C130">
        <f t="shared" si="1"/>
        <v>418.6966116436318</v>
      </c>
    </row>
    <row r="131" spans="1:3" x14ac:dyDescent="0.25">
      <c r="B131" s="12">
        <v>37</v>
      </c>
      <c r="C131">
        <f t="shared" si="1"/>
        <v>424.61141822935093</v>
      </c>
    </row>
    <row r="132" spans="1:3" x14ac:dyDescent="0.25">
      <c r="B132" s="12">
        <v>38.5</v>
      </c>
      <c r="C132">
        <f t="shared" si="1"/>
        <v>250.03500566903529</v>
      </c>
    </row>
    <row r="133" spans="1:3" x14ac:dyDescent="0.25">
      <c r="B133" s="12">
        <v>40</v>
      </c>
      <c r="C133">
        <f t="shared" si="1"/>
        <v>350.94519075266749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5.9312641954844514</v>
      </c>
    </row>
    <row r="136" spans="1:3" x14ac:dyDescent="0.25">
      <c r="B136" s="15">
        <v>2</v>
      </c>
      <c r="C136" s="12">
        <f t="shared" si="2"/>
        <v>5.2427778526530631</v>
      </c>
    </row>
    <row r="137" spans="1:3" x14ac:dyDescent="0.25">
      <c r="B137" s="12">
        <v>3</v>
      </c>
      <c r="C137" s="12">
        <f t="shared" si="2"/>
        <v>4.8121885621618459</v>
      </c>
    </row>
    <row r="138" spans="1:3" x14ac:dyDescent="0.25">
      <c r="B138" s="12">
        <v>4</v>
      </c>
      <c r="C138" s="12">
        <f t="shared" si="2"/>
        <v>4.5414655679298814</v>
      </c>
    </row>
    <row r="139" spans="1:3" x14ac:dyDescent="0.25">
      <c r="B139" s="12">
        <v>5</v>
      </c>
      <c r="C139" s="12">
        <f t="shared" si="2"/>
        <v>4.3601205463773791</v>
      </c>
    </row>
    <row r="140" spans="1:3" x14ac:dyDescent="0.25">
      <c r="B140" s="12">
        <v>6</v>
      </c>
      <c r="C140" s="12">
        <f t="shared" si="2"/>
        <v>4.1875360398851713</v>
      </c>
    </row>
    <row r="141" spans="1:3" x14ac:dyDescent="0.25">
      <c r="B141" s="12">
        <v>7</v>
      </c>
      <c r="C141" s="12">
        <f t="shared" si="2"/>
        <v>4.0926909121825661</v>
      </c>
    </row>
    <row r="142" spans="1:3" x14ac:dyDescent="0.25">
      <c r="B142" s="12">
        <v>8</v>
      </c>
      <c r="C142" s="12">
        <f t="shared" si="2"/>
        <v>3.9596150646714698</v>
      </c>
    </row>
    <row r="143" spans="1:3" x14ac:dyDescent="0.25">
      <c r="B143" s="12">
        <v>9</v>
      </c>
      <c r="C143" s="12">
        <f t="shared" si="2"/>
        <v>3.846906513102299</v>
      </c>
    </row>
    <row r="144" spans="1:3" x14ac:dyDescent="0.25">
      <c r="B144" s="12">
        <v>10</v>
      </c>
      <c r="C144" s="12">
        <f t="shared" si="2"/>
        <v>3.7790673505232597</v>
      </c>
    </row>
    <row r="145" spans="2:3" x14ac:dyDescent="0.25">
      <c r="B145" s="12">
        <v>11.5</v>
      </c>
      <c r="C145" s="12">
        <f t="shared" si="2"/>
        <v>3.5100000460046674</v>
      </c>
    </row>
    <row r="146" spans="2:3" x14ac:dyDescent="0.25">
      <c r="B146" s="12">
        <v>13</v>
      </c>
      <c r="C146" s="12">
        <f t="shared" si="2"/>
        <v>3.4731682689272456</v>
      </c>
    </row>
    <row r="147" spans="2:3" x14ac:dyDescent="0.25">
      <c r="B147" s="12">
        <v>14.5</v>
      </c>
      <c r="C147" s="12">
        <f t="shared" si="2"/>
        <v>3.3717905521443843</v>
      </c>
    </row>
    <row r="148" spans="2:3" x14ac:dyDescent="0.25">
      <c r="B148" s="12">
        <v>16</v>
      </c>
      <c r="C148" s="12">
        <f t="shared" si="2"/>
        <v>3.308498990330361</v>
      </c>
    </row>
    <row r="149" spans="2:3" x14ac:dyDescent="0.25">
      <c r="B149" s="12">
        <v>17.5</v>
      </c>
      <c r="C149" s="12">
        <f t="shared" si="2"/>
        <v>3.2574038497264803</v>
      </c>
    </row>
    <row r="150" spans="2:3" x14ac:dyDescent="0.25">
      <c r="B150" s="12">
        <v>19</v>
      </c>
      <c r="C150" s="12">
        <f t="shared" si="2"/>
        <v>3.1439593998086881</v>
      </c>
    </row>
    <row r="151" spans="2:3" x14ac:dyDescent="0.25">
      <c r="B151" s="12">
        <v>20.5</v>
      </c>
      <c r="C151" s="12">
        <f t="shared" si="2"/>
        <v>3.0161801728143174</v>
      </c>
    </row>
    <row r="152" spans="2:3" x14ac:dyDescent="0.25">
      <c r="B152" s="12">
        <v>22</v>
      </c>
      <c r="C152" s="12">
        <f t="shared" si="2"/>
        <v>2.9940261206920997</v>
      </c>
    </row>
    <row r="153" spans="2:3" x14ac:dyDescent="0.25">
      <c r="B153" s="12">
        <v>23.5</v>
      </c>
      <c r="C153" s="12">
        <f t="shared" si="2"/>
        <v>3.0035491346643433</v>
      </c>
    </row>
    <row r="154" spans="2:3" x14ac:dyDescent="0.25">
      <c r="B154" s="12">
        <v>25</v>
      </c>
      <c r="C154" s="12">
        <f t="shared" si="2"/>
        <v>2.9099081236714417</v>
      </c>
    </row>
    <row r="155" spans="2:3" x14ac:dyDescent="0.25">
      <c r="B155" s="12">
        <v>26.5</v>
      </c>
      <c r="C155" s="12">
        <f t="shared" si="2"/>
        <v>2.8501336375623896</v>
      </c>
    </row>
    <row r="156" spans="2:3" x14ac:dyDescent="0.25">
      <c r="B156" s="12">
        <v>28</v>
      </c>
      <c r="C156" s="12">
        <f t="shared" si="2"/>
        <v>2.8709511427672356</v>
      </c>
    </row>
    <row r="157" spans="2:3" x14ac:dyDescent="0.25">
      <c r="B157" s="12">
        <v>29.5</v>
      </c>
      <c r="C157" s="12">
        <f t="shared" si="2"/>
        <v>2.6643724665687176</v>
      </c>
    </row>
    <row r="158" spans="2:3" x14ac:dyDescent="0.25">
      <c r="B158" s="12">
        <v>31</v>
      </c>
      <c r="C158" s="12">
        <f t="shared" si="2"/>
        <v>2.6289073224995159</v>
      </c>
    </row>
    <row r="159" spans="2:3" x14ac:dyDescent="0.25">
      <c r="B159" s="12">
        <v>32.5</v>
      </c>
      <c r="C159" s="12">
        <f t="shared" si="2"/>
        <v>2.6292730441900991</v>
      </c>
    </row>
    <row r="160" spans="2:3" x14ac:dyDescent="0.25">
      <c r="B160" s="12">
        <v>34</v>
      </c>
      <c r="C160" s="12">
        <f t="shared" si="2"/>
        <v>2.4764030577743346</v>
      </c>
    </row>
    <row r="161" spans="1:3" x14ac:dyDescent="0.25">
      <c r="B161" s="12">
        <v>35.5</v>
      </c>
      <c r="C161" s="12">
        <f t="shared" si="2"/>
        <v>2.6218994463213052</v>
      </c>
    </row>
    <row r="162" spans="1:3" x14ac:dyDescent="0.25">
      <c r="B162" s="12">
        <v>37</v>
      </c>
      <c r="C162" s="12">
        <f t="shared" si="2"/>
        <v>2.6279916686037081</v>
      </c>
    </row>
    <row r="163" spans="1:3" x14ac:dyDescent="0.25">
      <c r="B163" s="12">
        <v>38.5</v>
      </c>
      <c r="C163" s="12">
        <f t="shared" si="2"/>
        <v>2.3980008154905597</v>
      </c>
    </row>
    <row r="164" spans="1:3" x14ac:dyDescent="0.25">
      <c r="B164" s="12">
        <v>40</v>
      </c>
      <c r="C164">
        <f>IF(C133&gt;0,LOG10(C133),"")</f>
        <v>2.5452392953480625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0.8260513338856037</v>
      </c>
    </row>
    <row r="167" spans="1:3" x14ac:dyDescent="0.25">
      <c r="B167" s="15">
        <v>2</v>
      </c>
      <c r="C167" s="5">
        <f>IF(C136&lt;&gt;"", RSQ($B136:$B$164, $C136:$C$164),"")</f>
        <v>0.87561935994120366</v>
      </c>
    </row>
    <row r="168" spans="1:3" x14ac:dyDescent="0.25">
      <c r="B168" s="12">
        <v>3</v>
      </c>
      <c r="C168" s="5">
        <f>IF(C137&lt;&gt;"", RSQ($B137:$B$164, $C137:$C$164),"")</f>
        <v>0.90236916187710037</v>
      </c>
    </row>
    <row r="169" spans="1:3" x14ac:dyDescent="0.25">
      <c r="B169" s="12">
        <v>4</v>
      </c>
      <c r="C169" s="5">
        <f>IF(C138&lt;&gt;"", RSQ($B138:$B$164, $C138:$C$164),"")</f>
        <v>0.91564645273862599</v>
      </c>
    </row>
    <row r="170" spans="1:3" x14ac:dyDescent="0.25">
      <c r="B170" s="12">
        <v>5</v>
      </c>
      <c r="C170" s="18">
        <f>IF(C139&lt;&gt;"", RSQ($B139:$B$164, $C139:$C$164),"")</f>
        <v>0.92275284539963176</v>
      </c>
    </row>
    <row r="171" spans="1:3" x14ac:dyDescent="0.25">
      <c r="B171" s="12">
        <v>6</v>
      </c>
      <c r="C171" s="18">
        <f>IF(C140&lt;&gt;"", RSQ($B140:$B$164, $C140:$C$164),"")</f>
        <v>0.9278152861671467</v>
      </c>
    </row>
    <row r="172" spans="1:3" x14ac:dyDescent="0.25">
      <c r="B172" s="12">
        <v>7</v>
      </c>
      <c r="C172" s="5">
        <f>IF(C141&lt;&gt;"", RSQ($B141:$B$164, $C141:$C$164),"")</f>
        <v>0.92963414269737688</v>
      </c>
    </row>
    <row r="173" spans="1:3" x14ac:dyDescent="0.25">
      <c r="B173" s="12">
        <v>8</v>
      </c>
      <c r="C173" s="5">
        <f>IF(C142&lt;&gt;"", RSQ($B142:$B$164, $C142:$C$164),"")</f>
        <v>0.93355806533356533</v>
      </c>
    </row>
    <row r="174" spans="1:3" x14ac:dyDescent="0.25">
      <c r="B174" s="12">
        <v>9</v>
      </c>
      <c r="C174" s="5">
        <f>IF(C143&lt;&gt;"", RSQ($B143:$B$164, $C143:$C$164),"")</f>
        <v>0.93597778730359837</v>
      </c>
    </row>
    <row r="175" spans="1:3" x14ac:dyDescent="0.25">
      <c r="B175" s="12">
        <v>10</v>
      </c>
      <c r="C175" s="5">
        <f>IF(C144&lt;&gt;"", RSQ($B144:$B$164, $C144:$C$164),"")</f>
        <v>0.93776070063137207</v>
      </c>
    </row>
    <row r="176" spans="1:3" x14ac:dyDescent="0.25">
      <c r="B176" s="12">
        <v>11.5</v>
      </c>
      <c r="C176" s="16">
        <f>IF(C145&lt;&gt;"", RSQ($B145:$B$164, $C145:$C$164),"")</f>
        <v>0.94564501798266409</v>
      </c>
    </row>
    <row r="177" spans="2:3" x14ac:dyDescent="0.25">
      <c r="B177" s="12">
        <v>13</v>
      </c>
      <c r="C177" s="5">
        <f>IF(C146&lt;&gt;"", RSQ($B146:$B$164, $C146:$C$164),"")</f>
        <v>0.93716834165296614</v>
      </c>
    </row>
    <row r="178" spans="2:3" x14ac:dyDescent="0.25">
      <c r="B178" s="12">
        <v>14.5</v>
      </c>
      <c r="C178" s="5">
        <f>IF(C147&lt;&gt;"", RSQ($B147:$B$164, $C147:$C$164),"")</f>
        <v>0.92891816995773646</v>
      </c>
    </row>
    <row r="179" spans="2:3" x14ac:dyDescent="0.25">
      <c r="B179" s="12">
        <v>16</v>
      </c>
      <c r="C179" s="5">
        <f>IF(C148&lt;&gt;"", RSQ($B148:$B$164, $C148:$C$164),"")</f>
        <v>0.91666701057118805</v>
      </c>
    </row>
    <row r="180" spans="2:3" x14ac:dyDescent="0.25">
      <c r="B180" s="12">
        <v>17.5</v>
      </c>
      <c r="C180" s="5">
        <f>IF(C149&lt;&gt;"", RSQ($B149:$B$164, $C149:$C$164),"")</f>
        <v>0.90162161715086875</v>
      </c>
    </row>
    <row r="181" spans="2:3" x14ac:dyDescent="0.25">
      <c r="B181" s="12">
        <v>19</v>
      </c>
      <c r="C181" s="5">
        <f>IF(C150&lt;&gt;"", RSQ($B150:$B$164, $C150:$C$164),"")</f>
        <v>0.88501336283162579</v>
      </c>
    </row>
    <row r="182" spans="2:3" x14ac:dyDescent="0.25">
      <c r="B182" s="12">
        <v>20.5</v>
      </c>
      <c r="C182" s="5">
        <f>IF(C151&lt;&gt;"", RSQ($B151:$B$164, $C151:$C$164),"")</f>
        <v>0.85874492804347602</v>
      </c>
    </row>
    <row r="183" spans="2:3" x14ac:dyDescent="0.25">
      <c r="B183" s="12">
        <v>22</v>
      </c>
      <c r="C183" s="5">
        <f>IF(C152&lt;&gt;"", RSQ($B152:$B$164, $C152:$C$164),"")</f>
        <v>0.83228991669843366</v>
      </c>
    </row>
    <row r="184" spans="2:3" x14ac:dyDescent="0.25">
      <c r="B184" s="12">
        <v>23.5</v>
      </c>
      <c r="C184" s="5">
        <f>IF(C153&lt;&gt;"", RSQ($B153:$B$164, $C153:$C$164),"")</f>
        <v>0.79313550889484474</v>
      </c>
    </row>
    <row r="185" spans="2:3" x14ac:dyDescent="0.25">
      <c r="B185" s="12">
        <v>25</v>
      </c>
      <c r="C185" s="5">
        <f>IF(C154&lt;&gt;"", RSQ($B154:$B$164, $C154:$C$164),"")</f>
        <v>0.7311027335694803</v>
      </c>
    </row>
    <row r="186" spans="2:3" x14ac:dyDescent="0.25">
      <c r="B186" s="12">
        <v>26.5</v>
      </c>
      <c r="C186" s="5">
        <f>IF(C155&lt;&gt;"", RSQ($B155:$B$164, $C155:$C$164),"")</f>
        <v>0.64740122331642058</v>
      </c>
    </row>
    <row r="187" spans="2:3" x14ac:dyDescent="0.25">
      <c r="B187" s="12">
        <v>28</v>
      </c>
      <c r="C187" s="5">
        <f>IF(C156&lt;&gt;"", RSQ($B156:$B$164, $C156:$C$164),"")</f>
        <v>0.53383552112906729</v>
      </c>
    </row>
    <row r="188" spans="2:3" x14ac:dyDescent="0.25">
      <c r="B188" s="12">
        <v>29.5</v>
      </c>
      <c r="C188" s="5">
        <f>IF(C157&lt;&gt;"", RSQ($B157:$B$164, $C157:$C$164),"")</f>
        <v>0.33405200853622069</v>
      </c>
    </row>
    <row r="189" spans="2:3" x14ac:dyDescent="0.25">
      <c r="B189" s="12">
        <v>31</v>
      </c>
      <c r="C189" s="5">
        <f>IF(C158&lt;&gt;"", RSQ($B158:$B$164, $C158:$C$164),"")</f>
        <v>0.21924356736392958</v>
      </c>
    </row>
    <row r="190" spans="2:3" x14ac:dyDescent="0.25">
      <c r="B190" s="12">
        <v>32.5</v>
      </c>
      <c r="C190" s="5">
        <f>IF(C159&lt;&gt;"", RSQ($B159:$B$164, $C159:$C$164),"")</f>
        <v>0.13069712491936736</v>
      </c>
    </row>
    <row r="191" spans="2:3" x14ac:dyDescent="0.25">
      <c r="B191" s="12">
        <v>34</v>
      </c>
      <c r="C191" s="5">
        <f>IF(C160&lt;&gt;"", RSQ($B160:$B$164, $C160:$C$164),"")</f>
        <v>1.9311452531029068E-2</v>
      </c>
    </row>
    <row r="192" spans="2:3" x14ac:dyDescent="0.25">
      <c r="B192" s="12">
        <v>35.5</v>
      </c>
      <c r="C192" s="5">
        <f>IF(C161&lt;&gt;"", RSQ($B161:$B$164, $C161:$C$164),"")</f>
        <v>0.30781638295226527</v>
      </c>
    </row>
    <row r="193" spans="1:3" x14ac:dyDescent="0.25">
      <c r="B193" s="12">
        <v>37</v>
      </c>
      <c r="C193" s="5">
        <f>IF(C162&lt;&gt;"", RSQ($B162:$B$164, $C162:$C$164),"")</f>
        <v>0.12615530373424019</v>
      </c>
    </row>
    <row r="194" spans="1:3" x14ac:dyDescent="0.25">
      <c r="B194" s="12">
        <v>38.5</v>
      </c>
      <c r="C194" s="5">
        <f>IF(C163&lt;&gt;"", RSQ($B163:$B$164, $C163:$C$164),"")</f>
        <v>1.0000000000000004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0.99999999999999978</v>
      </c>
    </row>
    <row r="200" spans="1:3" x14ac:dyDescent="0.25">
      <c r="B200" s="12">
        <v>3</v>
      </c>
      <c r="C200" s="5">
        <f>RSQ($B$135:$B137, $C$135:$C137)</f>
        <v>0.98260471822177586</v>
      </c>
    </row>
    <row r="201" spans="1:3" x14ac:dyDescent="0.25">
      <c r="B201" s="12">
        <v>4</v>
      </c>
      <c r="C201" s="5">
        <f>RSQ($B$135:$B138, $C$135:$C138)</f>
        <v>0.9599747338864193</v>
      </c>
    </row>
    <row r="202" spans="1:3" x14ac:dyDescent="0.25">
      <c r="B202" s="12">
        <v>5</v>
      </c>
      <c r="C202" s="5">
        <f>RSQ($B$135:$B139, $C$135:$C139)</f>
        <v>0.93581605316305705</v>
      </c>
    </row>
    <row r="203" spans="1:3" x14ac:dyDescent="0.25">
      <c r="B203" s="12">
        <v>6</v>
      </c>
      <c r="C203" s="5">
        <f>RSQ($B$135:$B140, $C$135:$C140)</f>
        <v>0.92181641371202028</v>
      </c>
    </row>
    <row r="204" spans="1:3" x14ac:dyDescent="0.25">
      <c r="B204" s="12">
        <v>7</v>
      </c>
      <c r="C204" s="5">
        <f>RSQ($B$135:$B141, $C$135:$C141)</f>
        <v>0.90159641214812314</v>
      </c>
    </row>
    <row r="205" spans="1:3" x14ac:dyDescent="0.25">
      <c r="B205" s="12">
        <v>8</v>
      </c>
      <c r="C205" s="5">
        <f>RSQ($B$135:$B142, $C$135:$C142)</f>
        <v>0.89197314553362184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0.96511392711080279</v>
      </c>
    </row>
    <row r="232" spans="1:3" x14ac:dyDescent="0.25">
      <c r="B232" s="12">
        <v>4</v>
      </c>
      <c r="C232" s="12">
        <f>RSQ($B138:$B$144, C138:C$144)</f>
        <v>0.98151561284379374</v>
      </c>
    </row>
    <row r="233" spans="1:3" x14ac:dyDescent="0.25">
      <c r="B233" s="12">
        <v>5</v>
      </c>
      <c r="C233" s="12">
        <f>RSQ($B139:$B$144, C139:C$144)</f>
        <v>0.98612609391664918</v>
      </c>
    </row>
    <row r="234" spans="1:3" x14ac:dyDescent="0.25">
      <c r="B234" s="12">
        <v>6</v>
      </c>
      <c r="C234" s="12">
        <f>RSQ($B140:$B$144, C140:C$144)</f>
        <v>0.9903338159630074</v>
      </c>
    </row>
    <row r="235" spans="1:3" x14ac:dyDescent="0.25">
      <c r="B235" s="12">
        <v>7</v>
      </c>
      <c r="C235" s="12">
        <f>RSQ($B141:$B$144, C141:C$144)</f>
        <v>0.98067028007855195</v>
      </c>
    </row>
    <row r="236" spans="1:3" x14ac:dyDescent="0.25">
      <c r="B236" s="12">
        <v>8</v>
      </c>
      <c r="C236" s="12">
        <f>RSQ($B142:$B$144, C142:C$144)</f>
        <v>0.97982818413096873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1.9651139271108025</v>
      </c>
    </row>
    <row r="263" spans="1:3" x14ac:dyDescent="0.25">
      <c r="B263" s="12">
        <v>4</v>
      </c>
      <c r="C263" s="16">
        <f t="shared" ref="C263:C268" si="3">SUM(C200,C232)</f>
        <v>1.9641203310655695</v>
      </c>
    </row>
    <row r="264" spans="1:3" x14ac:dyDescent="0.25">
      <c r="B264" s="12">
        <v>5</v>
      </c>
      <c r="C264" s="16">
        <f t="shared" si="3"/>
        <v>1.9461008278030685</v>
      </c>
    </row>
    <row r="265" spans="1:3" x14ac:dyDescent="0.25">
      <c r="B265" s="12">
        <v>6</v>
      </c>
      <c r="C265" s="16">
        <f t="shared" si="3"/>
        <v>1.9261498691260646</v>
      </c>
    </row>
    <row r="266" spans="1:3" x14ac:dyDescent="0.25">
      <c r="B266" s="12">
        <v>7</v>
      </c>
      <c r="C266" s="16">
        <f t="shared" si="3"/>
        <v>1.9024866937905722</v>
      </c>
    </row>
    <row r="267" spans="1:3" x14ac:dyDescent="0.25">
      <c r="B267" s="12">
        <v>8</v>
      </c>
      <c r="C267" s="16">
        <f t="shared" si="3"/>
        <v>1.8814245962790919</v>
      </c>
    </row>
    <row r="268" spans="1:3" x14ac:dyDescent="0.25">
      <c r="B268" s="12">
        <v>9</v>
      </c>
      <c r="C268" s="16">
        <f t="shared" si="3"/>
        <v>1.8919731455336217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1.9651139271108025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5.9277120409173607</v>
      </c>
    </row>
    <row r="294" spans="1:3" x14ac:dyDescent="0.25">
      <c r="B294" s="15">
        <v>2</v>
      </c>
      <c r="C294" s="12">
        <f t="shared" si="4"/>
        <v>5.2266421814860866</v>
      </c>
    </row>
    <row r="295" spans="1:3" x14ac:dyDescent="0.25">
      <c r="B295" s="12">
        <v>3</v>
      </c>
      <c r="C295" s="12">
        <f t="shared" si="4"/>
        <v>4.7711460464099957</v>
      </c>
    </row>
    <row r="296" spans="1:3" x14ac:dyDescent="0.25">
      <c r="B296" s="12">
        <v>4</v>
      </c>
      <c r="C296" s="12">
        <f t="shared" si="4"/>
        <v>4.4686841027427988</v>
      </c>
    </row>
    <row r="297" spans="1:3" x14ac:dyDescent="0.25">
      <c r="B297" s="12">
        <v>5</v>
      </c>
      <c r="C297" s="12">
        <f t="shared" si="4"/>
        <v>4.2550446211256405</v>
      </c>
    </row>
    <row r="298" spans="1:3" x14ac:dyDescent="0.25">
      <c r="B298" s="12">
        <v>6</v>
      </c>
      <c r="C298" s="12">
        <f t="shared" si="4"/>
        <v>4.0367491315132042</v>
      </c>
    </row>
    <row r="299" spans="1:3" x14ac:dyDescent="0.25">
      <c r="B299" s="12">
        <v>7</v>
      </c>
      <c r="C299" s="12">
        <f t="shared" si="4"/>
        <v>3.9156604698861068</v>
      </c>
    </row>
    <row r="300" spans="1:3" x14ac:dyDescent="0.25">
      <c r="B300" s="12">
        <v>8</v>
      </c>
      <c r="C300" s="12">
        <f t="shared" si="4"/>
        <v>3.7251178309626605</v>
      </c>
    </row>
    <row r="301" spans="1:3" x14ac:dyDescent="0.25">
      <c r="B301" s="12">
        <v>9</v>
      </c>
      <c r="C301" s="12">
        <f t="shared" si="4"/>
        <v>3.5492037019138123</v>
      </c>
    </row>
    <row r="302" spans="1:3" x14ac:dyDescent="0.25">
      <c r="B302" s="12">
        <v>10</v>
      </c>
      <c r="C302">
        <f>IF(0 &lt; 10^C144-10^(C$19*$B302+C$20), LOG(10^C144-10^(C$19*$B302+C$20)), "")</f>
        <v>3.4492159795609969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5.8674366014750516</v>
      </c>
    </row>
    <row r="325" spans="1:3" x14ac:dyDescent="0.25">
      <c r="B325" s="15">
        <v>2</v>
      </c>
      <c r="C325" s="12">
        <f t="shared" si="5"/>
        <v>4.986318533167978</v>
      </c>
    </row>
    <row r="326" spans="1:3" x14ac:dyDescent="0.25">
      <c r="B326" s="12">
        <v>3</v>
      </c>
      <c r="C326" s="12">
        <f t="shared" si="5"/>
        <v>4.0896315088000694</v>
      </c>
    </row>
    <row r="327" spans="1:3" x14ac:dyDescent="0.25">
      <c r="B327" s="12">
        <v>4</v>
      </c>
      <c r="C327" s="12" t="str">
        <f t="shared" si="5"/>
        <v/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2016-08-24T18:44:00Z</dcterms:modified>
</cp:coreProperties>
</file>