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235" i="2" l="1"/>
  <c r="C236" i="2"/>
  <c r="C207" i="2"/>
  <c r="C208" i="2"/>
  <c r="C209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173" i="2" l="1"/>
  <c r="C169" i="2"/>
  <c r="C19" i="2"/>
  <c r="C18" i="2"/>
  <c r="C20" i="2"/>
  <c r="C22" i="2" s="1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80" i="2"/>
  <c r="C181" i="2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s="1"/>
  <c r="C29" i="2" l="1"/>
  <c r="C31" i="2" s="1"/>
  <c r="C28" i="2"/>
  <c r="C27" i="2"/>
  <c r="C16" i="2"/>
  <c r="C17" i="2"/>
  <c r="C258" i="2"/>
  <c r="C289" i="2" l="1"/>
  <c r="C288" i="2"/>
  <c r="C290" i="2"/>
  <c r="C292" i="2"/>
  <c r="C291" i="2"/>
  <c r="C23" i="2"/>
  <c r="C30" i="2"/>
  <c r="C26" i="2" s="1"/>
  <c r="C9" i="2"/>
  <c r="C12" i="2" s="1"/>
  <c r="C38" i="2" l="1"/>
  <c r="C40" i="2" s="1"/>
  <c r="C37" i="2"/>
  <c r="C39" i="2" s="1"/>
  <c r="C35" i="2" s="1"/>
  <c r="C36" i="2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<sst xmlns="http://schemas.openxmlformats.org/spreadsheetml/2006/main" count="66" uniqueCount="38">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</sst>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7" fillId="0" borderId="0" xfId="4"/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Border="1"/>
    <xf numFmtId="2" fontId="6" fillId="0" borderId="4" xfId="6" applyNumberFormat="1" applyBorder="1" applyAlignment="1">
      <alignment horizontal="center" vertical="center"/>
    </xf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Border="1"/>
    <xf numFmtId="2" fontId="6" fillId="0" borderId="5" xfId="6" applyNumberFormat="1" applyBorder="1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9">
        <v>2</v>
      </c>
    </row>
    <row r="2" spans="1:3" ht="30.75" customHeight="1" x14ac:dyDescent="0.25">
      <c r="A2" s="17" t="s">
        <v>3</v>
      </c>
      <c r="B2" s="17"/>
      <c r="C2" s="27">
        <v>8701.9392857142866</v>
      </c>
    </row>
    <row r="3" spans="1:3" x14ac:dyDescent="0.25">
      <c r="A3" s="17" t="s">
        <v>4</v>
      </c>
      <c r="B3" s="17"/>
      <c r="C3" s="28">
        <v>5264.8</v>
      </c>
    </row>
    <row r="4" spans="1:3" x14ac:dyDescent="0.25">
      <c r="A4" s="17" t="s">
        <v>5</v>
      </c>
      <c r="B4" s="17"/>
      <c r="C4" s="27">
        <v>3296</v>
      </c>
    </row>
    <row r="5" spans="1:3" x14ac:dyDescent="0.25">
      <c r="A5" s="17" t="s">
        <v>6</v>
      </c>
      <c r="B5" s="17"/>
      <c r="C5" s="27">
        <v>0.28080000000000016</v>
      </c>
    </row>
    <row r="6" spans="1:3" x14ac:dyDescent="0.25">
      <c r="A6" s="17" t="s">
        <v>7</v>
      </c>
      <c r="B6" s="17"/>
      <c r="C6" s="27">
        <v>1.0232553080458575</v>
      </c>
    </row>
    <row r="7" spans="1:3" x14ac:dyDescent="0.25">
      <c r="A7" s="17" t="s">
        <v>8</v>
      </c>
      <c r="B7" s="17"/>
      <c r="C7" s="30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22">
        <v>1.5</v>
      </c>
      <c r="C9" s="31">
        <v>150324.79999999999</v>
      </c>
    </row>
    <row r="10" spans="1:3" x14ac:dyDescent="0.25">
      <c r="B10" s="22">
        <v>3</v>
      </c>
      <c r="C10" s="31">
        <v>28904.400000000001</v>
      </c>
    </row>
    <row r="11" spans="1:3" x14ac:dyDescent="0.25">
      <c r="B11" s="22">
        <v>4.5</v>
      </c>
      <c r="C11" s="31">
        <v>9978</v>
      </c>
    </row>
    <row r="12" spans="1:3" x14ac:dyDescent="0.25">
      <c r="B12" s="22">
        <v>6</v>
      </c>
      <c r="C12" s="31">
        <v>5365</v>
      </c>
    </row>
    <row r="13" spans="1:3" x14ac:dyDescent="0.25">
      <c r="B13" s="22">
        <v>7.5</v>
      </c>
      <c r="C13" s="31">
        <v>3250.6</v>
      </c>
    </row>
    <row r="14" spans="1:3" x14ac:dyDescent="0.25">
      <c r="B14" s="22">
        <v>9</v>
      </c>
      <c r="C14" s="31">
        <v>2480.6</v>
      </c>
    </row>
    <row r="15" spans="1:3" x14ac:dyDescent="0.25">
      <c r="B15" s="22">
        <v>10.5</v>
      </c>
      <c r="C15" s="31">
        <v>1775.4</v>
      </c>
    </row>
    <row r="16" spans="1:3" x14ac:dyDescent="0.25">
      <c r="B16" s="22">
        <v>12</v>
      </c>
      <c r="C16" s="31">
        <v>1419.3</v>
      </c>
    </row>
    <row r="17" spans="2:3" x14ac:dyDescent="0.25">
      <c r="B17" s="22">
        <v>13.5</v>
      </c>
      <c r="C17" s="31">
        <v>1135.9000000000001</v>
      </c>
    </row>
    <row r="18" spans="2:3" x14ac:dyDescent="0.25">
      <c r="B18" s="22">
        <v>15</v>
      </c>
      <c r="C18" s="31">
        <v>896.2</v>
      </c>
    </row>
    <row r="19" spans="2:3" x14ac:dyDescent="0.25">
      <c r="B19" s="22">
        <v>16.5</v>
      </c>
      <c r="C19" s="31">
        <v>745.9</v>
      </c>
    </row>
    <row r="20" spans="2:3" x14ac:dyDescent="0.25">
      <c r="B20" s="22">
        <v>18</v>
      </c>
      <c r="C20" s="31">
        <v>746.5</v>
      </c>
    </row>
    <row r="21" spans="2:3" x14ac:dyDescent="0.25">
      <c r="B21" s="22">
        <v>19.5</v>
      </c>
      <c r="C21" s="31">
        <v>618.4</v>
      </c>
    </row>
    <row r="22" spans="2:3" x14ac:dyDescent="0.25">
      <c r="B22" s="22">
        <v>21</v>
      </c>
      <c r="C22" s="31">
        <v>627.5</v>
      </c>
    </row>
    <row r="23" spans="2:3" x14ac:dyDescent="0.25">
      <c r="B23" s="22">
        <v>22.5</v>
      </c>
      <c r="C23" s="31">
        <v>531.79999999999995</v>
      </c>
    </row>
    <row r="24" spans="2:3" x14ac:dyDescent="0.25">
      <c r="B24" s="22">
        <v>24</v>
      </c>
      <c r="C24" s="31">
        <v>390.6</v>
      </c>
    </row>
    <row r="25" spans="2:3" x14ac:dyDescent="0.25">
      <c r="B25" s="22">
        <v>25.5</v>
      </c>
      <c r="C25" s="31">
        <v>323</v>
      </c>
    </row>
    <row r="26" spans="2:3" x14ac:dyDescent="0.25">
      <c r="B26" s="22">
        <v>27</v>
      </c>
      <c r="C26" s="31">
        <v>276.2</v>
      </c>
    </row>
    <row r="27" spans="2:3" x14ac:dyDescent="0.25">
      <c r="B27" s="22">
        <v>28.5</v>
      </c>
      <c r="C27" s="31">
        <v>317.5</v>
      </c>
    </row>
    <row r="28" spans="2:3" x14ac:dyDescent="0.25">
      <c r="B28" s="22">
        <v>30</v>
      </c>
      <c r="C28" s="31">
        <v>324</v>
      </c>
    </row>
    <row r="29" spans="2:3" x14ac:dyDescent="0.25">
      <c r="B29" s="22">
        <v>31.5</v>
      </c>
      <c r="C29" s="31">
        <v>264.7</v>
      </c>
    </row>
    <row r="30" spans="2:3" x14ac:dyDescent="0.25">
      <c r="B30" s="22">
        <v>33</v>
      </c>
      <c r="C30" s="31">
        <v>268.60000000000002</v>
      </c>
    </row>
    <row r="31" spans="2:3" x14ac:dyDescent="0.25">
      <c r="B31" s="22">
        <v>34.5</v>
      </c>
      <c r="C31" s="31">
        <v>223</v>
      </c>
    </row>
    <row r="32" spans="2:3" x14ac:dyDescent="0.25">
      <c r="B32" s="22">
        <v>36</v>
      </c>
      <c r="C32" s="31">
        <v>243.1</v>
      </c>
    </row>
    <row r="33" spans="2:3" x14ac:dyDescent="0.25">
      <c r="B33" s="22">
        <v>37.5</v>
      </c>
      <c r="C33" s="31">
        <v>224.6</v>
      </c>
    </row>
    <row r="34" spans="2:3" x14ac:dyDescent="0.25">
      <c r="B34" s="22">
        <v>39</v>
      </c>
      <c r="C34" s="31">
        <v>217.3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5">
        <v>2</v>
      </c>
    </row>
    <row r="2" spans="1:3" x14ac:dyDescent="0.25">
      <c r="A2" s="17" t="s">
        <v>3</v>
      </c>
      <c r="B2" s="17"/>
      <c r="C2" s="23">
        <v>8701.9392857142866</v>
      </c>
    </row>
    <row r="3" spans="1:3" x14ac:dyDescent="0.25">
      <c r="A3" s="17" t="s">
        <v>4</v>
      </c>
      <c r="B3" s="17"/>
      <c r="C3" s="24">
        <v>5264.8</v>
      </c>
    </row>
    <row r="4" spans="1:3" x14ac:dyDescent="0.25">
      <c r="A4" s="17" t="s">
        <v>5</v>
      </c>
      <c r="B4" s="17"/>
      <c r="C4" s="23">
        <v>3296</v>
      </c>
    </row>
    <row r="5" spans="1:3" x14ac:dyDescent="0.25">
      <c r="A5" s="17" t="s">
        <v>6</v>
      </c>
      <c r="B5" s="17"/>
      <c r="C5" s="23">
        <v>0.28080000000000016</v>
      </c>
    </row>
    <row r="6" spans="1:3" x14ac:dyDescent="0.25">
      <c r="A6" s="17" t="s">
        <v>7</v>
      </c>
      <c r="B6" s="17"/>
      <c r="C6" s="23">
        <v>1.0232553080458575</v>
      </c>
    </row>
    <row r="7" spans="1:3" x14ac:dyDescent="0.25">
      <c r="A7" s="17" t="s">
        <v>8</v>
      </c>
      <c r="B7" s="17"/>
      <c r="C7" s="26">
        <v>60</v>
      </c>
    </row>
    <row r="8" spans="1:3" x14ac:dyDescent="0.25">
      <c r="A8" s="20" t="s">
        <v>30</v>
      </c>
      <c r="B8" s="20"/>
      <c r="C8" s="12">
        <v>39</v>
      </c>
    </row>
    <row r="9" spans="1:3" x14ac:dyDescent="0.25">
      <c r="A9" s="21" t="s">
        <v>18</v>
      </c>
      <c r="B9" s="21"/>
      <c r="C9">
        <f>C16+C10</f>
        <v>49.19265562563961</v>
      </c>
    </row>
    <row r="10" spans="1:3" x14ac:dyDescent="0.25">
      <c r="A10" s="19" t="s">
        <v>20</v>
      </c>
      <c r="B10" s="19"/>
      <c r="C10">
        <f>60*(C13-(C22/C21)*EXP(-1*C21*C8))/C2/C7</f>
        <v>2.8566221014061952</v>
      </c>
    </row>
    <row r="11" spans="1:3" x14ac:dyDescent="0.25">
      <c r="A11" s="19" t="s">
        <v>21</v>
      </c>
      <c r="B11" s="19"/>
      <c r="C11">
        <f>C16/C9</f>
        <v>0.9419299067091369</v>
      </c>
    </row>
    <row r="12" spans="1:3" x14ac:dyDescent="0.25">
      <c r="A12" s="19" t="s">
        <v>22</v>
      </c>
      <c r="B12" s="19"/>
      <c r="C12">
        <f>C9*C17/(3*0.693)</f>
        <v>228.54286008706805</v>
      </c>
    </row>
    <row r="13" spans="1:3" x14ac:dyDescent="0.25">
      <c r="A13" s="19" t="s">
        <v>29</v>
      </c>
      <c r="B13" s="19"/>
      <c r="C13" s="9">
        <f>(C3+C4)/C5</f>
        <v>30487.179487179466</v>
      </c>
    </row>
    <row r="14" spans="1:3" x14ac:dyDescent="0.25">
      <c r="A14" s="18" t="s">
        <v>33</v>
      </c>
      <c r="B14" s="10" t="s">
        <v>35</v>
      </c>
      <c r="C14" s="9">
        <f>C176</f>
        <v>10.5</v>
      </c>
    </row>
    <row r="15" spans="1:3" x14ac:dyDescent="0.25">
      <c r="A15" s="18"/>
      <c r="B15" s="10" t="s">
        <v>36</v>
      </c>
      <c r="C15" s="9">
        <v>39</v>
      </c>
    </row>
    <row r="16" spans="1:3" x14ac:dyDescent="0.25">
      <c r="A16" s="18"/>
      <c r="B16" s="10" t="s">
        <v>19</v>
      </c>
      <c r="C16">
        <f>60*C22/(C$2*(1-EXP(-1*C21*60)))</f>
        <v>46.336033524233414</v>
      </c>
    </row>
    <row r="17" spans="1:3" x14ac:dyDescent="0.25">
      <c r="A17" s="18"/>
      <c r="B17" s="11" t="s">
        <v>23</v>
      </c>
      <c r="C17" s="9">
        <f>0.693/C21</f>
        <v>9.6587712144852631</v>
      </c>
    </row>
    <row r="18" spans="1:3" x14ac:dyDescent="0.25">
      <c r="A18" s="18"/>
      <c r="B18" s="11" t="s">
        <v>24</v>
      </c>
      <c r="C18">
        <f>RSQ(C129:C148,B129:B148)</f>
        <v>0.92739667332319631</v>
      </c>
    </row>
    <row r="19" spans="1:3" x14ac:dyDescent="0.25">
      <c r="A19" s="18"/>
      <c r="B19" s="11" t="s">
        <v>25</v>
      </c>
      <c r="C19" s="9">
        <f>SLOPE(C129:C148,B129:B148)</f>
        <v>-3.1154258385586959E-2</v>
      </c>
    </row>
    <row r="20" spans="1:3" x14ac:dyDescent="0.25">
      <c r="A20" s="18"/>
      <c r="B20" s="11" t="s">
        <v>26</v>
      </c>
      <c r="C20" s="9">
        <f>INTERCEPT(C129:C148,B129:B148)</f>
        <v>3.8214797310088198</v>
      </c>
    </row>
    <row r="21" spans="1:3" x14ac:dyDescent="0.25">
      <c r="A21" s="18"/>
      <c r="B21" s="11" t="s">
        <v>27</v>
      </c>
      <c r="C21" s="9">
        <f>ABS(C19)*2.303</f>
        <v>7.1748257062006771E-2</v>
      </c>
    </row>
    <row r="22" spans="1:3" x14ac:dyDescent="0.25">
      <c r="A22" s="18"/>
      <c r="B22" s="11" t="s">
        <v>28</v>
      </c>
      <c r="C22" s="9">
        <f>10^C20</f>
        <v>6629.4840643255875</v>
      </c>
    </row>
    <row r="23" spans="1:3" x14ac:dyDescent="0.25">
      <c r="A23" s="18" t="s">
        <v>34</v>
      </c>
      <c r="B23" s="10" t="s">
        <v>35</v>
      </c>
      <c r="C23" s="9">
        <f>C259</f>
        <v>4.5</v>
      </c>
    </row>
    <row r="24" spans="1:3" x14ac:dyDescent="0.25">
      <c r="A24" s="18"/>
      <c r="B24" s="10" t="s">
        <v>36</v>
      </c>
      <c r="C24" s="9">
        <v>9</v>
      </c>
    </row>
    <row r="25" spans="1:3" x14ac:dyDescent="0.25">
      <c r="A25" s="18"/>
      <c r="B25" s="10" t="s">
        <v>19</v>
      </c>
      <c r="C25">
        <f>60*C31/(C$2*(1-EXP(-1*C30*60)))</f>
        <v>978.80303725112822</v>
      </c>
    </row>
    <row r="26" spans="1:3" x14ac:dyDescent="0.25">
      <c r="A26" s="18"/>
      <c r="B26" s="11" t="s">
        <v>23</v>
      </c>
      <c r="C26" s="9">
        <f>0.693/C30</f>
        <v>1.5135733926306076</v>
      </c>
    </row>
    <row r="27" spans="1:3" x14ac:dyDescent="0.25">
      <c r="A27" s="18"/>
      <c r="B27" s="11" t="s">
        <v>24</v>
      </c>
      <c r="C27">
        <f>RSQ(C263:C266,B263:B266)</f>
        <v>0.98583207710102905</v>
      </c>
    </row>
    <row r="28" spans="1:3" x14ac:dyDescent="0.25">
      <c r="A28" s="18"/>
      <c r="B28" s="11" t="s">
        <v>25</v>
      </c>
      <c r="C28" s="9">
        <f>SLOPE(C263:C266,B263:B266)</f>
        <v>-0.19880889527289802</v>
      </c>
    </row>
    <row r="29" spans="1:3" x14ac:dyDescent="0.25">
      <c r="A29" s="18"/>
      <c r="B29" s="11" t="s">
        <v>26</v>
      </c>
      <c r="C29" s="9">
        <f>INTERCEPT(C263:C266,B263:B266)</f>
        <v>5.1521601067766749</v>
      </c>
    </row>
    <row r="30" spans="1:3" x14ac:dyDescent="0.25">
      <c r="A30" s="18"/>
      <c r="B30" s="11" t="s">
        <v>27</v>
      </c>
      <c r="C30" s="9">
        <f>ABS(C28)*2.303</f>
        <v>0.45785688581348416</v>
      </c>
    </row>
    <row r="31" spans="1:3" x14ac:dyDescent="0.25">
      <c r="A31" s="18"/>
      <c r="B31" s="11" t="s">
        <v>28</v>
      </c>
      <c r="C31" s="9">
        <f>10^C29</f>
        <v>141958.0767137011</v>
      </c>
    </row>
    <row r="32" spans="1:3" x14ac:dyDescent="0.25">
      <c r="A32" s="18" t="s">
        <v>31</v>
      </c>
      <c r="B32" s="10" t="s">
        <v>35</v>
      </c>
      <c r="C32" s="9">
        <v>1.5</v>
      </c>
    </row>
    <row r="33" spans="1:3" x14ac:dyDescent="0.25">
      <c r="A33" s="18"/>
      <c r="B33" s="10" t="s">
        <v>36</v>
      </c>
      <c r="C33" s="9">
        <v>3</v>
      </c>
    </row>
    <row r="34" spans="1:3" x14ac:dyDescent="0.25">
      <c r="A34" s="18"/>
      <c r="B34" s="10" t="s">
        <v>19</v>
      </c>
      <c r="C34">
        <f>60*C40/(C$2*(1-EXP(-1*C39*60)))</f>
        <v>19747.343018770101</v>
      </c>
    </row>
    <row r="35" spans="1:3" x14ac:dyDescent="0.25">
      <c r="A35" s="18"/>
      <c r="B35" s="11" t="s">
        <v>23</v>
      </c>
      <c r="C35" s="9">
        <f>0.693/C39</f>
        <v>0.45232698947548144</v>
      </c>
    </row>
    <row r="36" spans="1:3" x14ac:dyDescent="0.25">
      <c r="A36" s="18"/>
      <c r="B36" s="11" t="s">
        <v>24</v>
      </c>
      <c r="C36">
        <f>RSQ(C288:C289,B288:B289)</f>
        <v>1.0000000000000004</v>
      </c>
    </row>
    <row r="37" spans="1:3" x14ac:dyDescent="0.25">
      <c r="A37" s="18"/>
      <c r="B37" s="11" t="s">
        <v>25</v>
      </c>
      <c r="C37" s="9">
        <f>SLOPE(C288:C289,B288:B289)</f>
        <v>-0.66525292787034651</v>
      </c>
    </row>
    <row r="38" spans="1:3" x14ac:dyDescent="0.25">
      <c r="A38" s="18"/>
      <c r="B38" s="11" t="s">
        <v>26</v>
      </c>
      <c r="C38" s="9">
        <f>INTERCEPT(C288:C289,B288:B289)</f>
        <v>6.4569734685618574</v>
      </c>
    </row>
    <row r="39" spans="1:3" x14ac:dyDescent="0.25">
      <c r="A39" s="18"/>
      <c r="B39" s="11" t="s">
        <v>27</v>
      </c>
      <c r="C39" s="9">
        <f>ABS(C37)*2.303</f>
        <v>1.532077492885408</v>
      </c>
    </row>
    <row r="40" spans="1:3" x14ac:dyDescent="0.25">
      <c r="A40" s="18"/>
      <c r="B40" s="11" t="s">
        <v>28</v>
      </c>
      <c r="C40" s="9">
        <f>10^C38</f>
        <v>2864003.000058522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22">
        <v>1.5</v>
      </c>
      <c r="C42" s="32">
        <v>150324.79999999999</v>
      </c>
    </row>
    <row r="43" spans="1:3" x14ac:dyDescent="0.25">
      <c r="B43" s="22">
        <v>3</v>
      </c>
      <c r="C43" s="32">
        <v>28904.400000000001</v>
      </c>
    </row>
    <row r="44" spans="1:3" x14ac:dyDescent="0.25">
      <c r="B44" s="22">
        <v>4.5</v>
      </c>
      <c r="C44" s="32">
        <v>9978</v>
      </c>
    </row>
    <row r="45" spans="1:3" x14ac:dyDescent="0.25">
      <c r="B45" s="22">
        <v>6</v>
      </c>
      <c r="C45" s="32">
        <v>5365</v>
      </c>
    </row>
    <row r="46" spans="1:3" x14ac:dyDescent="0.25">
      <c r="B46" s="22">
        <v>7.5</v>
      </c>
      <c r="C46" s="32">
        <v>3250.6</v>
      </c>
    </row>
    <row r="47" spans="1:3" x14ac:dyDescent="0.25">
      <c r="B47" s="22">
        <v>9</v>
      </c>
      <c r="C47" s="32">
        <v>2480.6</v>
      </c>
    </row>
    <row r="48" spans="1:3" x14ac:dyDescent="0.25">
      <c r="B48" s="22">
        <v>10.5</v>
      </c>
      <c r="C48" s="32">
        <v>1775.4</v>
      </c>
    </row>
    <row r="49" spans="2:3" x14ac:dyDescent="0.25">
      <c r="B49" s="22">
        <v>12</v>
      </c>
      <c r="C49" s="32">
        <v>1419.3</v>
      </c>
    </row>
    <row r="50" spans="2:3" x14ac:dyDescent="0.25">
      <c r="B50" s="22">
        <v>13.5</v>
      </c>
      <c r="C50" s="32">
        <v>1135.9000000000001</v>
      </c>
    </row>
    <row r="51" spans="2:3" x14ac:dyDescent="0.25">
      <c r="B51" s="22">
        <v>15</v>
      </c>
      <c r="C51" s="32">
        <v>896.2</v>
      </c>
    </row>
    <row r="52" spans="2:3" x14ac:dyDescent="0.25">
      <c r="B52" s="22">
        <v>16.5</v>
      </c>
      <c r="C52" s="32">
        <v>745.9</v>
      </c>
    </row>
    <row r="53" spans="2:3" x14ac:dyDescent="0.25">
      <c r="B53" s="22">
        <v>18</v>
      </c>
      <c r="C53" s="32">
        <v>746.5</v>
      </c>
    </row>
    <row r="54" spans="2:3" x14ac:dyDescent="0.25">
      <c r="B54" s="22">
        <v>19.5</v>
      </c>
      <c r="C54" s="32">
        <v>618.4</v>
      </c>
    </row>
    <row r="55" spans="2:3" x14ac:dyDescent="0.25">
      <c r="B55" s="22">
        <v>21</v>
      </c>
      <c r="C55" s="32">
        <v>627.5</v>
      </c>
    </row>
    <row r="56" spans="2:3" x14ac:dyDescent="0.25">
      <c r="B56" s="22">
        <v>22.5</v>
      </c>
      <c r="C56" s="32">
        <v>531.79999999999995</v>
      </c>
    </row>
    <row r="57" spans="2:3" x14ac:dyDescent="0.25">
      <c r="B57" s="22">
        <v>24</v>
      </c>
      <c r="C57" s="32">
        <v>390.6</v>
      </c>
    </row>
    <row r="58" spans="2:3" x14ac:dyDescent="0.25">
      <c r="B58" s="22">
        <v>25.5</v>
      </c>
      <c r="C58" s="32">
        <v>323</v>
      </c>
    </row>
    <row r="59" spans="2:3" x14ac:dyDescent="0.25">
      <c r="B59" s="22">
        <v>27</v>
      </c>
      <c r="C59" s="32">
        <v>276.2</v>
      </c>
    </row>
    <row r="60" spans="2:3" x14ac:dyDescent="0.25">
      <c r="B60" s="22">
        <v>28.5</v>
      </c>
      <c r="C60" s="32">
        <v>317.5</v>
      </c>
    </row>
    <row r="61" spans="2:3" x14ac:dyDescent="0.25">
      <c r="B61" s="22">
        <v>30</v>
      </c>
      <c r="C61" s="32">
        <v>324</v>
      </c>
    </row>
    <row r="62" spans="2:3" x14ac:dyDescent="0.25">
      <c r="B62" s="22">
        <v>31.5</v>
      </c>
      <c r="C62" s="32">
        <v>264.7</v>
      </c>
    </row>
    <row r="63" spans="2:3" x14ac:dyDescent="0.25">
      <c r="B63" s="22">
        <v>33</v>
      </c>
      <c r="C63" s="32">
        <v>268.60000000000002</v>
      </c>
    </row>
    <row r="64" spans="2:3" x14ac:dyDescent="0.25">
      <c r="B64" s="22">
        <v>34.5</v>
      </c>
      <c r="C64" s="32">
        <v>223</v>
      </c>
    </row>
    <row r="65" spans="1:3" x14ac:dyDescent="0.25">
      <c r="B65" s="22">
        <v>36</v>
      </c>
      <c r="C65" s="32">
        <v>243.1</v>
      </c>
    </row>
    <row r="66" spans="1:3" x14ac:dyDescent="0.25">
      <c r="B66" s="22">
        <v>37.5</v>
      </c>
      <c r="C66" s="32">
        <v>224.6</v>
      </c>
    </row>
    <row r="67" spans="1:3" x14ac:dyDescent="0.25">
      <c r="B67" s="22">
        <v>39</v>
      </c>
      <c r="C67" s="32">
        <v>217.3</v>
      </c>
    </row>
    <row r="68" spans="1:3" x14ac:dyDescent="0.25">
      <c r="A68" t="s">
        <v>10</v>
      </c>
      <c r="B68" s="3">
        <v>0</v>
      </c>
    </row>
    <row r="69" spans="1:3" x14ac:dyDescent="0.25">
      <c r="B69" s="22">
        <v>1.5</v>
      </c>
      <c r="C69" s="13">
        <f>C42*C$6</f>
        <v>153820.6495309319</v>
      </c>
    </row>
    <row r="70" spans="1:3" x14ac:dyDescent="0.25">
      <c r="B70" s="22">
        <v>3</v>
      </c>
      <c r="C70" s="13">
        <f>C43*C$6</f>
        <v>29576.580725880685</v>
      </c>
    </row>
    <row r="71" spans="1:3" x14ac:dyDescent="0.25">
      <c r="B71" s="22">
        <v>4.5</v>
      </c>
      <c r="C71" s="13">
        <f>C44*C$6</f>
        <v>10210.041463681566</v>
      </c>
    </row>
    <row r="72" spans="1:3" x14ac:dyDescent="0.25">
      <c r="B72" s="22">
        <v>6</v>
      </c>
      <c r="C72" s="13">
        <f>C45*C$6</f>
        <v>5489.7647276660255</v>
      </c>
    </row>
    <row r="73" spans="1:3" x14ac:dyDescent="0.25">
      <c r="B73" s="22">
        <v>7.5</v>
      </c>
      <c r="C73" s="13">
        <f>C46*C$6</f>
        <v>3326.1937043338644</v>
      </c>
    </row>
    <row r="74" spans="1:3" x14ac:dyDescent="0.25">
      <c r="B74" s="22">
        <v>9</v>
      </c>
      <c r="C74" s="13">
        <f>C47*C$6</f>
        <v>2538.2871171385541</v>
      </c>
    </row>
    <row r="75" spans="1:3" x14ac:dyDescent="0.25">
      <c r="B75" s="22">
        <v>10.5</v>
      </c>
      <c r="C75" s="13">
        <f>C48*C$6</f>
        <v>1816.6874739046154</v>
      </c>
    </row>
    <row r="76" spans="1:3" x14ac:dyDescent="0.25">
      <c r="B76" s="22">
        <v>12</v>
      </c>
      <c r="C76" s="13">
        <f>C49*C$6</f>
        <v>1452.3062587094855</v>
      </c>
    </row>
    <row r="77" spans="1:3" x14ac:dyDescent="0.25">
      <c r="B77" s="22">
        <v>13.5</v>
      </c>
      <c r="C77" s="13">
        <f>C50*C$6</f>
        <v>1162.3157044092895</v>
      </c>
    </row>
    <row r="78" spans="1:3" x14ac:dyDescent="0.25">
      <c r="B78" s="22">
        <v>15</v>
      </c>
      <c r="C78" s="13">
        <f>C51*C$6</f>
        <v>917.04140707069757</v>
      </c>
    </row>
    <row r="79" spans="1:3" x14ac:dyDescent="0.25">
      <c r="B79" s="22">
        <v>16.5</v>
      </c>
      <c r="C79" s="13">
        <f>C52*C$6</f>
        <v>763.24613427140514</v>
      </c>
    </row>
    <row r="80" spans="1:3" x14ac:dyDescent="0.25">
      <c r="B80" s="22">
        <v>18</v>
      </c>
      <c r="C80" s="13">
        <f>C53*C$6</f>
        <v>763.86008745623269</v>
      </c>
    </row>
    <row r="81" spans="1:3" x14ac:dyDescent="0.25">
      <c r="B81" s="22">
        <v>19.5</v>
      </c>
      <c r="C81" s="13">
        <f>C54*C$6</f>
        <v>632.78108249555828</v>
      </c>
    </row>
    <row r="82" spans="1:3" x14ac:dyDescent="0.25">
      <c r="B82" s="22">
        <v>21</v>
      </c>
      <c r="C82" s="13">
        <f>C55*C$6</f>
        <v>642.09270579877557</v>
      </c>
    </row>
    <row r="83" spans="1:3" x14ac:dyDescent="0.25">
      <c r="B83" s="22">
        <v>22.5</v>
      </c>
      <c r="C83" s="13">
        <f>C56*C$6</f>
        <v>544.16717281878698</v>
      </c>
    </row>
    <row r="84" spans="1:3" x14ac:dyDescent="0.25">
      <c r="B84" s="22">
        <v>24</v>
      </c>
      <c r="C84" s="13">
        <f>C57*C$6</f>
        <v>399.68352332271195</v>
      </c>
    </row>
    <row r="85" spans="1:3" x14ac:dyDescent="0.25">
      <c r="B85" s="22">
        <v>25.5</v>
      </c>
      <c r="C85" s="13">
        <f>C58*C$6</f>
        <v>330.51146449881196</v>
      </c>
    </row>
    <row r="86" spans="1:3" x14ac:dyDescent="0.25">
      <c r="B86" s="22">
        <v>27</v>
      </c>
      <c r="C86" s="13">
        <f>C59*C$6</f>
        <v>282.62311608226582</v>
      </c>
    </row>
    <row r="87" spans="1:3" x14ac:dyDescent="0.25">
      <c r="B87" s="22">
        <v>28.5</v>
      </c>
      <c r="C87" s="13">
        <f>C60*C$6</f>
        <v>324.88356030455975</v>
      </c>
    </row>
    <row r="88" spans="1:3" x14ac:dyDescent="0.25">
      <c r="B88" s="22">
        <v>30</v>
      </c>
      <c r="C88" s="13">
        <f>C61*C$6</f>
        <v>331.53471980685782</v>
      </c>
    </row>
    <row r="89" spans="1:3" x14ac:dyDescent="0.25">
      <c r="B89" s="22">
        <v>31.5</v>
      </c>
      <c r="C89" s="13">
        <f>C62*C$6</f>
        <v>270.85568003973844</v>
      </c>
    </row>
    <row r="90" spans="1:3" x14ac:dyDescent="0.25">
      <c r="B90" s="22">
        <v>33</v>
      </c>
      <c r="C90" s="13">
        <f>C63*C$6</f>
        <v>274.84637574111736</v>
      </c>
    </row>
    <row r="91" spans="1:3" x14ac:dyDescent="0.25">
      <c r="B91" s="22">
        <v>34.5</v>
      </c>
      <c r="C91" s="13">
        <f>C64*C$6</f>
        <v>228.18593369422624</v>
      </c>
    </row>
    <row r="92" spans="1:3" x14ac:dyDescent="0.25">
      <c r="B92" s="22">
        <v>36</v>
      </c>
      <c r="C92" s="13">
        <f>C65*C$6</f>
        <v>248.75336538594794</v>
      </c>
    </row>
    <row r="93" spans="1:3" x14ac:dyDescent="0.25">
      <c r="B93" s="22">
        <v>37.5</v>
      </c>
      <c r="C93" s="13">
        <f>C66*C$6</f>
        <v>229.82314218709959</v>
      </c>
    </row>
    <row r="94" spans="1:3" x14ac:dyDescent="0.25">
      <c r="B94" s="22">
        <v>39</v>
      </c>
      <c r="C94" s="13">
        <f>C67*C$6</f>
        <v>222.35337843836484</v>
      </c>
    </row>
    <row r="95" spans="1:3" x14ac:dyDescent="0.25">
      <c r="A95" t="s">
        <v>9</v>
      </c>
      <c r="B95" s="3">
        <v>0</v>
      </c>
    </row>
    <row r="96" spans="1:3" x14ac:dyDescent="0.25">
      <c r="B96" s="22">
        <v>1.5</v>
      </c>
      <c r="C96">
        <f>C69/C$5/($B69-$B68)</f>
        <v>365196.22395757789</v>
      </c>
    </row>
    <row r="97" spans="2:3" x14ac:dyDescent="0.25">
      <c r="B97" s="22">
        <v>3</v>
      </c>
      <c r="C97">
        <f>C70/C$5/($B70-$B69)</f>
        <v>70219.802293163972</v>
      </c>
    </row>
    <row r="98" spans="2:3" x14ac:dyDescent="0.25">
      <c r="B98" s="22">
        <v>4.5</v>
      </c>
      <c r="C98">
        <f>C71/C$5/($B71-$B70)</f>
        <v>24240.36434872165</v>
      </c>
    </row>
    <row r="99" spans="2:3" x14ac:dyDescent="0.25">
      <c r="B99" s="22">
        <v>6</v>
      </c>
      <c r="C99">
        <f>C72/C$5/($B72-$B71)</f>
        <v>13033.629457896539</v>
      </c>
    </row>
    <row r="100" spans="2:3" x14ac:dyDescent="0.25">
      <c r="B100" s="22">
        <v>7.5</v>
      </c>
      <c r="C100">
        <f>C73/C$5/($B73-$B72)</f>
        <v>7896.946116652095</v>
      </c>
    </row>
    <row r="101" spans="2:3" x14ac:dyDescent="0.25">
      <c r="B101" s="22">
        <v>9</v>
      </c>
      <c r="C101">
        <f>C74/C$5/($B74-$B73)</f>
        <v>6026.3226902624701</v>
      </c>
    </row>
    <row r="102" spans="2:3" x14ac:dyDescent="0.25">
      <c r="B102" s="22">
        <v>10.5</v>
      </c>
      <c r="C102">
        <f>C75/C$5/($B75-$B74)</f>
        <v>4313.123157418363</v>
      </c>
    </row>
    <row r="103" spans="2:3" x14ac:dyDescent="0.25">
      <c r="B103" s="22">
        <v>12</v>
      </c>
      <c r="C103">
        <f>C76/C$5/($B76-$B75)</f>
        <v>3448.0205572399923</v>
      </c>
    </row>
    <row r="104" spans="2:3" x14ac:dyDescent="0.25">
      <c r="B104" s="22">
        <v>13.5</v>
      </c>
      <c r="C104">
        <f>C77/C$5/($B77-$B76)</f>
        <v>2759.5339610856809</v>
      </c>
    </row>
    <row r="105" spans="2:3" x14ac:dyDescent="0.25">
      <c r="B105" s="22">
        <v>15</v>
      </c>
      <c r="C105">
        <f>C78/C$5/($B78-$B77)</f>
        <v>2177.2113178316645</v>
      </c>
    </row>
    <row r="106" spans="2:3" x14ac:dyDescent="0.25">
      <c r="B106" s="22">
        <v>16.5</v>
      </c>
      <c r="C106">
        <f>C79/C$5/($B79-$B78)</f>
        <v>1812.0753425247024</v>
      </c>
    </row>
    <row r="107" spans="2:3" x14ac:dyDescent="0.25">
      <c r="B107" s="22">
        <v>18</v>
      </c>
      <c r="C107">
        <f>C80/C$5/($B80-$B79)</f>
        <v>1813.5329711686427</v>
      </c>
    </row>
    <row r="108" spans="2:3" x14ac:dyDescent="0.25">
      <c r="B108" s="22">
        <v>19.5</v>
      </c>
      <c r="C108">
        <f>C81/C$5/($B81-$B80)</f>
        <v>1502.3292556874594</v>
      </c>
    </row>
    <row r="109" spans="2:3" x14ac:dyDescent="0.25">
      <c r="B109" s="22">
        <v>21</v>
      </c>
      <c r="C109">
        <f>C82/C$5/($B82-$B81)</f>
        <v>1524.4366234538822</v>
      </c>
    </row>
    <row r="110" spans="2:3" x14ac:dyDescent="0.25">
      <c r="B110" s="22">
        <v>22.5</v>
      </c>
      <c r="C110">
        <f>C83/C$5/($B83-$B82)</f>
        <v>1291.9448547454574</v>
      </c>
    </row>
    <row r="111" spans="2:3" x14ac:dyDescent="0.25">
      <c r="B111" s="22">
        <v>24</v>
      </c>
      <c r="C111">
        <f>C84/C$5/($B84-$B83)</f>
        <v>948.9162472049187</v>
      </c>
    </row>
    <row r="112" spans="2:3" x14ac:dyDescent="0.25">
      <c r="B112" s="22">
        <v>25.5</v>
      </c>
      <c r="C112">
        <f>C85/C$5/($B85-$B84)</f>
        <v>784.69008665434887</v>
      </c>
    </row>
    <row r="113" spans="1:3" x14ac:dyDescent="0.25">
      <c r="B113" s="22">
        <v>27</v>
      </c>
      <c r="C113">
        <f>C86/C$5/($B86-$B85)</f>
        <v>670.99505242703151</v>
      </c>
    </row>
    <row r="114" spans="1:3" x14ac:dyDescent="0.25">
      <c r="B114" s="22">
        <v>28.5</v>
      </c>
      <c r="C114">
        <f>C87/C$5/($B87-$B86)</f>
        <v>771.32849075156594</v>
      </c>
    </row>
    <row r="115" spans="1:3" x14ac:dyDescent="0.25">
      <c r="B115" s="22">
        <v>30</v>
      </c>
      <c r="C115">
        <f>C88/C$5/($B88-$B87)</f>
        <v>787.11946772758222</v>
      </c>
    </row>
    <row r="116" spans="1:3" x14ac:dyDescent="0.25">
      <c r="B116" s="22">
        <v>31.5</v>
      </c>
      <c r="C116">
        <f>C89/C$5/($B89-$B88)</f>
        <v>643.05717008484874</v>
      </c>
    </row>
    <row r="117" spans="1:3" x14ac:dyDescent="0.25">
      <c r="B117" s="22">
        <v>33</v>
      </c>
      <c r="C117">
        <f>C90/C$5/($B90-$B89)</f>
        <v>652.53175627045869</v>
      </c>
    </row>
    <row r="118" spans="1:3" x14ac:dyDescent="0.25">
      <c r="B118" s="22">
        <v>34.5</v>
      </c>
      <c r="C118">
        <f>C91/C$5/($B91-$B90)</f>
        <v>541.75197933102118</v>
      </c>
    </row>
    <row r="119" spans="1:3" x14ac:dyDescent="0.25">
      <c r="B119" s="22">
        <v>36</v>
      </c>
      <c r="C119">
        <f>C92/C$5/($B92-$B91)</f>
        <v>590.58253890301</v>
      </c>
    </row>
    <row r="120" spans="1:3" x14ac:dyDescent="0.25">
      <c r="B120" s="22">
        <v>37.5</v>
      </c>
      <c r="C120">
        <f>C93/C$5/($B93-$B92)</f>
        <v>545.63898904819428</v>
      </c>
    </row>
    <row r="121" spans="1:3" x14ac:dyDescent="0.25">
      <c r="B121" s="22">
        <v>39</v>
      </c>
      <c r="C121">
        <f>C94/C$5/($B94-$B93)</f>
        <v>527.9045072135915</v>
      </c>
    </row>
    <row r="122" spans="1:3" x14ac:dyDescent="0.25">
      <c r="A122" t="s">
        <v>11</v>
      </c>
      <c r="B122" s="3">
        <v>0</v>
      </c>
    </row>
    <row r="123" spans="1:3" x14ac:dyDescent="0.25">
      <c r="B123" s="22">
        <v>1.5</v>
      </c>
      <c r="C123" s="13">
        <f>IF(C96&gt;0,LOG10(C96),"")</f>
        <v>5.5625262783834399</v>
      </c>
    </row>
    <row r="124" spans="1:3" x14ac:dyDescent="0.25">
      <c r="B124" s="22">
        <v>3</v>
      </c>
      <c r="C124" s="13">
        <f>IF(C97&gt;0,LOG10(C97),"")</f>
        <v>4.846459602356493</v>
      </c>
    </row>
    <row r="125" spans="1:3" x14ac:dyDescent="0.25">
      <c r="B125" s="22">
        <v>4.5</v>
      </c>
      <c r="C125" s="13">
        <f>IF(C98&gt;0,LOG10(C98),"")</f>
        <v>4.3845391432768439</v>
      </c>
    </row>
    <row r="126" spans="1:3" x14ac:dyDescent="0.25">
      <c r="B126" s="22">
        <v>6</v>
      </c>
      <c r="C126" s="13">
        <f>IF(C99&gt;0,LOG10(C99),"")</f>
        <v>4.1150653699756505</v>
      </c>
    </row>
    <row r="127" spans="1:3" x14ac:dyDescent="0.25">
      <c r="B127" s="22">
        <v>7.5</v>
      </c>
      <c r="C127" s="13">
        <f>IF(C100&gt;0,LOG10(C100),"")</f>
        <v>3.8974591746952845</v>
      </c>
    </row>
    <row r="128" spans="1:3" x14ac:dyDescent="0.25">
      <c r="B128" s="22">
        <v>9</v>
      </c>
      <c r="C128" s="13">
        <f>IF(C101&gt;0,LOG10(C101),"")</f>
        <v>3.7800523830373374</v>
      </c>
    </row>
    <row r="129" spans="2:3" x14ac:dyDescent="0.25">
      <c r="B129" s="22">
        <v>10.5</v>
      </c>
      <c r="C129" s="13">
        <f>IF(C102&gt;0,LOG10(C102),"")</f>
        <v>3.6347918592179576</v>
      </c>
    </row>
    <row r="130" spans="2:3" x14ac:dyDescent="0.25">
      <c r="B130" s="22">
        <v>12</v>
      </c>
      <c r="C130" s="13">
        <f>IF(C103&gt;0,LOG10(C103),"")</f>
        <v>3.537569846441909</v>
      </c>
    </row>
    <row r="131" spans="2:3" x14ac:dyDescent="0.25">
      <c r="B131" s="22">
        <v>13.5</v>
      </c>
      <c r="C131" s="13">
        <f>IF(C104&gt;0,LOG10(C104),"")</f>
        <v>3.4408357432178627</v>
      </c>
    </row>
    <row r="132" spans="2:3" x14ac:dyDescent="0.25">
      <c r="B132" s="22">
        <v>15</v>
      </c>
      <c r="C132" s="13">
        <f>IF(C105&gt;0,LOG10(C105),"")</f>
        <v>3.3379005832507054</v>
      </c>
    </row>
    <row r="133" spans="2:3" x14ac:dyDescent="0.25">
      <c r="B133" s="22">
        <v>16.5</v>
      </c>
      <c r="C133" s="13">
        <f>IF(C106&gt;0,LOG10(C106),"")</f>
        <v>3.2581762508256107</v>
      </c>
    </row>
    <row r="134" spans="2:3" x14ac:dyDescent="0.25">
      <c r="B134" s="22">
        <v>18</v>
      </c>
      <c r="C134" s="13">
        <f>IF(C107&gt;0,LOG10(C107),"")</f>
        <v>3.2585254557347252</v>
      </c>
    </row>
    <row r="135" spans="2:3" x14ac:dyDescent="0.25">
      <c r="B135" s="22">
        <v>19.5</v>
      </c>
      <c r="C135" s="13">
        <f>IF(C108&gt;0,LOG10(C108),"")</f>
        <v>3.1767651245839494</v>
      </c>
    </row>
    <row r="136" spans="2:3" x14ac:dyDescent="0.25">
      <c r="B136" s="22">
        <v>21</v>
      </c>
      <c r="C136" s="13">
        <f>IF(C109&gt;0,LOG10(C109),"")</f>
        <v>3.1831093738267566</v>
      </c>
    </row>
    <row r="137" spans="2:3" x14ac:dyDescent="0.25">
      <c r="B137" s="22">
        <v>22.5</v>
      </c>
      <c r="C137" s="13">
        <f>IF(C110&gt;0,LOG10(C110),"")</f>
        <v>3.1112439766692295</v>
      </c>
    </row>
    <row r="138" spans="2:3" x14ac:dyDescent="0.25">
      <c r="B138" s="22">
        <v>24</v>
      </c>
      <c r="C138" s="13">
        <f>IF(C111&gt;0,LOG10(C111),"")</f>
        <v>2.9772278826255167</v>
      </c>
    </row>
    <row r="139" spans="2:3" x14ac:dyDescent="0.25">
      <c r="B139" s="22">
        <v>25.5</v>
      </c>
      <c r="C139" s="13">
        <f>IF(C112&gt;0,LOG10(C112),"")</f>
        <v>2.8946981660047837</v>
      </c>
    </row>
    <row r="140" spans="2:3" x14ac:dyDescent="0.25">
      <c r="B140" s="22">
        <v>27</v>
      </c>
      <c r="C140" s="13">
        <f>IF(C113&gt;0,LOG10(C113),"")</f>
        <v>2.8267193179162935</v>
      </c>
    </row>
    <row r="141" spans="2:3" x14ac:dyDescent="0.25">
      <c r="B141" s="22">
        <v>28.5</v>
      </c>
      <c r="C141" s="13">
        <f>IF(C114&gt;0,LOG10(C114),"")</f>
        <v>2.8872393733016755</v>
      </c>
    </row>
    <row r="142" spans="2:3" x14ac:dyDescent="0.25">
      <c r="B142" s="22">
        <v>30</v>
      </c>
      <c r="C142" s="13">
        <f>IF(C115&gt;0,LOG10(C115),"")</f>
        <v>2.8960406538802932</v>
      </c>
    </row>
    <row r="143" spans="2:3" x14ac:dyDescent="0.25">
      <c r="B143" s="22">
        <v>31.5</v>
      </c>
      <c r="C143" s="13">
        <f>IF(C116&gt;0,LOG10(C116),"")</f>
        <v>2.8082495849750293</v>
      </c>
    </row>
    <row r="144" spans="2:3" x14ac:dyDescent="0.25">
      <c r="B144" s="22">
        <v>33</v>
      </c>
      <c r="C144" s="13">
        <f>IF(C117&gt;0,LOG10(C117),"")</f>
        <v>2.8146016520063775</v>
      </c>
    </row>
    <row r="145" spans="1:3" x14ac:dyDescent="0.25">
      <c r="B145" s="22">
        <v>34.5</v>
      </c>
      <c r="C145" s="13">
        <f>IF(C118&gt;0,LOG10(C118),"")</f>
        <v>2.7338005067218418</v>
      </c>
    </row>
    <row r="146" spans="1:3" x14ac:dyDescent="0.25">
      <c r="B146" s="22">
        <v>36</v>
      </c>
      <c r="C146" s="13">
        <f>IF(C119&gt;0,LOG10(C119),"")</f>
        <v>2.7712806025170167</v>
      </c>
    </row>
    <row r="147" spans="1:3" x14ac:dyDescent="0.25">
      <c r="B147" s="22">
        <v>37.5</v>
      </c>
      <c r="C147" s="13">
        <f>IF(C120&gt;0,LOG10(C120),"")</f>
        <v>2.7369053955991198</v>
      </c>
    </row>
    <row r="148" spans="1:3" x14ac:dyDescent="0.25">
      <c r="B148" s="13">
        <v>39</v>
      </c>
      <c r="C148" s="13">
        <f>IF(C121&gt;0,LOG10(C121),"")</f>
        <v>2.7225553699942058</v>
      </c>
    </row>
    <row r="149" spans="1:3" x14ac:dyDescent="0.25">
      <c r="A149" t="s">
        <v>12</v>
      </c>
      <c r="B149" s="3">
        <v>0</v>
      </c>
    </row>
    <row r="150" spans="1:3" x14ac:dyDescent="0.25">
      <c r="B150" s="22">
        <v>1.5</v>
      </c>
      <c r="C150" s="6">
        <f>IF(C123&lt;&gt;"", RSQ($B123:$B$148, $C123:$C$148),"")</f>
        <v>0.77885279305749167</v>
      </c>
    </row>
    <row r="151" spans="1:3" x14ac:dyDescent="0.25">
      <c r="B151" s="22">
        <v>3</v>
      </c>
      <c r="C151" s="6">
        <f>IF(C124&lt;&gt;"", RSQ($B124:$B$148, $C124:$C$148),"")</f>
        <v>0.84325170665710203</v>
      </c>
    </row>
    <row r="152" spans="1:3" x14ac:dyDescent="0.25">
      <c r="B152" s="22">
        <v>4.5</v>
      </c>
      <c r="C152" s="6">
        <f>IF(C125&lt;&gt;"", RSQ($B125:$B$148, $C125:$C$148),"")</f>
        <v>0.88521640165353788</v>
      </c>
    </row>
    <row r="153" spans="1:3" x14ac:dyDescent="0.25">
      <c r="B153" s="22">
        <v>6</v>
      </c>
      <c r="C153" s="6">
        <f>IF(C126&lt;&gt;"", RSQ($B126:$B$148, $C126:$C$148),"")</f>
        <v>0.90622672566856433</v>
      </c>
    </row>
    <row r="154" spans="1:3" x14ac:dyDescent="0.25">
      <c r="B154" s="22">
        <v>7.5</v>
      </c>
      <c r="C154" s="6">
        <f>IF(C127&lt;&gt;"", RSQ($B127:$B$148, $C127:$C$148),"")</f>
        <v>0.91913486987983239</v>
      </c>
    </row>
    <row r="155" spans="1:3" x14ac:dyDescent="0.25">
      <c r="B155" s="22">
        <v>9</v>
      </c>
      <c r="C155" s="6">
        <f>IF(C128&lt;&gt;"", RSQ($B128:$B$148, $C128:$C$148),"")</f>
        <v>0.92249755761044694</v>
      </c>
    </row>
    <row r="156" spans="1:3" x14ac:dyDescent="0.25">
      <c r="B156" s="22">
        <v>10.5</v>
      </c>
      <c r="C156" s="15">
        <f>IF(C129&lt;&gt;"", RSQ($B129:$B$148, $C129:$C$148),"")</f>
        <v>0.92739667332319631</v>
      </c>
    </row>
    <row r="157" spans="1:3" x14ac:dyDescent="0.25">
      <c r="B157" s="22">
        <v>12</v>
      </c>
      <c r="C157" s="16">
        <f>IF(C130&lt;&gt;"", RSQ($B130:$B$148, $C130:$C$148),"")</f>
        <v>0.92583832208460903</v>
      </c>
    </row>
    <row r="158" spans="1:3" x14ac:dyDescent="0.25">
      <c r="B158" s="22">
        <v>13.5</v>
      </c>
      <c r="C158" s="6">
        <f>IF(C131&lt;&gt;"", RSQ($B131:$B$148, $C131:$C$148),"")</f>
        <v>0.9223047750411808</v>
      </c>
    </row>
    <row r="159" spans="1:3" x14ac:dyDescent="0.25">
      <c r="B159" s="22">
        <v>15</v>
      </c>
      <c r="C159" s="6">
        <f>IF(C132&lt;&gt;"", RSQ($B132:$B$148, $C132:$C$148),"")</f>
        <v>0.91434852991663018</v>
      </c>
    </row>
    <row r="160" spans="1:3" x14ac:dyDescent="0.25">
      <c r="B160" s="22">
        <v>16.5</v>
      </c>
      <c r="C160" s="6">
        <f>IF(C133&lt;&gt;"", RSQ($B133:$B$148, $C133:$C$148),"")</f>
        <v>0.89849044843054637</v>
      </c>
    </row>
    <row r="161" spans="1:3" x14ac:dyDescent="0.25">
      <c r="B161" s="22">
        <v>18</v>
      </c>
      <c r="C161" s="6">
        <f>IF(C134&lt;&gt;"", RSQ($B134:$B$148, $C134:$C$148),"")</f>
        <v>0.87678414926626358</v>
      </c>
    </row>
    <row r="162" spans="1:3" x14ac:dyDescent="0.25">
      <c r="B162" s="22">
        <v>19.5</v>
      </c>
      <c r="C162" s="6">
        <f>IF(C135&lt;&gt;"", RSQ($B135:$B$148, $C135:$C$148),"")</f>
        <v>0.85333063052538183</v>
      </c>
    </row>
    <row r="163" spans="1:3" x14ac:dyDescent="0.25">
      <c r="B163" s="22">
        <v>21</v>
      </c>
      <c r="C163" s="6">
        <f>IF(C136&lt;&gt;"", RSQ($B136:$B$148, $C136:$C$148),"")</f>
        <v>0.81742534097608044</v>
      </c>
    </row>
    <row r="164" spans="1:3" x14ac:dyDescent="0.25">
      <c r="B164" s="22">
        <v>22.5</v>
      </c>
      <c r="C164" s="6">
        <f>IF(C137&lt;&gt;"", RSQ($B137:$B$148, $C137:$C$148),"")</f>
        <v>0.80132546340545374</v>
      </c>
    </row>
    <row r="165" spans="1:3" x14ac:dyDescent="0.25">
      <c r="B165" s="22">
        <v>24</v>
      </c>
      <c r="C165" s="6">
        <f>IF(C138&lt;&gt;"", RSQ($B138:$B$148, $C138:$C$148),"")</f>
        <v>0.8230243622945439</v>
      </c>
    </row>
    <row r="166" spans="1:3" x14ac:dyDescent="0.25">
      <c r="B166" s="22">
        <v>25.5</v>
      </c>
      <c r="C166" s="6">
        <f>IF(C139&lt;&gt;"", RSQ($B139:$B$148, $C139:$C$148),"")</f>
        <v>0.77244131624372714</v>
      </c>
    </row>
    <row r="167" spans="1:3" x14ac:dyDescent="0.25">
      <c r="B167" s="22">
        <v>27</v>
      </c>
      <c r="C167" s="6">
        <f>IF(C140&lt;&gt;"", RSQ($B140:$B$148, $C140:$C$148),"")</f>
        <v>0.71683912600061039</v>
      </c>
    </row>
    <row r="168" spans="1:3" x14ac:dyDescent="0.25">
      <c r="B168" s="22">
        <v>28.5</v>
      </c>
      <c r="C168" s="6">
        <f>IF(C141&lt;&gt;"", RSQ($B141:$B$148, $C141:$C$148),"")</f>
        <v>0.84686201806366879</v>
      </c>
    </row>
    <row r="169" spans="1:3" x14ac:dyDescent="0.25">
      <c r="B169" s="22">
        <v>30</v>
      </c>
      <c r="C169" s="6">
        <f>IF(C142&lt;&gt;"", RSQ($B142:$B$148, $C142:$C$148),"")</f>
        <v>0.78351442359643009</v>
      </c>
    </row>
    <row r="170" spans="1:3" x14ac:dyDescent="0.25">
      <c r="B170" s="22">
        <v>31.5</v>
      </c>
      <c r="C170" s="6">
        <f>IF(C143&lt;&gt;"", RSQ($B143:$B$148, $C143:$C$148),"")</f>
        <v>0.70132833611374035</v>
      </c>
    </row>
    <row r="171" spans="1:3" x14ac:dyDescent="0.25">
      <c r="B171" s="22">
        <v>33</v>
      </c>
      <c r="C171" s="6">
        <f>IF(C144&lt;&gt;"", RSQ($B144:$B$148, $C144:$C$148),"")</f>
        <v>0.58043274337331507</v>
      </c>
    </row>
    <row r="172" spans="1:3" x14ac:dyDescent="0.25">
      <c r="B172" s="22">
        <v>34.5</v>
      </c>
      <c r="C172" s="6">
        <f>IF(C145&lt;&gt;"", RSQ($B145:$B$148, $C145:$C$148),"")</f>
        <v>0.17497363355303713</v>
      </c>
    </row>
    <row r="173" spans="1:3" x14ac:dyDescent="0.25">
      <c r="B173" s="22">
        <v>36</v>
      </c>
      <c r="C173" s="6">
        <f>IF(C146&lt;&gt;"", RSQ($B146:$B$148, $C146:$C$148),"")</f>
        <v>0.946698955853715</v>
      </c>
    </row>
    <row r="174" spans="1:3" x14ac:dyDescent="0.25">
      <c r="B174" s="22">
        <v>37.5</v>
      </c>
      <c r="C174" s="6">
        <f>IF(C147&lt;&gt;"", RSQ($B147:$B$148, $C147:$C$148),"")</f>
        <v>1.0000000000000004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10.5</v>
      </c>
    </row>
    <row r="177" spans="1:3" x14ac:dyDescent="0.25">
      <c r="A177" t="s">
        <v>13</v>
      </c>
      <c r="B177" s="3">
        <v>0</v>
      </c>
    </row>
    <row r="178" spans="1:3" x14ac:dyDescent="0.25">
      <c r="B178" s="22">
        <v>1.5</v>
      </c>
    </row>
    <row r="179" spans="1:3" x14ac:dyDescent="0.25">
      <c r="B179" s="22">
        <v>3</v>
      </c>
      <c r="C179" s="6">
        <f>RSQ($B$123:$B124, $C$123:$C124)</f>
        <v>1</v>
      </c>
    </row>
    <row r="180" spans="1:3" x14ac:dyDescent="0.25">
      <c r="B180" s="22">
        <v>4.5</v>
      </c>
      <c r="C180" s="6">
        <f>RSQ($B$123:$B125, $C$123:$C125)</f>
        <v>0.98472158137890098</v>
      </c>
    </row>
    <row r="181" spans="1:3" x14ac:dyDescent="0.25">
      <c r="B181" s="22">
        <v>6</v>
      </c>
      <c r="C181" s="6">
        <f>RSQ($B$123:$B126, $C$123:$C126)</f>
        <v>0.95843294212465679</v>
      </c>
    </row>
    <row r="182" spans="1:3" x14ac:dyDescent="0.25">
      <c r="B182" s="22">
        <v>7.5</v>
      </c>
      <c r="C182" s="6"/>
    </row>
    <row r="183" spans="1:3" x14ac:dyDescent="0.25">
      <c r="B183" s="22">
        <v>9</v>
      </c>
      <c r="C183" s="6"/>
    </row>
    <row r="184" spans="1:3" x14ac:dyDescent="0.25">
      <c r="B184" s="22">
        <v>10.5</v>
      </c>
      <c r="C184" s="6"/>
    </row>
    <row r="185" spans="1:3" x14ac:dyDescent="0.25">
      <c r="B185" s="22">
        <v>12</v>
      </c>
      <c r="C185" s="6"/>
    </row>
    <row r="186" spans="1:3" x14ac:dyDescent="0.25">
      <c r="B186" s="22">
        <v>13.5</v>
      </c>
      <c r="C186" s="6"/>
    </row>
    <row r="187" spans="1:3" x14ac:dyDescent="0.25">
      <c r="B187" s="22">
        <v>15</v>
      </c>
      <c r="C187" s="6"/>
    </row>
    <row r="188" spans="1:3" x14ac:dyDescent="0.25">
      <c r="B188" s="22">
        <v>16.5</v>
      </c>
      <c r="C188" s="7"/>
    </row>
    <row r="189" spans="1:3" x14ac:dyDescent="0.25">
      <c r="B189" s="22">
        <v>18</v>
      </c>
      <c r="C189" s="6"/>
    </row>
    <row r="190" spans="1:3" x14ac:dyDescent="0.25">
      <c r="B190" s="22">
        <v>19.5</v>
      </c>
    </row>
    <row r="191" spans="1:3" x14ac:dyDescent="0.25">
      <c r="B191" s="22">
        <v>21</v>
      </c>
    </row>
    <row r="192" spans="1:3" x14ac:dyDescent="0.25">
      <c r="B192" s="22">
        <v>22.5</v>
      </c>
    </row>
    <row r="193" spans="1:3" x14ac:dyDescent="0.25">
      <c r="B193" s="22">
        <v>24</v>
      </c>
    </row>
    <row r="194" spans="1:3" x14ac:dyDescent="0.25">
      <c r="B194" s="22">
        <v>25.5</v>
      </c>
    </row>
    <row r="195" spans="1:3" x14ac:dyDescent="0.25">
      <c r="B195" s="22">
        <v>27</v>
      </c>
    </row>
    <row r="196" spans="1:3" x14ac:dyDescent="0.25">
      <c r="B196" s="22">
        <v>28.5</v>
      </c>
    </row>
    <row r="197" spans="1:3" x14ac:dyDescent="0.25">
      <c r="B197" s="22">
        <v>30</v>
      </c>
    </row>
    <row r="198" spans="1:3" x14ac:dyDescent="0.25">
      <c r="B198" s="22">
        <v>31.5</v>
      </c>
    </row>
    <row r="199" spans="1:3" x14ac:dyDescent="0.25">
      <c r="B199" s="22">
        <v>33</v>
      </c>
    </row>
    <row r="200" spans="1:3" x14ac:dyDescent="0.25">
      <c r="B200" s="22">
        <v>34.5</v>
      </c>
    </row>
    <row r="201" spans="1:3" x14ac:dyDescent="0.25">
      <c r="B201" s="22">
        <v>36</v>
      </c>
    </row>
    <row r="202" spans="1:3" x14ac:dyDescent="0.25">
      <c r="B202" s="22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22">
        <v>1.5</v>
      </c>
    </row>
    <row r="206" spans="1:3" x14ac:dyDescent="0.25">
      <c r="B206" s="22">
        <v>3</v>
      </c>
    </row>
    <row r="207" spans="1:3" x14ac:dyDescent="0.25">
      <c r="B207" s="22">
        <v>4.5</v>
      </c>
      <c r="C207" s="13">
        <f>RSQ($B125:$B$128, C125:C$128)</f>
        <v>0.97220067156395173</v>
      </c>
    </row>
    <row r="208" spans="1:3" x14ac:dyDescent="0.25">
      <c r="B208" s="22">
        <v>6</v>
      </c>
      <c r="C208" s="13">
        <f>RSQ($B126:$B$128, C126:C$128)</f>
        <v>0.97104490161247414</v>
      </c>
    </row>
    <row r="209" spans="2:3" x14ac:dyDescent="0.25">
      <c r="B209" s="22">
        <v>7.5</v>
      </c>
      <c r="C209">
        <f>RSQ($B127:$B$128, C127:C$128)</f>
        <v>1.0000000000000004</v>
      </c>
    </row>
    <row r="210" spans="2:3" x14ac:dyDescent="0.25">
      <c r="B210" s="22">
        <v>9</v>
      </c>
    </row>
    <row r="211" spans="2:3" x14ac:dyDescent="0.25">
      <c r="B211" s="22">
        <v>10.5</v>
      </c>
      <c r="C211" s="13"/>
    </row>
    <row r="212" spans="2:3" x14ac:dyDescent="0.25">
      <c r="B212" s="22">
        <v>12</v>
      </c>
    </row>
    <row r="213" spans="2:3" x14ac:dyDescent="0.25">
      <c r="B213" s="22">
        <v>13.5</v>
      </c>
    </row>
    <row r="214" spans="2:3" x14ac:dyDescent="0.25">
      <c r="B214" s="22">
        <v>15</v>
      </c>
      <c r="C214" s="14"/>
    </row>
    <row r="215" spans="2:3" x14ac:dyDescent="0.25">
      <c r="B215" s="22">
        <v>16.5</v>
      </c>
      <c r="C215" s="8"/>
    </row>
    <row r="216" spans="2:3" x14ac:dyDescent="0.25">
      <c r="B216" s="22">
        <v>18</v>
      </c>
    </row>
    <row r="217" spans="2:3" x14ac:dyDescent="0.25">
      <c r="B217" s="22">
        <v>19.5</v>
      </c>
    </row>
    <row r="218" spans="2:3" x14ac:dyDescent="0.25">
      <c r="B218" s="22">
        <v>21</v>
      </c>
    </row>
    <row r="219" spans="2:3" x14ac:dyDescent="0.25">
      <c r="B219" s="22">
        <v>22.5</v>
      </c>
    </row>
    <row r="220" spans="2:3" x14ac:dyDescent="0.25">
      <c r="B220" s="22">
        <v>24</v>
      </c>
    </row>
    <row r="221" spans="2:3" x14ac:dyDescent="0.25">
      <c r="B221" s="22">
        <v>25.5</v>
      </c>
    </row>
    <row r="222" spans="2:3" x14ac:dyDescent="0.25">
      <c r="B222" s="22">
        <v>27</v>
      </c>
    </row>
    <row r="223" spans="2:3" x14ac:dyDescent="0.25">
      <c r="B223" s="22">
        <v>28.5</v>
      </c>
    </row>
    <row r="224" spans="2:3" x14ac:dyDescent="0.25">
      <c r="B224" s="22">
        <v>30</v>
      </c>
    </row>
    <row r="225" spans="1:3" x14ac:dyDescent="0.25">
      <c r="B225" s="22">
        <v>31.5</v>
      </c>
    </row>
    <row r="226" spans="1:3" x14ac:dyDescent="0.25">
      <c r="B226" s="22">
        <v>33</v>
      </c>
    </row>
    <row r="227" spans="1:3" x14ac:dyDescent="0.25">
      <c r="B227" s="22">
        <v>34.5</v>
      </c>
    </row>
    <row r="228" spans="1:3" x14ac:dyDescent="0.25">
      <c r="B228" s="22">
        <v>36</v>
      </c>
    </row>
    <row r="229" spans="1:3" x14ac:dyDescent="0.25">
      <c r="B229" s="22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22">
        <v>1.5</v>
      </c>
    </row>
    <row r="233" spans="1:3" x14ac:dyDescent="0.25">
      <c r="B233" s="22">
        <v>3</v>
      </c>
    </row>
    <row r="234" spans="1:3" x14ac:dyDescent="0.25">
      <c r="B234" s="22">
        <v>4.5</v>
      </c>
      <c r="C234" s="15">
        <f>SUM(C179,C207)</f>
        <v>1.9722006715639517</v>
      </c>
    </row>
    <row r="235" spans="1:3" x14ac:dyDescent="0.25">
      <c r="B235" s="22">
        <v>6</v>
      </c>
      <c r="C235" s="15">
        <f t="shared" ref="C235:C236" si="0">SUM(C180,C208)</f>
        <v>1.955766482991375</v>
      </c>
    </row>
    <row r="236" spans="1:3" x14ac:dyDescent="0.25">
      <c r="B236" s="22">
        <v>7.5</v>
      </c>
      <c r="C236" s="15">
        <f t="shared" si="0"/>
        <v>1.9584329421246571</v>
      </c>
    </row>
    <row r="237" spans="1:3" x14ac:dyDescent="0.25">
      <c r="B237" s="22">
        <v>9</v>
      </c>
      <c r="C237" s="15"/>
    </row>
    <row r="238" spans="1:3" x14ac:dyDescent="0.25">
      <c r="B238" s="22">
        <v>10.5</v>
      </c>
      <c r="C238" s="15"/>
    </row>
    <row r="239" spans="1:3" x14ac:dyDescent="0.25">
      <c r="B239" s="22">
        <v>12</v>
      </c>
      <c r="C239" s="15"/>
    </row>
    <row r="240" spans="1:3" x14ac:dyDescent="0.25">
      <c r="B240" s="22">
        <v>13.5</v>
      </c>
      <c r="C240" s="15"/>
    </row>
    <row r="241" spans="2:3" x14ac:dyDescent="0.25">
      <c r="B241" s="22">
        <v>15</v>
      </c>
      <c r="C241" s="15"/>
    </row>
    <row r="242" spans="2:3" x14ac:dyDescent="0.25">
      <c r="B242" s="22">
        <v>16.5</v>
      </c>
      <c r="C242" s="15"/>
    </row>
    <row r="243" spans="2:3" x14ac:dyDescent="0.25">
      <c r="B243" s="22">
        <v>18</v>
      </c>
      <c r="C243" s="15"/>
    </row>
    <row r="244" spans="2:3" x14ac:dyDescent="0.25">
      <c r="B244" s="22">
        <v>19.5</v>
      </c>
    </row>
    <row r="245" spans="2:3" x14ac:dyDescent="0.25">
      <c r="B245" s="22">
        <v>21</v>
      </c>
    </row>
    <row r="246" spans="2:3" x14ac:dyDescent="0.25">
      <c r="B246" s="22">
        <v>22.5</v>
      </c>
    </row>
    <row r="247" spans="2:3" x14ac:dyDescent="0.25">
      <c r="B247" s="22">
        <v>24</v>
      </c>
    </row>
    <row r="248" spans="2:3" x14ac:dyDescent="0.25">
      <c r="B248" s="22">
        <v>25.5</v>
      </c>
    </row>
    <row r="249" spans="2:3" x14ac:dyDescent="0.25">
      <c r="B249" s="22">
        <v>27</v>
      </c>
    </row>
    <row r="250" spans="2:3" x14ac:dyDescent="0.25">
      <c r="B250" s="22">
        <v>28.5</v>
      </c>
    </row>
    <row r="251" spans="2:3" x14ac:dyDescent="0.25">
      <c r="B251" s="22">
        <v>30</v>
      </c>
    </row>
    <row r="252" spans="2:3" x14ac:dyDescent="0.25">
      <c r="B252" s="22">
        <v>31.5</v>
      </c>
    </row>
    <row r="253" spans="2:3" x14ac:dyDescent="0.25">
      <c r="B253" s="22">
        <v>33</v>
      </c>
    </row>
    <row r="254" spans="2:3" x14ac:dyDescent="0.25">
      <c r="B254" s="22">
        <v>34.5</v>
      </c>
    </row>
    <row r="255" spans="2:3" x14ac:dyDescent="0.25">
      <c r="B255" s="22">
        <v>36</v>
      </c>
    </row>
    <row r="256" spans="2:3" x14ac:dyDescent="0.25">
      <c r="B256" s="22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>
        <f>MAX(C231:C257)</f>
        <v>1.9722006715639517</v>
      </c>
    </row>
    <row r="259" spans="1:3" x14ac:dyDescent="0.25">
      <c r="A259" t="s">
        <v>37</v>
      </c>
      <c r="C259">
        <v>4.5</v>
      </c>
    </row>
    <row r="260" spans="1:3" x14ac:dyDescent="0.25">
      <c r="A260" t="s">
        <v>32</v>
      </c>
      <c r="B260" s="3">
        <v>0</v>
      </c>
    </row>
    <row r="261" spans="1:3" x14ac:dyDescent="0.25">
      <c r="B261" s="22">
        <v>1.5</v>
      </c>
      <c r="C261" s="13">
        <f>IF(0 &lt; 10^C123-10^(C$19*$B261+C$20), LOG(10^C123-10^(C$19*$B261+C$20)), "")</f>
        <v>5.5553883787333938</v>
      </c>
    </row>
    <row r="262" spans="1:3" x14ac:dyDescent="0.25">
      <c r="B262" s="22">
        <v>3</v>
      </c>
      <c r="C262" s="13">
        <f>IF(0 &lt; 10^C124-10^(C$19*$B262+C$20), LOG(10^C124-10^(C$19*$B262+C$20)), "")</f>
        <v>4.8120703416819604</v>
      </c>
    </row>
    <row r="263" spans="1:3" x14ac:dyDescent="0.25">
      <c r="B263" s="22">
        <v>4.5</v>
      </c>
      <c r="C263" s="13">
        <f>IF(0 &lt; 10^C125-10^(C$19*$B263+C$20), LOG(10^C125-10^(C$19*$B263+C$20)), "")</f>
        <v>4.2886934537636883</v>
      </c>
    </row>
    <row r="264" spans="1:3" x14ac:dyDescent="0.25">
      <c r="B264" s="22">
        <v>6</v>
      </c>
      <c r="C264" s="13">
        <f>IF(0 &lt; 10^C126-10^(C$19*$B264+C$20), LOG(10^C126-10^(C$19*$B264+C$20)), "")</f>
        <v>3.9406592068662158</v>
      </c>
    </row>
    <row r="265" spans="1:3" x14ac:dyDescent="0.25">
      <c r="B265" s="22">
        <v>7.5</v>
      </c>
      <c r="C265" s="13">
        <f>IF(0 &lt; 10^C127-10^(C$19*$B265+C$20), LOG(10^C127-10^(C$19*$B265+C$20)), "")</f>
        <v>3.6048683216309199</v>
      </c>
    </row>
    <row r="266" spans="1:3" x14ac:dyDescent="0.25">
      <c r="B266" s="22">
        <v>9</v>
      </c>
      <c r="C266" s="13">
        <f>IF(0 &lt; 10^C128-10^(C$19*$B266+C$20), LOG(10^C128-10^(C$19*$B266+C$20)), "")</f>
        <v>3.40657927247763</v>
      </c>
    </row>
    <row r="267" spans="1:3" x14ac:dyDescent="0.25">
      <c r="B267" s="22">
        <v>10.5</v>
      </c>
      <c r="C267" s="13">
        <f>IF(0 &lt; 10^C129-10^(C$19*$B267+C$20), LOG(10^C129-10^(C$19*$B267+C$20)), "")</f>
        <v>3.0761476346542858</v>
      </c>
    </row>
    <row r="268" spans="1:3" x14ac:dyDescent="0.25">
      <c r="B268" s="22">
        <v>12</v>
      </c>
      <c r="C268" s="13">
        <f>IF(0 &lt; 10^C130-10^(C$19*$B268+C$20), LOG(10^C130-10^(C$19*$B268+C$20)), "")</f>
        <v>2.8095495127465688</v>
      </c>
    </row>
    <row r="269" spans="1:3" x14ac:dyDescent="0.25">
      <c r="B269" s="22">
        <v>13.5</v>
      </c>
      <c r="C269" s="13">
        <f>IF(0 &lt; 10^C131-10^(C$19*$B269+C$20), LOG(10^C131-10^(C$19*$B269+C$20)), "")</f>
        <v>2.3846269591619822</v>
      </c>
    </row>
    <row r="270" spans="1:3" x14ac:dyDescent="0.25">
      <c r="B270" s="22">
        <v>15</v>
      </c>
      <c r="C270" t="str">
        <f>IF(0 &lt; 10^C132-10^(C$19*$B270+C$20), LOG(10^C132-10^(C$19*$B270+C$20)), "")</f>
        <v/>
      </c>
    </row>
    <row r="271" spans="1:3" x14ac:dyDescent="0.25">
      <c r="B271" s="22">
        <v>16.5</v>
      </c>
    </row>
    <row r="272" spans="1:3" x14ac:dyDescent="0.25">
      <c r="B272" s="22">
        <v>18</v>
      </c>
    </row>
    <row r="273" spans="1:3" x14ac:dyDescent="0.25">
      <c r="B273" s="22">
        <v>19.5</v>
      </c>
    </row>
    <row r="274" spans="1:3" x14ac:dyDescent="0.25">
      <c r="B274" s="22">
        <v>21</v>
      </c>
    </row>
    <row r="275" spans="1:3" x14ac:dyDescent="0.25">
      <c r="B275" s="22">
        <v>22.5</v>
      </c>
    </row>
    <row r="276" spans="1:3" x14ac:dyDescent="0.25">
      <c r="B276" s="22">
        <v>24</v>
      </c>
    </row>
    <row r="277" spans="1:3" x14ac:dyDescent="0.25">
      <c r="B277" s="22">
        <v>25.5</v>
      </c>
    </row>
    <row r="278" spans="1:3" x14ac:dyDescent="0.25">
      <c r="B278" s="22">
        <v>27</v>
      </c>
    </row>
    <row r="279" spans="1:3" x14ac:dyDescent="0.25">
      <c r="B279" s="22">
        <v>28.5</v>
      </c>
    </row>
    <row r="280" spans="1:3" x14ac:dyDescent="0.25">
      <c r="B280" s="22">
        <v>30</v>
      </c>
    </row>
    <row r="281" spans="1:3" x14ac:dyDescent="0.25">
      <c r="B281" s="22">
        <v>31.5</v>
      </c>
    </row>
    <row r="282" spans="1:3" x14ac:dyDescent="0.25">
      <c r="B282" s="22">
        <v>33</v>
      </c>
    </row>
    <row r="283" spans="1:3" x14ac:dyDescent="0.25">
      <c r="B283" s="22">
        <v>34.5</v>
      </c>
    </row>
    <row r="284" spans="1:3" x14ac:dyDescent="0.25">
      <c r="B284" s="22">
        <v>36</v>
      </c>
    </row>
    <row r="285" spans="1:3" x14ac:dyDescent="0.25">
      <c r="B285" s="22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22">
        <v>1.5</v>
      </c>
      <c r="C288" s="13">
        <f>IF(0&lt;10^C261-10^(C$28*$B288+C$29),LOG(10^C261-10^(C$28*$B288+C$29)),"")</f>
        <v>5.4590940767563367</v>
      </c>
    </row>
    <row r="289" spans="2:3" x14ac:dyDescent="0.25">
      <c r="B289" s="22">
        <v>3</v>
      </c>
      <c r="C289" s="13">
        <f>IF(0&lt;10^C262-10^(C$28*$B289+C$29),LOG(10^C262-10^(C$28*$B289+C$29)),"")</f>
        <v>4.461214684950817</v>
      </c>
    </row>
    <row r="290" spans="2:3" x14ac:dyDescent="0.25">
      <c r="B290" s="22">
        <v>4.5</v>
      </c>
      <c r="C290" s="13">
        <f>IF(0&lt;10^C263-10^(C$28*$B290+C$29),LOG(10^C263-10^(C$28*$B290+C$29)),"")</f>
        <v>3.1291995180091208</v>
      </c>
    </row>
    <row r="291" spans="2:3" x14ac:dyDescent="0.25">
      <c r="B291" s="22">
        <v>6</v>
      </c>
      <c r="C291" s="13" t="str">
        <f>IF(0&lt;10^C264-10^(C$28*$B291+C$29),LOG(10^C264-10^(C$28*$B291+C$29)),"")</f>
        <v/>
      </c>
    </row>
    <row r="292" spans="2:3" x14ac:dyDescent="0.25">
      <c r="B292" s="22">
        <v>7.5</v>
      </c>
      <c r="C292" s="13" t="str">
        <f>IF(0&lt;10^C265-10^(C$28*$B292+C$29),LOG(10^C265-10^(C$28*$B292+C$29)),"")</f>
        <v/>
      </c>
    </row>
    <row r="293" spans="2:3" x14ac:dyDescent="0.25">
      <c r="B293" s="22">
        <v>9</v>
      </c>
    </row>
    <row r="294" spans="2:3" x14ac:dyDescent="0.25">
      <c r="B294" s="22">
        <v>10.5</v>
      </c>
    </row>
    <row r="295" spans="2:3" x14ac:dyDescent="0.25">
      <c r="B295" s="22">
        <v>12</v>
      </c>
    </row>
    <row r="296" spans="2:3" x14ac:dyDescent="0.25">
      <c r="B296" s="22">
        <v>13.5</v>
      </c>
    </row>
    <row r="297" spans="2:3" x14ac:dyDescent="0.25">
      <c r="B297" s="22">
        <v>15</v>
      </c>
    </row>
    <row r="298" spans="2:3" x14ac:dyDescent="0.25">
      <c r="B298" s="22">
        <v>16.5</v>
      </c>
    </row>
    <row r="299" spans="2:3" x14ac:dyDescent="0.25">
      <c r="B299" s="22">
        <v>18</v>
      </c>
    </row>
    <row r="300" spans="2:3" x14ac:dyDescent="0.25">
      <c r="B300" s="22">
        <v>19.5</v>
      </c>
    </row>
    <row r="301" spans="2:3" x14ac:dyDescent="0.25">
      <c r="B301" s="22">
        <v>21</v>
      </c>
    </row>
    <row r="302" spans="2:3" x14ac:dyDescent="0.25">
      <c r="B302" s="22">
        <v>22.5</v>
      </c>
    </row>
    <row r="303" spans="2:3" x14ac:dyDescent="0.25">
      <c r="B303" s="22">
        <v>24</v>
      </c>
    </row>
    <row r="304" spans="2:3" x14ac:dyDescent="0.25">
      <c r="B304" s="22">
        <v>25.5</v>
      </c>
    </row>
    <row r="305" spans="2:2" x14ac:dyDescent="0.25">
      <c r="B305" s="22">
        <v>27</v>
      </c>
    </row>
    <row r="306" spans="2:2" x14ac:dyDescent="0.25">
      <c r="B306" s="22">
        <v>28.5</v>
      </c>
    </row>
    <row r="307" spans="2:2" x14ac:dyDescent="0.25">
      <c r="B307" s="22">
        <v>30</v>
      </c>
    </row>
    <row r="308" spans="2:2" x14ac:dyDescent="0.25">
      <c r="B308" s="22">
        <v>31.5</v>
      </c>
    </row>
    <row r="309" spans="2:2" x14ac:dyDescent="0.25">
      <c r="B309" s="22">
        <v>33</v>
      </c>
    </row>
    <row r="310" spans="2:2" x14ac:dyDescent="0.25">
      <c r="B310" s="22">
        <v>34.5</v>
      </c>
    </row>
    <row r="311" spans="2:2" x14ac:dyDescent="0.25">
      <c r="B311" s="22">
        <v>36</v>
      </c>
    </row>
    <row r="312" spans="2:2" x14ac:dyDescent="0.25">
      <c r="B312" s="22">
        <v>37.5</v>
      </c>
    </row>
    <row r="313" spans="2:2" x14ac:dyDescent="0.25">
      <c r="B313" s="22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2016-08-27T02:53:06Z</dcterms:modified>
</cp:coreProperties>
</file>