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 calcOnSave="0"/>
</workbook>
</file>

<file path=xl/calcChain.xml><?xml version="1.0" encoding="utf-8"?>
<calcChain xmlns="http://schemas.openxmlformats.org/spreadsheetml/2006/main">
  <c r="C29" i="2" l="1"/>
  <c r="C28" i="2"/>
  <c r="C27" i="2"/>
  <c r="C20" i="2"/>
  <c r="C19" i="2"/>
  <c r="C18" i="2"/>
  <c r="C208" i="2"/>
  <c r="C14" i="2" l="1"/>
  <c r="C69" i="2" l="1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121" i="2" s="1"/>
  <c r="C13" i="2" l="1"/>
  <c r="C97" i="2" l="1"/>
  <c r="C124" i="2" s="1"/>
  <c r="C98" i="2"/>
  <c r="C125" i="2" s="1"/>
  <c r="C99" i="2"/>
  <c r="C126" i="2" s="1"/>
  <c r="C100" i="2"/>
  <c r="C127" i="2" s="1"/>
  <c r="C101" i="2"/>
  <c r="C128" i="2" s="1"/>
  <c r="C102" i="2"/>
  <c r="C129" i="2" s="1"/>
  <c r="C103" i="2"/>
  <c r="C130" i="2" s="1"/>
  <c r="C104" i="2"/>
  <c r="C131" i="2" s="1"/>
  <c r="C105" i="2"/>
  <c r="C132" i="2" s="1"/>
  <c r="C106" i="2"/>
  <c r="C133" i="2" s="1"/>
  <c r="C107" i="2"/>
  <c r="C134" i="2" s="1"/>
  <c r="C108" i="2"/>
  <c r="C135" i="2" s="1"/>
  <c r="C109" i="2"/>
  <c r="C136" i="2" s="1"/>
  <c r="C110" i="2"/>
  <c r="C137" i="2" s="1"/>
  <c r="C111" i="2"/>
  <c r="C138" i="2" s="1"/>
  <c r="C112" i="2"/>
  <c r="C139" i="2" s="1"/>
  <c r="C113" i="2"/>
  <c r="C140" i="2" s="1"/>
  <c r="C114" i="2"/>
  <c r="C141" i="2" s="1"/>
  <c r="C115" i="2"/>
  <c r="C142" i="2" s="1"/>
  <c r="C116" i="2"/>
  <c r="C143" i="2" s="1"/>
  <c r="C117" i="2"/>
  <c r="C144" i="2" s="1"/>
  <c r="C118" i="2"/>
  <c r="C145" i="2" s="1"/>
  <c r="C119" i="2"/>
  <c r="C146" i="2" s="1"/>
  <c r="C120" i="2"/>
  <c r="C147" i="2" s="1"/>
  <c r="C148" i="2"/>
  <c r="C96" i="2"/>
  <c r="C123" i="2" s="1"/>
  <c r="C207" i="2" l="1"/>
  <c r="C173" i="2"/>
  <c r="C169" i="2"/>
  <c r="C22" i="2"/>
  <c r="C165" i="2"/>
  <c r="C157" i="2"/>
  <c r="C179" i="2"/>
  <c r="C150" i="2"/>
  <c r="C168" i="2"/>
  <c r="C170" i="2"/>
  <c r="C166" i="2"/>
  <c r="C162" i="2"/>
  <c r="C158" i="2"/>
  <c r="C154" i="2"/>
  <c r="C161" i="2"/>
  <c r="C153" i="2"/>
  <c r="C172" i="2"/>
  <c r="C164" i="2"/>
  <c r="C160" i="2"/>
  <c r="C156" i="2"/>
  <c r="C152" i="2"/>
  <c r="C171" i="2"/>
  <c r="C167" i="2"/>
  <c r="C163" i="2"/>
  <c r="C159" i="2"/>
  <c r="C155" i="2"/>
  <c r="C151" i="2"/>
  <c r="C180" i="2"/>
  <c r="C235" i="2" s="1"/>
  <c r="C181" i="2"/>
  <c r="C236" i="2" s="1"/>
  <c r="C174" i="2"/>
  <c r="C234" i="2" l="1"/>
  <c r="C263" i="2"/>
  <c r="C265" i="2"/>
  <c r="C261" i="2"/>
  <c r="C268" i="2"/>
  <c r="C267" i="2"/>
  <c r="C264" i="2"/>
  <c r="C269" i="2"/>
  <c r="C266" i="2"/>
  <c r="C262" i="2"/>
  <c r="C270" i="2"/>
  <c r="C21" i="2"/>
  <c r="C10" i="2" s="1"/>
  <c r="C31" i="2" l="1"/>
  <c r="C16" i="2"/>
  <c r="C17" i="2"/>
  <c r="C258" i="2"/>
  <c r="C289" i="2" l="1"/>
  <c r="C288" i="2"/>
  <c r="C290" i="2"/>
  <c r="C292" i="2"/>
  <c r="C291" i="2"/>
  <c r="C23" i="2"/>
  <c r="C30" i="2"/>
  <c r="C26" i="2" s="1"/>
  <c r="C9" i="2"/>
  <c r="C12" i="2" s="1"/>
  <c r="C38" i="2" l="1"/>
  <c r="C40" i="2" s="1"/>
  <c r="C37" i="2"/>
  <c r="C39" i="2" s="1"/>
  <c r="C35" i="2" s="1"/>
  <c r="C36" i="2"/>
  <c r="C25" i="2"/>
  <c r="C11" i="2"/>
  <c r="C34" i="2" l="1"/>
</calcChain>
</file>

<file path=xl/sharedStrings.xml><?xml version="1.0" encoding="utf-8"?>
<sst xmlns="http://schemas.openxmlformats.org/spreadsheetml/2006/main" count="66" uniqueCount="38">
  <si>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</si>
  <si>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</si>
  <si>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</si>
  <si>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</si>
  <si>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</si>
  <si>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</si>
  <si>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</si>
  <si>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</si>
  <si>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</si>
  <si>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</si>
  <si>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</si>
  <si>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</si>
  <si>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</si>
  <si>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</si>
  <si>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</si>
  <si>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</si>
  <si>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</si>
  <si>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</si>
  <si>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</si>
  <si>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</si>
  <si>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</si>
  <si>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</si>
  <si>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</si>
  <si>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</si>
  <si>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</si>
  <si>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</si>
  <si>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</si>
  <si>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</si>
  <si>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</si>
  <si>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</si>
  <si>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</si>
  <si>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</si>
  <si>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</si>
  <si>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</si>
  <si>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</si>
  <si>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</si>
  <si>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</si>
  <si>
    <t>p12_r2_max_x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</si>
</sst>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/>
    <xf numFmtId="0" fontId="7" fillId="0" borderId="0" applyNumberFormat="0" applyFill="0" applyBorder="0" applyAlignment="0" applyProtection="0"/>
    <xf numFmtId="0" fontId="6" fillId="0" borderId="0"/>
    <xf numFmtId="0" fontId="6" fillId="0" borderId="0"/>
    <xf numFmtId="0" fontId="2" fillId="0" borderId="0" applyNumberFormat="0" applyFill="0" applyBorder="0" applyAlignment="0" applyProtection="0"/>
    <xf numFmtId="0" fontId="2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164" fontId="0" fillId="0" borderId="0" xfId="0" applyNumberFormat="1"/>
    <xf numFmtId="164" fontId="0" fillId="0" borderId="3" xfId="0" applyNumberFormat="1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2" fontId="0" fillId="0" borderId="0" xfId="0" applyNumberFormat="1" applyBorder="1" applyAlignment="1">
      <alignment horizontal="center" vertical="center"/>
    </xf>
    <xf numFmtId="0" fontId="0" fillId="0" borderId="0" xfId="0"/>
    <xf numFmtId="0" fontId="0" fillId="0" borderId="2" xfId="0" applyBorder="1"/>
    <xf numFmtId="164" fontId="1" fillId="0" borderId="0" xfId="0" applyNumberFormat="1" applyFont="1"/>
    <xf numFmtId="164" fontId="0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7" fillId="0" borderId="0" xfId="4"/>
    <xf numFmtId="0" fontId="2" fillId="0" borderId="0" xfId="1"/>
    <xf numFmtId="0" fontId="2" fillId="0" borderId="0" xfId="1" applyFont="1" applyFill="1" applyBorder="1" applyAlignment="1" applyProtection="1"/>
    <xf numFmtId="0" fontId="2" fillId="0" borderId="0" xfId="1" applyBorder="1"/>
    <xf numFmtId="2" fontId="6" fillId="0" borderId="4" xfId="6" applyNumberFormat="1" applyBorder="1" applyAlignment="1">
      <alignment horizontal="center" vertical="center"/>
    </xf>
    <xf numFmtId="0" fontId="2" fillId="0" borderId="0" xfId="1"/>
    <xf numFmtId="0" fontId="2" fillId="0" borderId="0" xfId="1" applyFont="1" applyFill="1" applyBorder="1" applyAlignment="1" applyProtection="1"/>
    <xf numFmtId="0" fontId="2" fillId="0" borderId="0" xfId="1" applyBorder="1"/>
    <xf numFmtId="2" fontId="6" fillId="0" borderId="5" xfId="6" applyNumberFormat="1" applyBorder="1" applyAlignment="1">
      <alignment horizontal="center" vertical="center"/>
    </xf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</cellXfs>
  <cellStyles count="9">
    <cellStyle name="Normal" xfId="0" builtinId="0"/>
    <cellStyle name="Normal 2" xfId="1"/>
    <cellStyle name="Normal 2 2" xfId="6"/>
    <cellStyle name="Normal 2 3" xfId="7"/>
    <cellStyle name="Normal 2 4" xfId="5"/>
    <cellStyle name="Normal 3" xfId="2"/>
    <cellStyle name="Normal 3 2" xfId="8"/>
    <cellStyle name="Normal 4" xfId="3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zoomScaleNormal="100" workbookViewId="0">
      <selection activeCell="C9" sqref="C9:C34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3" x14ac:dyDescent="0.25">
      <c r="C1" s="29">
        <v>3</v>
      </c>
    </row>
    <row r="2" spans="1:3" ht="30.75" customHeight="1" x14ac:dyDescent="0.25">
      <c r="A2" s="17" t="s">
        <v>3</v>
      </c>
      <c r="B2" s="17"/>
      <c r="C2" s="27">
        <v>6119.6879999999992</v>
      </c>
    </row>
    <row r="3" spans="1:3" x14ac:dyDescent="0.25">
      <c r="A3" s="17" t="s">
        <v>4</v>
      </c>
      <c r="B3" s="17"/>
      <c r="C3" s="28">
        <v>26748.7</v>
      </c>
    </row>
    <row r="4" spans="1:3" x14ac:dyDescent="0.25">
      <c r="A4" s="17" t="s">
        <v>5</v>
      </c>
      <c r="B4" s="17"/>
      <c r="C4" s="27">
        <v>16179.2</v>
      </c>
    </row>
    <row r="5" spans="1:3" x14ac:dyDescent="0.25">
      <c r="A5" s="17" t="s">
        <v>6</v>
      </c>
      <c r="B5" s="17"/>
      <c r="C5" s="27">
        <v>1.0033000000000003</v>
      </c>
    </row>
    <row r="6" spans="1:3" x14ac:dyDescent="0.25">
      <c r="A6" s="17" t="s">
        <v>7</v>
      </c>
      <c r="B6" s="17"/>
      <c r="C6" s="27">
        <v>1.0416118778402708</v>
      </c>
    </row>
    <row r="7" spans="1:3" x14ac:dyDescent="0.25">
      <c r="A7" s="17" t="s">
        <v>8</v>
      </c>
      <c r="B7" s="17"/>
      <c r="C7" s="30">
        <v>60</v>
      </c>
    </row>
    <row r="8" spans="1:3" ht="30" x14ac:dyDescent="0.25">
      <c r="A8" s="2" t="s">
        <v>0</v>
      </c>
      <c r="B8" s="1" t="s">
        <v>1</v>
      </c>
      <c r="C8" s="1" t="s">
        <v>2</v>
      </c>
    </row>
    <row r="9" spans="1:3" x14ac:dyDescent="0.25">
      <c r="B9" s="22">
        <v>1.5</v>
      </c>
      <c r="C9" s="31">
        <v>367176.4</v>
      </c>
    </row>
    <row r="10" spans="1:3" x14ac:dyDescent="0.25">
      <c r="B10" s="22">
        <v>3</v>
      </c>
      <c r="C10" s="31">
        <v>151632.6</v>
      </c>
    </row>
    <row r="11" spans="1:3" x14ac:dyDescent="0.25">
      <c r="B11" s="22">
        <v>4.5</v>
      </c>
      <c r="C11" s="31">
        <v>53372.6</v>
      </c>
    </row>
    <row r="12" spans="1:3" x14ac:dyDescent="0.25">
      <c r="B12" s="22">
        <v>6</v>
      </c>
      <c r="C12" s="31">
        <v>25820.7</v>
      </c>
    </row>
    <row r="13" spans="1:3" x14ac:dyDescent="0.25">
      <c r="B13" s="22">
        <v>7.5</v>
      </c>
      <c r="C13" s="31">
        <v>14964.3</v>
      </c>
    </row>
    <row r="14" spans="1:3" x14ac:dyDescent="0.25">
      <c r="B14" s="22">
        <v>9</v>
      </c>
      <c r="C14" s="31">
        <v>8839.7999999999993</v>
      </c>
    </row>
    <row r="15" spans="1:3" x14ac:dyDescent="0.25">
      <c r="B15" s="22">
        <v>10.5</v>
      </c>
      <c r="C15" s="31">
        <v>6218.8</v>
      </c>
    </row>
    <row r="16" spans="1:3" x14ac:dyDescent="0.25">
      <c r="B16" s="22">
        <v>12</v>
      </c>
      <c r="C16" s="31">
        <v>4421.6000000000004</v>
      </c>
    </row>
    <row r="17" spans="2:3" x14ac:dyDescent="0.25">
      <c r="B17" s="22">
        <v>13.5</v>
      </c>
      <c r="C17" s="31">
        <v>3234.2</v>
      </c>
    </row>
    <row r="18" spans="2:3" x14ac:dyDescent="0.25">
      <c r="B18" s="22">
        <v>15</v>
      </c>
      <c r="C18" s="31">
        <v>2574.9</v>
      </c>
    </row>
    <row r="19" spans="2:3" x14ac:dyDescent="0.25">
      <c r="B19" s="22">
        <v>16.5</v>
      </c>
      <c r="C19" s="31">
        <v>3462.9</v>
      </c>
    </row>
    <row r="20" spans="2:3" x14ac:dyDescent="0.25">
      <c r="B20" s="22">
        <v>18</v>
      </c>
      <c r="C20" s="31">
        <v>2900.6</v>
      </c>
    </row>
    <row r="21" spans="2:3" x14ac:dyDescent="0.25">
      <c r="B21" s="22">
        <v>19.5</v>
      </c>
      <c r="C21" s="31">
        <v>1720</v>
      </c>
    </row>
    <row r="22" spans="2:3" x14ac:dyDescent="0.25">
      <c r="B22" s="22">
        <v>21</v>
      </c>
      <c r="C22" s="31">
        <v>1291.4000000000001</v>
      </c>
    </row>
    <row r="23" spans="2:3" x14ac:dyDescent="0.25">
      <c r="B23" s="22">
        <v>22.5</v>
      </c>
      <c r="C23" s="31">
        <v>1098.0999999999999</v>
      </c>
    </row>
    <row r="24" spans="2:3" x14ac:dyDescent="0.25">
      <c r="B24" s="22">
        <v>24</v>
      </c>
      <c r="C24" s="31">
        <v>694.2</v>
      </c>
    </row>
    <row r="25" spans="2:3" x14ac:dyDescent="0.25">
      <c r="B25" s="22">
        <v>25.5</v>
      </c>
      <c r="C25" s="31">
        <v>612.6</v>
      </c>
    </row>
    <row r="26" spans="2:3" x14ac:dyDescent="0.25">
      <c r="B26" s="22">
        <v>27</v>
      </c>
      <c r="C26" s="31">
        <v>621.9</v>
      </c>
    </row>
    <row r="27" spans="2:3" x14ac:dyDescent="0.25">
      <c r="B27" s="22">
        <v>28.5</v>
      </c>
      <c r="C27" s="31">
        <v>482.2</v>
      </c>
    </row>
    <row r="28" spans="2:3" x14ac:dyDescent="0.25">
      <c r="B28" s="22">
        <v>30</v>
      </c>
      <c r="C28" s="31">
        <v>420.4</v>
      </c>
    </row>
    <row r="29" spans="2:3" x14ac:dyDescent="0.25">
      <c r="B29" s="22">
        <v>31.5</v>
      </c>
      <c r="C29" s="31">
        <v>345.8</v>
      </c>
    </row>
    <row r="30" spans="2:3" x14ac:dyDescent="0.25">
      <c r="B30" s="22">
        <v>33</v>
      </c>
      <c r="C30" s="31">
        <v>380.4</v>
      </c>
    </row>
    <row r="31" spans="2:3" x14ac:dyDescent="0.25">
      <c r="B31" s="22">
        <v>34.5</v>
      </c>
      <c r="C31" s="31">
        <v>475.1</v>
      </c>
    </row>
    <row r="32" spans="2:3" x14ac:dyDescent="0.25">
      <c r="B32" s="22">
        <v>36</v>
      </c>
      <c r="C32" s="31">
        <v>409.3</v>
      </c>
    </row>
    <row r="33" spans="2:3" x14ac:dyDescent="0.25">
      <c r="B33" s="22">
        <v>37.5</v>
      </c>
      <c r="C33" s="31">
        <v>435.1</v>
      </c>
    </row>
    <row r="34" spans="2:3" x14ac:dyDescent="0.25">
      <c r="B34" s="22">
        <v>39</v>
      </c>
      <c r="C34" s="31">
        <v>458.4</v>
      </c>
    </row>
    <row r="35" spans="2:3" x14ac:dyDescent="0.25">
      <c r="B35" s="13"/>
      <c r="C35" s="5"/>
    </row>
    <row r="36" spans="2:3" x14ac:dyDescent="0.25">
      <c r="B36" s="13"/>
      <c r="C36" s="5"/>
    </row>
    <row r="37" spans="2:3" x14ac:dyDescent="0.25">
      <c r="B37" s="13"/>
      <c r="C37" s="5"/>
    </row>
    <row r="38" spans="2:3" x14ac:dyDescent="0.25">
      <c r="B38" s="13"/>
      <c r="C38" s="5"/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13"/>
  <sheetViews>
    <sheetView tabSelected="1" topLeftCell="A28" zoomScale="70" zoomScaleNormal="70" workbookViewId="0">
      <selection activeCell="C38" sqref="C38"/>
    </sheetView>
  </sheetViews>
  <sheetFormatPr defaultRowHeight="15" x14ac:dyDescent="0.25"/>
  <cols>
    <col min="1" max="1" width="14.140625" customWidth="1"/>
    <col min="3" max="3" width="13.85546875" customWidth="1"/>
  </cols>
  <sheetData>
    <row r="1" spans="1:3" x14ac:dyDescent="0.25">
      <c r="C1" s="25">
        <v>3</v>
      </c>
    </row>
    <row r="2" spans="1:3" x14ac:dyDescent="0.25">
      <c r="A2" s="17" t="s">
        <v>3</v>
      </c>
      <c r="B2" s="17"/>
      <c r="C2" s="23">
        <v>6119.6879999999992</v>
      </c>
    </row>
    <row r="3" spans="1:3" x14ac:dyDescent="0.25">
      <c r="A3" s="17" t="s">
        <v>4</v>
      </c>
      <c r="B3" s="17"/>
      <c r="C3" s="24">
        <v>26748.7</v>
      </c>
    </row>
    <row r="4" spans="1:3" x14ac:dyDescent="0.25">
      <c r="A4" s="17" t="s">
        <v>5</v>
      </c>
      <c r="B4" s="17"/>
      <c r="C4" s="23">
        <v>16179.2</v>
      </c>
    </row>
    <row r="5" spans="1:3" x14ac:dyDescent="0.25">
      <c r="A5" s="17" t="s">
        <v>6</v>
      </c>
      <c r="B5" s="17"/>
      <c r="C5" s="23">
        <v>1.0033000000000003</v>
      </c>
    </row>
    <row r="6" spans="1:3" x14ac:dyDescent="0.25">
      <c r="A6" s="17" t="s">
        <v>7</v>
      </c>
      <c r="B6" s="17"/>
      <c r="C6" s="23">
        <v>1.0416118778402708</v>
      </c>
    </row>
    <row r="7" spans="1:3" x14ac:dyDescent="0.25">
      <c r="A7" s="17" t="s">
        <v>8</v>
      </c>
      <c r="B7" s="17"/>
      <c r="C7" s="26">
        <v>60</v>
      </c>
    </row>
    <row r="8" spans="1:3" x14ac:dyDescent="0.25">
      <c r="A8" s="20" t="s">
        <v>30</v>
      </c>
      <c r="B8" s="20"/>
      <c r="C8" s="12">
        <v>39</v>
      </c>
    </row>
    <row r="9" spans="1:3" x14ac:dyDescent="0.25">
      <c r="A9" s="21" t="s">
        <v>18</v>
      </c>
      <c r="B9" s="21"/>
      <c r="C9">
        <f>C16+C10</f>
        <v>125.58915040524103</v>
      </c>
    </row>
    <row r="10" spans="1:3" x14ac:dyDescent="0.25">
      <c r="A10" s="19" t="s">
        <v>20</v>
      </c>
      <c r="B10" s="19"/>
      <c r="C10">
        <f>60*(C13-(C22/C21)*EXP(-1*C21*C8))/C2/C7</f>
        <v>6.7752701789808345</v>
      </c>
    </row>
    <row r="11" spans="1:3" x14ac:dyDescent="0.25">
      <c r="A11" s="19" t="s">
        <v>21</v>
      </c>
      <c r="B11" s="19"/>
      <c r="C11">
        <f>C16/C9</f>
        <v>0.94605210595725087</v>
      </c>
    </row>
    <row r="12" spans="1:3" x14ac:dyDescent="0.25">
      <c r="A12" s="19" t="s">
        <v>22</v>
      </c>
      <c r="B12" s="19"/>
      <c r="C12">
        <f>C9*C17/(3*0.693)</f>
        <v>371.42036849759086</v>
      </c>
    </row>
    <row r="13" spans="1:3" x14ac:dyDescent="0.25">
      <c r="A13" s="19" t="s">
        <v>29</v>
      </c>
      <c r="B13" s="19"/>
      <c r="C13" s="9">
        <f>(C3+C4)/C5</f>
        <v>42786.703877205211</v>
      </c>
    </row>
    <row r="14" spans="1:3" x14ac:dyDescent="0.25">
      <c r="A14" s="18" t="s">
        <v>33</v>
      </c>
      <c r="B14" s="10" t="s">
        <v>35</v>
      </c>
      <c r="C14" s="9">
        <f>C176</f>
        <v>7.5</v>
      </c>
    </row>
    <row r="15" spans="1:3" x14ac:dyDescent="0.25">
      <c r="A15" s="18"/>
      <c r="B15" s="10" t="s">
        <v>36</v>
      </c>
      <c r="C15" s="9">
        <v>39</v>
      </c>
    </row>
    <row r="16" spans="1:3" x14ac:dyDescent="0.25">
      <c r="A16" s="18"/>
      <c r="B16" s="10" t="s">
        <v>19</v>
      </c>
      <c r="C16">
        <f>60*C22/(C$2*(1-EXP(-1*C21*60)))</f>
        <v>118.8138802262602</v>
      </c>
    </row>
    <row r="17" spans="1:3" x14ac:dyDescent="0.25">
      <c r="A17" s="18"/>
      <c r="B17" s="11" t="s">
        <v>23</v>
      </c>
      <c r="C17" s="9">
        <f>0.693/C21</f>
        <v>6.1484845117183538</v>
      </c>
    </row>
    <row r="18" spans="1:3" x14ac:dyDescent="0.25">
      <c r="A18" s="18"/>
      <c r="B18" s="11" t="s">
        <v>24</v>
      </c>
      <c r="C18">
        <f>RSQ(C127:C148,B127:B148)</f>
        <v>0.89561352678894002</v>
      </c>
    </row>
    <row r="19" spans="1:3" x14ac:dyDescent="0.25">
      <c r="A19" s="18"/>
      <c r="B19" s="11" t="s">
        <v>25</v>
      </c>
      <c r="C19" s="9">
        <f>SLOPE(C127:C148,B127:B148)</f>
        <v>-4.8940816802878442E-2</v>
      </c>
    </row>
    <row r="20" spans="1:3" x14ac:dyDescent="0.25">
      <c r="A20" s="18"/>
      <c r="B20" s="11" t="s">
        <v>26</v>
      </c>
      <c r="C20" s="9">
        <f>INTERCEPT(C127:C148,B127:B148)</f>
        <v>4.0829428010653164</v>
      </c>
    </row>
    <row r="21" spans="1:3" x14ac:dyDescent="0.25">
      <c r="A21" s="18"/>
      <c r="B21" s="11" t="s">
        <v>27</v>
      </c>
      <c r="C21" s="9">
        <f>ABS(C19)*2.303</f>
        <v>0.11271070109702905</v>
      </c>
    </row>
    <row r="22" spans="1:3" x14ac:dyDescent="0.25">
      <c r="A22" s="18"/>
      <c r="B22" s="11" t="s">
        <v>28</v>
      </c>
      <c r="C22" s="9">
        <f>10^C20</f>
        <v>12104.387017209569</v>
      </c>
    </row>
    <row r="23" spans="1:3" x14ac:dyDescent="0.25">
      <c r="A23" s="18" t="s">
        <v>34</v>
      </c>
      <c r="B23" s="10" t="s">
        <v>35</v>
      </c>
      <c r="C23" s="9">
        <f>C259</f>
        <v>4.5</v>
      </c>
    </row>
    <row r="24" spans="1:3" x14ac:dyDescent="0.25">
      <c r="A24" s="18"/>
      <c r="B24" s="10" t="s">
        <v>36</v>
      </c>
      <c r="C24" s="9">
        <v>6</v>
      </c>
    </row>
    <row r="25" spans="1:3" x14ac:dyDescent="0.25">
      <c r="A25" s="18"/>
      <c r="B25" s="10" t="s">
        <v>19</v>
      </c>
      <c r="C25">
        <f>60*C31/(C$2*(1-EXP(-1*C30*60)))</f>
        <v>4713.283931166995</v>
      </c>
    </row>
    <row r="26" spans="1:3" x14ac:dyDescent="0.25">
      <c r="A26" s="18"/>
      <c r="B26" s="11" t="s">
        <v>23</v>
      </c>
      <c r="C26" s="9">
        <f>0.693/C30</f>
        <v>1.1192178202249499</v>
      </c>
    </row>
    <row r="27" spans="1:3" x14ac:dyDescent="0.25">
      <c r="A27" s="18"/>
      <c r="B27" s="11" t="s">
        <v>24</v>
      </c>
      <c r="C27">
        <f>RSQ(C263:C264,B263:B264)</f>
        <v>1</v>
      </c>
    </row>
    <row r="28" spans="1:3" x14ac:dyDescent="0.25">
      <c r="A28" s="18"/>
      <c r="B28" s="11" t="s">
        <v>25</v>
      </c>
      <c r="C28" s="9">
        <f>SLOPE(C263:C264,B263:B264)</f>
        <v>-0.26885906270047027</v>
      </c>
    </row>
    <row r="29" spans="1:3" x14ac:dyDescent="0.25">
      <c r="A29" s="18"/>
      <c r="B29" s="11" t="s">
        <v>26</v>
      </c>
      <c r="C29" s="9">
        <f>INTERCEPT(C263:C264,B263:B264)</f>
        <v>5.681901633412977</v>
      </c>
    </row>
    <row r="30" spans="1:3" x14ac:dyDescent="0.25">
      <c r="A30" s="18"/>
      <c r="B30" s="11" t="s">
        <v>27</v>
      </c>
      <c r="C30" s="9">
        <f>ABS(C28)*2.303</f>
        <v>0.619182421399183</v>
      </c>
    </row>
    <row r="31" spans="1:3" x14ac:dyDescent="0.25">
      <c r="A31" s="18"/>
      <c r="B31" s="11" t="s">
        <v>28</v>
      </c>
      <c r="C31" s="9">
        <f>10^C29</f>
        <v>480730.45190259127</v>
      </c>
    </row>
    <row r="32" spans="1:3" x14ac:dyDescent="0.25">
      <c r="A32" s="18" t="s">
        <v>31</v>
      </c>
      <c r="B32" s="10" t="s">
        <v>35</v>
      </c>
      <c r="C32" s="9">
        <v>1.5</v>
      </c>
    </row>
    <row r="33" spans="1:3" x14ac:dyDescent="0.25">
      <c r="A33" s="18"/>
      <c r="B33" s="10" t="s">
        <v>36</v>
      </c>
      <c r="C33" s="9">
        <v>3</v>
      </c>
    </row>
    <row r="34" spans="1:3" x14ac:dyDescent="0.25">
      <c r="A34" s="18"/>
      <c r="B34" s="10" t="s">
        <v>19</v>
      </c>
      <c r="C34">
        <f>60*C40/(C$2*(1-EXP(-1*C39*60)))</f>
        <v>1342.6392054482344</v>
      </c>
    </row>
    <row r="35" spans="1:3" x14ac:dyDescent="0.25">
      <c r="A35" s="18"/>
      <c r="B35" s="11" t="s">
        <v>23</v>
      </c>
      <c r="C35" s="9">
        <f>0.693/C39</f>
        <v>1.1162090375137261</v>
      </c>
    </row>
    <row r="36" spans="1:3" x14ac:dyDescent="0.25">
      <c r="A36" s="18"/>
      <c r="B36" s="11" t="s">
        <v>24</v>
      </c>
      <c r="C36">
        <f>RSQ(C288:C289,B288:B289)</f>
        <v>1.0000000000000004</v>
      </c>
    </row>
    <row r="37" spans="1:3" x14ac:dyDescent="0.25">
      <c r="A37" s="18"/>
      <c r="B37" s="11" t="s">
        <v>25</v>
      </c>
      <c r="C37" s="9">
        <f>SLOPE(C288:C289,B288:B289)</f>
        <v>-0.26958378223993112</v>
      </c>
    </row>
    <row r="38" spans="1:3" x14ac:dyDescent="0.25">
      <c r="A38" s="18"/>
      <c r="B38" s="11" t="s">
        <v>26</v>
      </c>
      <c r="C38" s="9">
        <f>INTERCEPT(C288:C289,B288:B289)</f>
        <v>5.1365373552514892</v>
      </c>
    </row>
    <row r="39" spans="1:3" x14ac:dyDescent="0.25">
      <c r="A39" s="18"/>
      <c r="B39" s="11" t="s">
        <v>27</v>
      </c>
      <c r="C39" s="9">
        <f>ABS(C37)*2.303</f>
        <v>0.62085145049856139</v>
      </c>
    </row>
    <row r="40" spans="1:3" x14ac:dyDescent="0.25">
      <c r="A40" s="18"/>
      <c r="B40" s="11" t="s">
        <v>28</v>
      </c>
      <c r="C40" s="9">
        <f>10^C38</f>
        <v>136942.21723185154</v>
      </c>
    </row>
    <row r="41" spans="1:3" ht="45" x14ac:dyDescent="0.25">
      <c r="A41" s="2" t="s">
        <v>0</v>
      </c>
      <c r="B41" s="4" t="s">
        <v>1</v>
      </c>
      <c r="C41" s="4" t="s">
        <v>2</v>
      </c>
    </row>
    <row r="42" spans="1:3" x14ac:dyDescent="0.25">
      <c r="B42" s="22">
        <v>1.5</v>
      </c>
      <c r="C42" s="32">
        <v>367176.4</v>
      </c>
    </row>
    <row r="43" spans="1:3" x14ac:dyDescent="0.25">
      <c r="B43" s="22">
        <v>3</v>
      </c>
      <c r="C43" s="32">
        <v>151632.6</v>
      </c>
    </row>
    <row r="44" spans="1:3" x14ac:dyDescent="0.25">
      <c r="B44" s="22">
        <v>4.5</v>
      </c>
      <c r="C44" s="32">
        <v>53372.6</v>
      </c>
    </row>
    <row r="45" spans="1:3" x14ac:dyDescent="0.25">
      <c r="B45" s="22">
        <v>6</v>
      </c>
      <c r="C45" s="32">
        <v>25820.7</v>
      </c>
    </row>
    <row r="46" spans="1:3" x14ac:dyDescent="0.25">
      <c r="B46" s="22">
        <v>7.5</v>
      </c>
      <c r="C46" s="32">
        <v>14964.3</v>
      </c>
    </row>
    <row r="47" spans="1:3" x14ac:dyDescent="0.25">
      <c r="B47" s="22">
        <v>9</v>
      </c>
      <c r="C47" s="32">
        <v>8839.7999999999993</v>
      </c>
    </row>
    <row r="48" spans="1:3" x14ac:dyDescent="0.25">
      <c r="B48" s="22">
        <v>10.5</v>
      </c>
      <c r="C48" s="32">
        <v>6218.8</v>
      </c>
    </row>
    <row r="49" spans="2:3" x14ac:dyDescent="0.25">
      <c r="B49" s="22">
        <v>12</v>
      </c>
      <c r="C49" s="32">
        <v>4421.6000000000004</v>
      </c>
    </row>
    <row r="50" spans="2:3" x14ac:dyDescent="0.25">
      <c r="B50" s="22">
        <v>13.5</v>
      </c>
      <c r="C50" s="32">
        <v>3234.2</v>
      </c>
    </row>
    <row r="51" spans="2:3" x14ac:dyDescent="0.25">
      <c r="B51" s="22">
        <v>15</v>
      </c>
      <c r="C51" s="32">
        <v>2574.9</v>
      </c>
    </row>
    <row r="52" spans="2:3" x14ac:dyDescent="0.25">
      <c r="B52" s="22">
        <v>16.5</v>
      </c>
      <c r="C52" s="32">
        <v>3462.9</v>
      </c>
    </row>
    <row r="53" spans="2:3" x14ac:dyDescent="0.25">
      <c r="B53" s="22">
        <v>18</v>
      </c>
      <c r="C53" s="32">
        <v>2900.6</v>
      </c>
    </row>
    <row r="54" spans="2:3" x14ac:dyDescent="0.25">
      <c r="B54" s="22">
        <v>19.5</v>
      </c>
      <c r="C54" s="32">
        <v>1720</v>
      </c>
    </row>
    <row r="55" spans="2:3" x14ac:dyDescent="0.25">
      <c r="B55" s="22">
        <v>21</v>
      </c>
      <c r="C55" s="32">
        <v>1291.4000000000001</v>
      </c>
    </row>
    <row r="56" spans="2:3" x14ac:dyDescent="0.25">
      <c r="B56" s="22">
        <v>22.5</v>
      </c>
      <c r="C56" s="32">
        <v>1098.0999999999999</v>
      </c>
    </row>
    <row r="57" spans="2:3" x14ac:dyDescent="0.25">
      <c r="B57" s="22">
        <v>24</v>
      </c>
      <c r="C57" s="32">
        <v>694.2</v>
      </c>
    </row>
    <row r="58" spans="2:3" x14ac:dyDescent="0.25">
      <c r="B58" s="22">
        <v>25.5</v>
      </c>
      <c r="C58" s="32">
        <v>612.6</v>
      </c>
    </row>
    <row r="59" spans="2:3" x14ac:dyDescent="0.25">
      <c r="B59" s="22">
        <v>27</v>
      </c>
      <c r="C59" s="32">
        <v>621.9</v>
      </c>
    </row>
    <row r="60" spans="2:3" x14ac:dyDescent="0.25">
      <c r="B60" s="22">
        <v>28.5</v>
      </c>
      <c r="C60" s="32">
        <v>482.2</v>
      </c>
    </row>
    <row r="61" spans="2:3" x14ac:dyDescent="0.25">
      <c r="B61" s="22">
        <v>30</v>
      </c>
      <c r="C61" s="32">
        <v>420.4</v>
      </c>
    </row>
    <row r="62" spans="2:3" x14ac:dyDescent="0.25">
      <c r="B62" s="22">
        <v>31.5</v>
      </c>
      <c r="C62" s="32">
        <v>345.8</v>
      </c>
    </row>
    <row r="63" spans="2:3" x14ac:dyDescent="0.25">
      <c r="B63" s="22">
        <v>33</v>
      </c>
      <c r="C63" s="32">
        <v>380.4</v>
      </c>
    </row>
    <row r="64" spans="2:3" x14ac:dyDescent="0.25">
      <c r="B64" s="22">
        <v>34.5</v>
      </c>
      <c r="C64" s="32">
        <v>475.1</v>
      </c>
    </row>
    <row r="65" spans="1:3" x14ac:dyDescent="0.25">
      <c r="B65" s="22">
        <v>36</v>
      </c>
      <c r="C65" s="32">
        <v>409.3</v>
      </c>
    </row>
    <row r="66" spans="1:3" x14ac:dyDescent="0.25">
      <c r="B66" s="22">
        <v>37.5</v>
      </c>
      <c r="C66" s="32">
        <v>435.1</v>
      </c>
    </row>
    <row r="67" spans="1:3" x14ac:dyDescent="0.25">
      <c r="B67" s="22">
        <v>39</v>
      </c>
      <c r="C67" s="32">
        <v>458.4</v>
      </c>
    </row>
    <row r="68" spans="1:3" x14ac:dyDescent="0.25">
      <c r="A68" t="s">
        <v>10</v>
      </c>
      <c r="B68" s="3">
        <v>0</v>
      </c>
    </row>
    <row r="69" spans="1:3" x14ac:dyDescent="0.25">
      <c r="B69" s="22">
        <v>1.5</v>
      </c>
      <c r="C69" s="13">
        <f>C42*C$6</f>
        <v>382455.29950263043</v>
      </c>
    </row>
    <row r="70" spans="1:3" x14ac:dyDescent="0.25">
      <c r="B70" s="22">
        <v>3</v>
      </c>
      <c r="C70" s="13">
        <f>C43*C$6</f>
        <v>157942.31722780265</v>
      </c>
    </row>
    <row r="71" spans="1:3" x14ac:dyDescent="0.25">
      <c r="B71" s="22">
        <v>4.5</v>
      </c>
      <c r="C71" s="13">
        <f>C44*C$6</f>
        <v>55593.534111217632</v>
      </c>
    </row>
    <row r="72" spans="1:3" x14ac:dyDescent="0.25">
      <c r="B72" s="22">
        <v>6</v>
      </c>
      <c r="C72" s="13">
        <f>C45*C$6</f>
        <v>26895.147814150281</v>
      </c>
    </row>
    <row r="73" spans="1:3" x14ac:dyDescent="0.25">
      <c r="B73" s="22">
        <v>7.5</v>
      </c>
      <c r="C73" s="13">
        <f>C46*C$6</f>
        <v>15586.992623565164</v>
      </c>
    </row>
    <row r="74" spans="1:3" x14ac:dyDescent="0.25">
      <c r="B74" s="22">
        <v>9</v>
      </c>
      <c r="C74" s="13">
        <f>C47*C$6</f>
        <v>9207.6406777324246</v>
      </c>
    </row>
    <row r="75" spans="1:3" x14ac:dyDescent="0.25">
      <c r="B75" s="22">
        <v>10.5</v>
      </c>
      <c r="C75" s="13">
        <f>C48*C$6</f>
        <v>6477.5759459130759</v>
      </c>
    </row>
    <row r="76" spans="1:3" x14ac:dyDescent="0.25">
      <c r="B76" s="22">
        <v>12</v>
      </c>
      <c r="C76" s="13">
        <f>C49*C$6</f>
        <v>4605.5910790585413</v>
      </c>
    </row>
    <row r="77" spans="1:3" x14ac:dyDescent="0.25">
      <c r="B77" s="22">
        <v>13.5</v>
      </c>
      <c r="C77" s="13">
        <f>C50*C$6</f>
        <v>3368.7811353110037</v>
      </c>
    </row>
    <row r="78" spans="1:3" x14ac:dyDescent="0.25">
      <c r="B78" s="22">
        <v>15</v>
      </c>
      <c r="C78" s="13">
        <f>C51*C$6</f>
        <v>2682.0464242509133</v>
      </c>
    </row>
    <row r="79" spans="1:3" x14ac:dyDescent="0.25">
      <c r="B79" s="22">
        <v>16.5</v>
      </c>
      <c r="C79" s="13">
        <f>C52*C$6</f>
        <v>3606.9977717730735</v>
      </c>
    </row>
    <row r="80" spans="1:3" x14ac:dyDescent="0.25">
      <c r="B80" s="22">
        <v>18</v>
      </c>
      <c r="C80" s="13">
        <f>C53*C$6</f>
        <v>3021.2994128634891</v>
      </c>
    </row>
    <row r="81" spans="1:3" x14ac:dyDescent="0.25">
      <c r="B81" s="22">
        <v>19.5</v>
      </c>
      <c r="C81" s="13">
        <f>C54*C$6</f>
        <v>1791.5724298852658</v>
      </c>
    </row>
    <row r="82" spans="1:3" x14ac:dyDescent="0.25">
      <c r="B82" s="22">
        <v>21</v>
      </c>
      <c r="C82" s="13">
        <f>C55*C$6</f>
        <v>1345.1375790429258</v>
      </c>
    </row>
    <row r="83" spans="1:3" x14ac:dyDescent="0.25">
      <c r="B83" s="22">
        <v>22.5</v>
      </c>
      <c r="C83" s="13">
        <f>C56*C$6</f>
        <v>1143.7940030564012</v>
      </c>
    </row>
    <row r="84" spans="1:3" x14ac:dyDescent="0.25">
      <c r="B84" s="22">
        <v>24</v>
      </c>
      <c r="C84" s="13">
        <f>C57*C$6</f>
        <v>723.08696559671603</v>
      </c>
    </row>
    <row r="85" spans="1:3" x14ac:dyDescent="0.25">
      <c r="B85" s="22">
        <v>25.5</v>
      </c>
      <c r="C85" s="13">
        <f>C58*C$6</f>
        <v>638.09143636494991</v>
      </c>
    </row>
    <row r="86" spans="1:3" x14ac:dyDescent="0.25">
      <c r="B86" s="22">
        <v>27</v>
      </c>
      <c r="C86" s="13">
        <f>C59*C$6</f>
        <v>647.77842682886433</v>
      </c>
    </row>
    <row r="87" spans="1:3" x14ac:dyDescent="0.25">
      <c r="B87" s="22">
        <v>28.5</v>
      </c>
      <c r="C87" s="13">
        <f>C60*C$6</f>
        <v>502.26524749457855</v>
      </c>
    </row>
    <row r="88" spans="1:3" x14ac:dyDescent="0.25">
      <c r="B88" s="22">
        <v>30</v>
      </c>
      <c r="C88" s="13">
        <f>C61*C$6</f>
        <v>437.89363344404978</v>
      </c>
    </row>
    <row r="89" spans="1:3" x14ac:dyDescent="0.25">
      <c r="B89" s="22">
        <v>31.5</v>
      </c>
      <c r="C89" s="13">
        <f>C62*C$6</f>
        <v>360.18938735716563</v>
      </c>
    </row>
    <row r="90" spans="1:3" x14ac:dyDescent="0.25">
      <c r="B90" s="22">
        <v>33</v>
      </c>
      <c r="C90" s="13">
        <f>C63*C$6</f>
        <v>396.22915833043896</v>
      </c>
    </row>
    <row r="91" spans="1:3" x14ac:dyDescent="0.25">
      <c r="B91" s="22">
        <v>34.5</v>
      </c>
      <c r="C91" s="13">
        <f>C64*C$6</f>
        <v>494.86980316191267</v>
      </c>
    </row>
    <row r="92" spans="1:3" x14ac:dyDescent="0.25">
      <c r="B92" s="22">
        <v>36</v>
      </c>
      <c r="C92" s="13">
        <f>C65*C$6</f>
        <v>426.33174160002284</v>
      </c>
    </row>
    <row r="93" spans="1:3" x14ac:dyDescent="0.25">
      <c r="B93" s="22">
        <v>37.5</v>
      </c>
      <c r="C93" s="13">
        <f>C66*C$6</f>
        <v>453.20532804830185</v>
      </c>
    </row>
    <row r="94" spans="1:3" x14ac:dyDescent="0.25">
      <c r="B94" s="22">
        <v>39</v>
      </c>
      <c r="C94" s="13">
        <f>C67*C$6</f>
        <v>477.47488480198007</v>
      </c>
    </row>
    <row r="95" spans="1:3" x14ac:dyDescent="0.25">
      <c r="A95" t="s">
        <v>9</v>
      </c>
      <c r="B95" s="3">
        <v>0</v>
      </c>
    </row>
    <row r="96" spans="1:3" x14ac:dyDescent="0.25">
      <c r="B96" s="22">
        <v>1.5</v>
      </c>
      <c r="C96">
        <f>C69/C$5/($B69-$B68)</f>
        <v>254131.56550226276</v>
      </c>
    </row>
    <row r="97" spans="2:3" x14ac:dyDescent="0.25">
      <c r="B97" s="22">
        <v>3</v>
      </c>
      <c r="C97">
        <f>C70/C$5/($B70-$B69)</f>
        <v>104948.54794365434</v>
      </c>
    </row>
    <row r="98" spans="2:3" x14ac:dyDescent="0.25">
      <c r="B98" s="22">
        <v>4.5</v>
      </c>
      <c r="C98">
        <f>C71/C$5/($B71-$B70)</f>
        <v>36940.452580628997</v>
      </c>
    </row>
    <row r="99" spans="2:3" x14ac:dyDescent="0.25">
      <c r="B99" s="22">
        <v>6</v>
      </c>
      <c r="C99">
        <f>C72/C$5/($B72-$B71)</f>
        <v>17871.123834114271</v>
      </c>
    </row>
    <row r="100" spans="2:3" x14ac:dyDescent="0.25">
      <c r="B100" s="22">
        <v>7.5</v>
      </c>
      <c r="C100">
        <f>C73/C$5/($B73-$B72)</f>
        <v>10357.149821299818</v>
      </c>
    </row>
    <row r="101" spans="2:3" x14ac:dyDescent="0.25">
      <c r="B101" s="22">
        <v>9</v>
      </c>
      <c r="C101">
        <f>C74/C$5/($B74-$B73)</f>
        <v>6118.2369365975092</v>
      </c>
    </row>
    <row r="102" spans="2:3" x14ac:dyDescent="0.25">
      <c r="B102" s="22">
        <v>10.5</v>
      </c>
      <c r="C102">
        <f>C75/C$5/($B75-$B74)</f>
        <v>4304.1801693830848</v>
      </c>
    </row>
    <row r="103" spans="2:3" x14ac:dyDescent="0.25">
      <c r="B103" s="22">
        <v>12</v>
      </c>
      <c r="C103">
        <f>C76/C$5/($B76-$B75)</f>
        <v>3060.2950789451738</v>
      </c>
    </row>
    <row r="104" spans="2:3" x14ac:dyDescent="0.25">
      <c r="B104" s="22">
        <v>13.5</v>
      </c>
      <c r="C104">
        <f>C77/C$5/($B77-$B76)</f>
        <v>2238.4671486168995</v>
      </c>
    </row>
    <row r="105" spans="2:3" x14ac:dyDescent="0.25">
      <c r="B105" s="22">
        <v>15</v>
      </c>
      <c r="C105">
        <f>C78/C$5/($B78-$B77)</f>
        <v>1782.149854979177</v>
      </c>
    </row>
    <row r="106" spans="2:3" x14ac:dyDescent="0.25">
      <c r="B106" s="22">
        <v>16.5</v>
      </c>
      <c r="C106">
        <f>C79/C$5/($B79-$B78)</f>
        <v>2396.7558867557541</v>
      </c>
    </row>
    <row r="107" spans="2:3" x14ac:dyDescent="0.25">
      <c r="B107" s="22">
        <v>18</v>
      </c>
      <c r="C107">
        <f>C80/C$5/($B80-$B79)</f>
        <v>2007.5746123548877</v>
      </c>
    </row>
    <row r="108" spans="2:3" x14ac:dyDescent="0.25">
      <c r="B108" s="22">
        <v>19.5</v>
      </c>
      <c r="C108">
        <f>C81/C$5/($B81-$B80)</f>
        <v>1190.4531246122897</v>
      </c>
    </row>
    <row r="109" spans="2:3" x14ac:dyDescent="0.25">
      <c r="B109" s="22">
        <v>21</v>
      </c>
      <c r="C109">
        <f>C82/C$5/($B82-$B81)</f>
        <v>893.80881693273886</v>
      </c>
    </row>
    <row r="110" spans="2:3" x14ac:dyDescent="0.25">
      <c r="B110" s="22">
        <v>22.5</v>
      </c>
      <c r="C110">
        <f>C83/C$5/($B83-$B82)</f>
        <v>760.02126519578781</v>
      </c>
    </row>
    <row r="111" spans="2:3" x14ac:dyDescent="0.25">
      <c r="B111" s="22">
        <v>24</v>
      </c>
      <c r="C111">
        <f>C84/C$5/($B84-$B83)</f>
        <v>480.47241808479743</v>
      </c>
    </row>
    <row r="112" spans="2:3" x14ac:dyDescent="0.25">
      <c r="B112" s="22">
        <v>25.5</v>
      </c>
      <c r="C112">
        <f>C85/C$5/($B85-$B84)</f>
        <v>423.99510705667944</v>
      </c>
    </row>
    <row r="113" spans="1:3" x14ac:dyDescent="0.25">
      <c r="B113" s="22">
        <v>27</v>
      </c>
      <c r="C113">
        <f>C86/C$5/($B86-$B85)</f>
        <v>430.4318594165016</v>
      </c>
    </row>
    <row r="114" spans="1:3" x14ac:dyDescent="0.25">
      <c r="B114" s="22">
        <v>28.5</v>
      </c>
      <c r="C114">
        <f>C87/C$5/($B87-$B86)</f>
        <v>333.74214923723605</v>
      </c>
    </row>
    <row r="115" spans="1:3" x14ac:dyDescent="0.25">
      <c r="B115" s="22">
        <v>30</v>
      </c>
      <c r="C115">
        <f>C88/C$5/($B88-$B87)</f>
        <v>290.96889162035262</v>
      </c>
    </row>
    <row r="116" spans="1:3" x14ac:dyDescent="0.25">
      <c r="B116" s="22">
        <v>31.5</v>
      </c>
      <c r="C116">
        <f>C89/C$5/($B89-$B88)</f>
        <v>239.33644795984287</v>
      </c>
    </row>
    <row r="117" spans="1:3" x14ac:dyDescent="0.25">
      <c r="B117" s="22">
        <v>33</v>
      </c>
      <c r="C117">
        <f>C90/C$5/($B90-$B89)</f>
        <v>263.2839352340203</v>
      </c>
    </row>
    <row r="118" spans="1:3" x14ac:dyDescent="0.25">
      <c r="B118" s="22">
        <v>34.5</v>
      </c>
      <c r="C118">
        <f>C91/C$5/($B91-$B90)</f>
        <v>328.82806947866209</v>
      </c>
    </row>
    <row r="119" spans="1:3" x14ac:dyDescent="0.25">
      <c r="B119" s="22">
        <v>36</v>
      </c>
      <c r="C119">
        <f>C92/C$5/($B92-$B91)</f>
        <v>283.28631622314543</v>
      </c>
    </row>
    <row r="120" spans="1:3" x14ac:dyDescent="0.25">
      <c r="B120" s="22">
        <v>37.5</v>
      </c>
      <c r="C120">
        <f>C93/C$5/($B93-$B92)</f>
        <v>301.14311309232977</v>
      </c>
    </row>
    <row r="121" spans="1:3" x14ac:dyDescent="0.25">
      <c r="B121" s="22">
        <v>39</v>
      </c>
      <c r="C121">
        <f>C94/C$5/($B94-$B93)</f>
        <v>317.26960018736833</v>
      </c>
    </row>
    <row r="122" spans="1:3" x14ac:dyDescent="0.25">
      <c r="A122" t="s">
        <v>11</v>
      </c>
      <c r="B122" s="3">
        <v>0</v>
      </c>
    </row>
    <row r="123" spans="1:3" x14ac:dyDescent="0.25">
      <c r="B123" s="22">
        <v>1.5</v>
      </c>
      <c r="C123" s="13">
        <f>IF(C96&gt;0,LOG10(C96),"")</f>
        <v>5.4050586118116462</v>
      </c>
    </row>
    <row r="124" spans="1:3" x14ac:dyDescent="0.25">
      <c r="B124" s="22">
        <v>3</v>
      </c>
      <c r="C124" s="13">
        <f>IF(C97&gt;0,LOG10(C97),"")</f>
        <v>5.0209764341102163</v>
      </c>
    </row>
    <row r="125" spans="1:3" x14ac:dyDescent="0.25">
      <c r="B125" s="22">
        <v>4.5</v>
      </c>
      <c r="C125" s="13">
        <f>IF(C98&gt;0,LOG10(C98),"")</f>
        <v>4.5675022119506155</v>
      </c>
    </row>
    <row r="126" spans="1:3" x14ac:dyDescent="0.25">
      <c r="B126" s="22">
        <v>6</v>
      </c>
      <c r="C126" s="13">
        <f>IF(C99&gt;0,LOG10(C99),"")</f>
        <v>4.252151864179269</v>
      </c>
    </row>
    <row r="127" spans="1:3" x14ac:dyDescent="0.25">
      <c r="B127" s="22">
        <v>7.5</v>
      </c>
      <c r="C127" s="13">
        <f>IF(C100&gt;0,LOG10(C100),"")</f>
        <v>4.0152402585768394</v>
      </c>
    </row>
    <row r="128" spans="1:3" x14ac:dyDescent="0.25">
      <c r="B128" s="22">
        <v>9</v>
      </c>
      <c r="C128" s="13">
        <f>IF(C101&gt;0,LOG10(C101),"")</f>
        <v>3.7866262915869338</v>
      </c>
    </row>
    <row r="129" spans="2:3" x14ac:dyDescent="0.25">
      <c r="B129" s="22">
        <v>10.5</v>
      </c>
      <c r="C129" s="13">
        <f>IF(C102&gt;0,LOG10(C102),"")</f>
        <v>3.6338904422427172</v>
      </c>
    </row>
    <row r="130" spans="2:3" x14ac:dyDescent="0.25">
      <c r="B130" s="22">
        <v>12</v>
      </c>
      <c r="C130" s="13">
        <f>IF(C103&gt;0,LOG10(C103),"")</f>
        <v>3.4857633039257427</v>
      </c>
    </row>
    <row r="131" spans="2:3" x14ac:dyDescent="0.25">
      <c r="B131" s="22">
        <v>13.5</v>
      </c>
      <c r="C131" s="13">
        <f>IF(C104&gt;0,LOG10(C104),"")</f>
        <v>3.3499507251304115</v>
      </c>
    </row>
    <row r="132" spans="2:3" x14ac:dyDescent="0.25">
      <c r="B132" s="22">
        <v>15</v>
      </c>
      <c r="C132" s="13">
        <f>IF(C105&gt;0,LOG10(C105),"")</f>
        <v>3.2509442195966116</v>
      </c>
    </row>
    <row r="133" spans="2:3" x14ac:dyDescent="0.25">
      <c r="B133" s="22">
        <v>16.5</v>
      </c>
      <c r="C133" s="13">
        <f>IF(C106&gt;0,LOG10(C106),"")</f>
        <v>3.3796238027304621</v>
      </c>
    </row>
    <row r="134" spans="2:3" x14ac:dyDescent="0.25">
      <c r="B134" s="22">
        <v>18</v>
      </c>
      <c r="C134" s="13">
        <f>IF(C107&gt;0,LOG10(C107),"")</f>
        <v>3.3026716949877559</v>
      </c>
    </row>
    <row r="135" spans="2:3" x14ac:dyDescent="0.25">
      <c r="B135" s="22">
        <v>19.5</v>
      </c>
      <c r="C135" s="13">
        <f>IF(C108&gt;0,LOG10(C108),"")</f>
        <v>3.0757122992595729</v>
      </c>
    </row>
    <row r="136" spans="2:3" x14ac:dyDescent="0.25">
      <c r="B136" s="22">
        <v>21</v>
      </c>
      <c r="C136" s="13">
        <f>IF(C109&gt;0,LOG10(C109),"")</f>
        <v>2.9512446344218448</v>
      </c>
    </row>
    <row r="137" spans="2:3" x14ac:dyDescent="0.25">
      <c r="B137" s="22">
        <v>22.5</v>
      </c>
      <c r="C137" s="13">
        <f>IF(C110&gt;0,LOG10(C110),"")</f>
        <v>2.8808257438965605</v>
      </c>
    </row>
    <row r="138" spans="2:3" x14ac:dyDescent="0.25">
      <c r="B138" s="22">
        <v>24</v>
      </c>
      <c r="C138" s="13">
        <f>IF(C111&gt;0,LOG10(C111),"")</f>
        <v>2.6816684616874173</v>
      </c>
    </row>
    <row r="139" spans="2:3" x14ac:dyDescent="0.25">
      <c r="B139" s="22">
        <v>25.5</v>
      </c>
      <c r="C139" s="13">
        <f>IF(C112&gt;0,LOG10(C112),"")</f>
        <v>2.627360844822578</v>
      </c>
    </row>
    <row r="140" spans="2:3" x14ac:dyDescent="0.25">
      <c r="B140" s="22">
        <v>27</v>
      </c>
      <c r="C140" s="13">
        <f>IF(C113&gt;0,LOG10(C113),"")</f>
        <v>2.6339044091655475</v>
      </c>
    </row>
    <row r="141" spans="2:3" x14ac:dyDescent="0.25">
      <c r="B141" s="22">
        <v>28.5</v>
      </c>
      <c r="C141" s="13">
        <f>IF(C114&gt;0,LOG10(C114),"")</f>
        <v>2.5234110583934588</v>
      </c>
    </row>
    <row r="142" spans="2:3" x14ac:dyDescent="0.25">
      <c r="B142" s="22">
        <v>30</v>
      </c>
      <c r="C142" s="13">
        <f>IF(C115&gt;0,LOG10(C115),"")</f>
        <v>2.4638465597082289</v>
      </c>
    </row>
    <row r="143" spans="2:3" x14ac:dyDescent="0.25">
      <c r="B143" s="22">
        <v>31.5</v>
      </c>
      <c r="C143" s="13">
        <f>IF(C116&gt;0,LOG10(C116),"")</f>
        <v>2.3790088412899277</v>
      </c>
    </row>
    <row r="144" spans="2:3" x14ac:dyDescent="0.25">
      <c r="B144" s="22">
        <v>33</v>
      </c>
      <c r="C144" s="13">
        <f>IF(C117&gt;0,LOG10(C117),"")</f>
        <v>2.4204243606174005</v>
      </c>
    </row>
    <row r="145" spans="1:3" x14ac:dyDescent="0.25">
      <c r="B145" s="22">
        <v>34.5</v>
      </c>
      <c r="C145" s="13">
        <f>IF(C118&gt;0,LOG10(C118),"")</f>
        <v>2.5169688827712298</v>
      </c>
    </row>
    <row r="146" spans="1:3" x14ac:dyDescent="0.25">
      <c r="B146" s="22">
        <v>36</v>
      </c>
      <c r="C146" s="13">
        <f>IF(C119&gt;0,LOG10(C119),"")</f>
        <v>2.4522255969972937</v>
      </c>
    </row>
    <row r="147" spans="1:3" x14ac:dyDescent="0.25">
      <c r="B147" s="22">
        <v>37.5</v>
      </c>
      <c r="C147" s="13">
        <f>IF(C120&gt;0,LOG10(C120),"")</f>
        <v>2.478772935644741</v>
      </c>
    </row>
    <row r="148" spans="1:3" x14ac:dyDescent="0.25">
      <c r="B148" s="13">
        <v>39</v>
      </c>
      <c r="C148" s="13">
        <f>IF(C121&gt;0,LOG10(C121),"")</f>
        <v>2.5014284613113578</v>
      </c>
    </row>
    <row r="149" spans="1:3" x14ac:dyDescent="0.25">
      <c r="A149" t="s">
        <v>12</v>
      </c>
      <c r="B149" s="3">
        <v>0</v>
      </c>
    </row>
    <row r="150" spans="1:3" x14ac:dyDescent="0.25">
      <c r="B150" s="22">
        <v>1.5</v>
      </c>
      <c r="C150" s="6">
        <f>IF(C123&lt;&gt;"", RSQ($B123:$B$148, $C123:$C$148),"")</f>
        <v>0.84962080441267662</v>
      </c>
    </row>
    <row r="151" spans="1:3" x14ac:dyDescent="0.25">
      <c r="B151" s="22">
        <v>3</v>
      </c>
      <c r="C151" s="6">
        <f>IF(C124&lt;&gt;"", RSQ($B124:$B$148, $C124:$C$148),"")</f>
        <v>0.86553377724190794</v>
      </c>
    </row>
    <row r="152" spans="1:3" x14ac:dyDescent="0.25">
      <c r="B152" s="22">
        <v>4.5</v>
      </c>
      <c r="C152" s="6">
        <f>IF(C125&lt;&gt;"", RSQ($B125:$B$148, $C125:$C$148),"")</f>
        <v>0.88571166089370945</v>
      </c>
    </row>
    <row r="153" spans="1:3" x14ac:dyDescent="0.25">
      <c r="B153" s="22">
        <v>6</v>
      </c>
      <c r="C153" s="6">
        <f>IF(C126&lt;&gt;"", RSQ($B126:$B$148, $C126:$C$148),"")</f>
        <v>0.89436145962459579</v>
      </c>
    </row>
    <row r="154" spans="1:3" x14ac:dyDescent="0.25">
      <c r="B154" s="22">
        <v>7.5</v>
      </c>
      <c r="C154" s="15">
        <f>IF(C127&lt;&gt;"", RSQ($B127:$B$148, $C127:$C$148),"")</f>
        <v>0.89561352678894002</v>
      </c>
    </row>
    <row r="155" spans="1:3" x14ac:dyDescent="0.25">
      <c r="B155" s="22">
        <v>9</v>
      </c>
      <c r="C155" s="6">
        <f>IF(C128&lt;&gt;"", RSQ($B128:$B$148, $C128:$C$148),"")</f>
        <v>0.89142768655787474</v>
      </c>
    </row>
    <row r="156" spans="1:3" x14ac:dyDescent="0.25">
      <c r="B156" s="22">
        <v>10.5</v>
      </c>
      <c r="C156" s="16">
        <f>IF(C129&lt;&gt;"", RSQ($B129:$B$148, $C129:$C$148),"")</f>
        <v>0.87878866382942455</v>
      </c>
    </row>
    <row r="157" spans="1:3" x14ac:dyDescent="0.25">
      <c r="B157" s="22">
        <v>12</v>
      </c>
      <c r="C157" s="16">
        <f>IF(C130&lt;&gt;"", RSQ($B130:$B$148, $C130:$C$148),"")</f>
        <v>0.86066588134506894</v>
      </c>
    </row>
    <row r="158" spans="1:3" x14ac:dyDescent="0.25">
      <c r="B158" s="22">
        <v>13.5</v>
      </c>
      <c r="C158" s="6">
        <f>IF(C131&lt;&gt;"", RSQ($B131:$B$148, $C131:$C$148),"")</f>
        <v>0.83621696968471604</v>
      </c>
    </row>
    <row r="159" spans="1:3" x14ac:dyDescent="0.25">
      <c r="B159" s="22">
        <v>15</v>
      </c>
      <c r="C159" s="6">
        <f>IF(C132&lt;&gt;"", RSQ($B132:$B$148, $C132:$C$148),"")</f>
        <v>0.80649781992499592</v>
      </c>
    </row>
    <row r="160" spans="1:3" x14ac:dyDescent="0.25">
      <c r="B160" s="22">
        <v>16.5</v>
      </c>
      <c r="C160" s="6">
        <f>IF(C133&lt;&gt;"", RSQ($B133:$B$148, $C133:$C$148),"")</f>
        <v>0.77189859798729432</v>
      </c>
    </row>
    <row r="161" spans="1:3" x14ac:dyDescent="0.25">
      <c r="B161" s="22">
        <v>18</v>
      </c>
      <c r="C161" s="6">
        <f>IF(C134&lt;&gt;"", RSQ($B134:$B$148, $C134:$C$148),"")</f>
        <v>0.73343726517387231</v>
      </c>
    </row>
    <row r="162" spans="1:3" x14ac:dyDescent="0.25">
      <c r="B162" s="22">
        <v>19.5</v>
      </c>
      <c r="C162" s="6">
        <f>IF(C135&lt;&gt;"", RSQ($B135:$B$148, $C135:$C$148),"")</f>
        <v>0.70667971340619229</v>
      </c>
    </row>
    <row r="163" spans="1:3" x14ac:dyDescent="0.25">
      <c r="B163" s="22">
        <v>21</v>
      </c>
      <c r="C163" s="6">
        <f>IF(C136&lt;&gt;"", RSQ($B136:$B$148, $C136:$C$148),"")</f>
        <v>0.64529750008671349</v>
      </c>
    </row>
    <row r="164" spans="1:3" x14ac:dyDescent="0.25">
      <c r="B164" s="22">
        <v>22.5</v>
      </c>
      <c r="C164" s="6">
        <f>IF(C137&lt;&gt;"", RSQ($B137:$B$148, $C137:$C$148),"")</f>
        <v>0.55524126430691711</v>
      </c>
    </row>
    <row r="165" spans="1:3" x14ac:dyDescent="0.25">
      <c r="B165" s="22">
        <v>24</v>
      </c>
      <c r="C165" s="6">
        <f>IF(C138&lt;&gt;"", RSQ($B138:$B$148, $C138:$C$148),"")</f>
        <v>0.44369252148412536</v>
      </c>
    </row>
    <row r="166" spans="1:3" x14ac:dyDescent="0.25">
      <c r="B166" s="22">
        <v>25.5</v>
      </c>
      <c r="C166" s="6">
        <f>IF(C139&lt;&gt;"", RSQ($B139:$B$148, $C139:$C$148),"")</f>
        <v>0.28475097505173252</v>
      </c>
    </row>
    <row r="167" spans="1:3" x14ac:dyDescent="0.25">
      <c r="B167" s="22">
        <v>27</v>
      </c>
      <c r="C167" s="6">
        <f>IF(C140&lt;&gt;"", RSQ($B140:$B$148, $C140:$C$148),"")</f>
        <v>0.11992810265188143</v>
      </c>
    </row>
    <row r="168" spans="1:3" x14ac:dyDescent="0.25">
      <c r="B168" s="22">
        <v>28.5</v>
      </c>
      <c r="C168" s="6">
        <f>IF(C141&lt;&gt;"", RSQ($B141:$B$148, $C141:$C$148),"")</f>
        <v>1.9494510534946437E-2</v>
      </c>
    </row>
    <row r="169" spans="1:3" x14ac:dyDescent="0.25">
      <c r="B169" s="22">
        <v>30</v>
      </c>
      <c r="C169" s="6">
        <f>IF(C142&lt;&gt;"", RSQ($B142:$B$148, $C142:$C$148),"")</f>
        <v>0.31301951279162626</v>
      </c>
    </row>
    <row r="170" spans="1:3" x14ac:dyDescent="0.25">
      <c r="B170" s="22">
        <v>31.5</v>
      </c>
      <c r="C170" s="6">
        <f>IF(C143&lt;&gt;"", RSQ($B143:$B$148, $C143:$C$148),"")</f>
        <v>0.55306975654337798</v>
      </c>
    </row>
    <row r="171" spans="1:3" x14ac:dyDescent="0.25">
      <c r="B171" s="22">
        <v>33</v>
      </c>
      <c r="C171" s="6">
        <f>IF(C144&lt;&gt;"", RSQ($B144:$B$148, $C144:$C$148),"")</f>
        <v>0.25695185599544063</v>
      </c>
    </row>
    <row r="172" spans="1:3" x14ac:dyDescent="0.25">
      <c r="B172" s="22">
        <v>34.5</v>
      </c>
      <c r="C172" s="6">
        <f>IF(C145&lt;&gt;"", RSQ($B145:$B$148, $C145:$C$148),"")</f>
        <v>8.4557536905063967E-3</v>
      </c>
    </row>
    <row r="173" spans="1:3" x14ac:dyDescent="0.25">
      <c r="B173" s="22">
        <v>36</v>
      </c>
      <c r="C173" s="6">
        <f>IF(C146&lt;&gt;"", RSQ($B146:$B$148, $C146:$C$148),"")</f>
        <v>0.9979188799288955</v>
      </c>
    </row>
    <row r="174" spans="1:3" x14ac:dyDescent="0.25">
      <c r="B174" s="22">
        <v>37.5</v>
      </c>
      <c r="C174" s="6">
        <f>IF(C147&lt;&gt;"", RSQ($B147:$B$148, $C147:$C$148),"")</f>
        <v>1</v>
      </c>
    </row>
    <row r="175" spans="1:3" x14ac:dyDescent="0.25">
      <c r="B175" s="13">
        <v>39</v>
      </c>
      <c r="C175" s="6"/>
    </row>
    <row r="176" spans="1:3" x14ac:dyDescent="0.25">
      <c r="A176" t="s">
        <v>16</v>
      </c>
      <c r="C176">
        <v>7.5</v>
      </c>
    </row>
    <row r="177" spans="1:3" x14ac:dyDescent="0.25">
      <c r="A177" t="s">
        <v>13</v>
      </c>
      <c r="B177" s="3">
        <v>0</v>
      </c>
    </row>
    <row r="178" spans="1:3" x14ac:dyDescent="0.25">
      <c r="B178" s="22">
        <v>1.5</v>
      </c>
    </row>
    <row r="179" spans="1:3" x14ac:dyDescent="0.25">
      <c r="B179" s="22">
        <v>3</v>
      </c>
      <c r="C179" s="6">
        <f>RSQ($B$123:$B124, $C$123:$C124)</f>
        <v>1.0000000000000004</v>
      </c>
    </row>
    <row r="180" spans="1:3" x14ac:dyDescent="0.25">
      <c r="B180" s="22">
        <v>4.5</v>
      </c>
      <c r="C180" s="6">
        <f>RSQ($B$123:$B125, $C$123:$C125)</f>
        <v>0.99771714973870362</v>
      </c>
    </row>
    <row r="181" spans="1:3" x14ac:dyDescent="0.25">
      <c r="B181" s="22">
        <v>6</v>
      </c>
      <c r="C181" s="6">
        <f>RSQ($B$123:$B126, $C$123:$C126)</f>
        <v>0.99566202177387664</v>
      </c>
    </row>
    <row r="182" spans="1:3" x14ac:dyDescent="0.25">
      <c r="B182" s="22">
        <v>7.5</v>
      </c>
      <c r="C182" s="6"/>
    </row>
    <row r="183" spans="1:3" x14ac:dyDescent="0.25">
      <c r="B183" s="22">
        <v>9</v>
      </c>
      <c r="C183" s="6"/>
    </row>
    <row r="184" spans="1:3" x14ac:dyDescent="0.25">
      <c r="B184" s="22">
        <v>10.5</v>
      </c>
      <c r="C184" s="6"/>
    </row>
    <row r="185" spans="1:3" x14ac:dyDescent="0.25">
      <c r="B185" s="22">
        <v>12</v>
      </c>
      <c r="C185" s="6"/>
    </row>
    <row r="186" spans="1:3" x14ac:dyDescent="0.25">
      <c r="B186" s="22">
        <v>13.5</v>
      </c>
      <c r="C186" s="6"/>
    </row>
    <row r="187" spans="1:3" x14ac:dyDescent="0.25">
      <c r="B187" s="22">
        <v>15</v>
      </c>
      <c r="C187" s="6"/>
    </row>
    <row r="188" spans="1:3" x14ac:dyDescent="0.25">
      <c r="B188" s="22">
        <v>16.5</v>
      </c>
      <c r="C188" s="7"/>
    </row>
    <row r="189" spans="1:3" x14ac:dyDescent="0.25">
      <c r="B189" s="22">
        <v>18</v>
      </c>
      <c r="C189" s="6"/>
    </row>
    <row r="190" spans="1:3" x14ac:dyDescent="0.25">
      <c r="B190" s="22">
        <v>19.5</v>
      </c>
    </row>
    <row r="191" spans="1:3" x14ac:dyDescent="0.25">
      <c r="B191" s="22">
        <v>21</v>
      </c>
    </row>
    <row r="192" spans="1:3" x14ac:dyDescent="0.25">
      <c r="B192" s="22">
        <v>22.5</v>
      </c>
    </row>
    <row r="193" spans="1:3" x14ac:dyDescent="0.25">
      <c r="B193" s="22">
        <v>24</v>
      </c>
    </row>
    <row r="194" spans="1:3" x14ac:dyDescent="0.25">
      <c r="B194" s="22">
        <v>25.5</v>
      </c>
    </row>
    <row r="195" spans="1:3" x14ac:dyDescent="0.25">
      <c r="B195" s="22">
        <v>27</v>
      </c>
    </row>
    <row r="196" spans="1:3" x14ac:dyDescent="0.25">
      <c r="B196" s="22">
        <v>28.5</v>
      </c>
    </row>
    <row r="197" spans="1:3" x14ac:dyDescent="0.25">
      <c r="B197" s="22">
        <v>30</v>
      </c>
    </row>
    <row r="198" spans="1:3" x14ac:dyDescent="0.25">
      <c r="B198" s="22">
        <v>31.5</v>
      </c>
    </row>
    <row r="199" spans="1:3" x14ac:dyDescent="0.25">
      <c r="B199" s="22">
        <v>33</v>
      </c>
    </row>
    <row r="200" spans="1:3" x14ac:dyDescent="0.25">
      <c r="B200" s="22">
        <v>34.5</v>
      </c>
    </row>
    <row r="201" spans="1:3" x14ac:dyDescent="0.25">
      <c r="B201" s="22">
        <v>36</v>
      </c>
    </row>
    <row r="202" spans="1:3" x14ac:dyDescent="0.25">
      <c r="B202" s="22">
        <v>37.5</v>
      </c>
    </row>
    <row r="203" spans="1:3" x14ac:dyDescent="0.25">
      <c r="B203" s="13">
        <v>39</v>
      </c>
    </row>
    <row r="204" spans="1:3" x14ac:dyDescent="0.25">
      <c r="A204" t="s">
        <v>17</v>
      </c>
      <c r="B204" s="3">
        <v>0</v>
      </c>
    </row>
    <row r="205" spans="1:3" x14ac:dyDescent="0.25">
      <c r="B205" s="22">
        <v>1.5</v>
      </c>
    </row>
    <row r="206" spans="1:3" x14ac:dyDescent="0.25">
      <c r="B206" s="22">
        <v>3</v>
      </c>
    </row>
    <row r="207" spans="1:3" x14ac:dyDescent="0.25">
      <c r="B207" s="22">
        <v>4.5</v>
      </c>
      <c r="C207" s="13">
        <f>RSQ($B125:$B$128, C125:C$128)</f>
        <v>0.99364811503681616</v>
      </c>
    </row>
    <row r="208" spans="1:3" x14ac:dyDescent="0.25">
      <c r="B208" s="22">
        <v>6</v>
      </c>
      <c r="C208">
        <f>RSQ($B126:$B$127, C126:C$127)</f>
        <v>1.0000000000000004</v>
      </c>
    </row>
    <row r="209" spans="2:3" x14ac:dyDescent="0.25">
      <c r="B209" s="22">
        <v>7.5</v>
      </c>
    </row>
    <row r="210" spans="2:3" x14ac:dyDescent="0.25">
      <c r="B210" s="22">
        <v>9</v>
      </c>
    </row>
    <row r="211" spans="2:3" x14ac:dyDescent="0.25">
      <c r="B211" s="22">
        <v>10.5</v>
      </c>
      <c r="C211" s="13"/>
    </row>
    <row r="212" spans="2:3" x14ac:dyDescent="0.25">
      <c r="B212" s="22">
        <v>12</v>
      </c>
    </row>
    <row r="213" spans="2:3" x14ac:dyDescent="0.25">
      <c r="B213" s="22">
        <v>13.5</v>
      </c>
    </row>
    <row r="214" spans="2:3" x14ac:dyDescent="0.25">
      <c r="B214" s="22">
        <v>15</v>
      </c>
      <c r="C214" s="14"/>
    </row>
    <row r="215" spans="2:3" x14ac:dyDescent="0.25">
      <c r="B215" s="22">
        <v>16.5</v>
      </c>
      <c r="C215" s="8"/>
    </row>
    <row r="216" spans="2:3" x14ac:dyDescent="0.25">
      <c r="B216" s="22">
        <v>18</v>
      </c>
    </row>
    <row r="217" spans="2:3" x14ac:dyDescent="0.25">
      <c r="B217" s="22">
        <v>19.5</v>
      </c>
    </row>
    <row r="218" spans="2:3" x14ac:dyDescent="0.25">
      <c r="B218" s="22">
        <v>21</v>
      </c>
    </row>
    <row r="219" spans="2:3" x14ac:dyDescent="0.25">
      <c r="B219" s="22">
        <v>22.5</v>
      </c>
    </row>
    <row r="220" spans="2:3" x14ac:dyDescent="0.25">
      <c r="B220" s="22">
        <v>24</v>
      </c>
    </row>
    <row r="221" spans="2:3" x14ac:dyDescent="0.25">
      <c r="B221" s="22">
        <v>25.5</v>
      </c>
    </row>
    <row r="222" spans="2:3" x14ac:dyDescent="0.25">
      <c r="B222" s="22">
        <v>27</v>
      </c>
    </row>
    <row r="223" spans="2:3" x14ac:dyDescent="0.25">
      <c r="B223" s="22">
        <v>28.5</v>
      </c>
    </row>
    <row r="224" spans="2:3" x14ac:dyDescent="0.25">
      <c r="B224" s="22">
        <v>30</v>
      </c>
    </row>
    <row r="225" spans="1:3" x14ac:dyDescent="0.25">
      <c r="B225" s="22">
        <v>31.5</v>
      </c>
    </row>
    <row r="226" spans="1:3" x14ac:dyDescent="0.25">
      <c r="B226" s="22">
        <v>33</v>
      </c>
    </row>
    <row r="227" spans="1:3" x14ac:dyDescent="0.25">
      <c r="B227" s="22">
        <v>34.5</v>
      </c>
    </row>
    <row r="228" spans="1:3" x14ac:dyDescent="0.25">
      <c r="B228" s="22">
        <v>36</v>
      </c>
    </row>
    <row r="229" spans="1:3" x14ac:dyDescent="0.25">
      <c r="B229" s="22">
        <v>37.5</v>
      </c>
    </row>
    <row r="230" spans="1:3" x14ac:dyDescent="0.25">
      <c r="B230" s="13">
        <v>39</v>
      </c>
    </row>
    <row r="231" spans="1:3" x14ac:dyDescent="0.25">
      <c r="A231" t="s">
        <v>14</v>
      </c>
      <c r="B231" s="3">
        <v>0</v>
      </c>
    </row>
    <row r="232" spans="1:3" x14ac:dyDescent="0.25">
      <c r="B232" s="22">
        <v>1.5</v>
      </c>
    </row>
    <row r="233" spans="1:3" x14ac:dyDescent="0.25">
      <c r="B233" s="22">
        <v>3</v>
      </c>
    </row>
    <row r="234" spans="1:3" x14ac:dyDescent="0.25">
      <c r="B234" s="22">
        <v>4.5</v>
      </c>
      <c r="C234" s="15">
        <f>SUM(C179,C207)</f>
        <v>1.9936481150368166</v>
      </c>
    </row>
    <row r="235" spans="1:3" x14ac:dyDescent="0.25">
      <c r="B235" s="22">
        <v>6</v>
      </c>
      <c r="C235" s="15" t="e">
        <f>SUM(C180,#REF!)</f>
        <v>#REF!</v>
      </c>
    </row>
    <row r="236" spans="1:3" x14ac:dyDescent="0.25">
      <c r="B236" s="22">
        <v>7.5</v>
      </c>
      <c r="C236" s="15">
        <f>SUM(C181,C208)</f>
        <v>1.9956620217738772</v>
      </c>
    </row>
    <row r="237" spans="1:3" x14ac:dyDescent="0.25">
      <c r="B237" s="22">
        <v>9</v>
      </c>
      <c r="C237" s="15"/>
    </row>
    <row r="238" spans="1:3" x14ac:dyDescent="0.25">
      <c r="B238" s="22">
        <v>10.5</v>
      </c>
      <c r="C238" s="15"/>
    </row>
    <row r="239" spans="1:3" x14ac:dyDescent="0.25">
      <c r="B239" s="22">
        <v>12</v>
      </c>
      <c r="C239" s="15"/>
    </row>
    <row r="240" spans="1:3" x14ac:dyDescent="0.25">
      <c r="B240" s="22">
        <v>13.5</v>
      </c>
      <c r="C240" s="15"/>
    </row>
    <row r="241" spans="2:3" x14ac:dyDescent="0.25">
      <c r="B241" s="22">
        <v>15</v>
      </c>
      <c r="C241" s="15"/>
    </row>
    <row r="242" spans="2:3" x14ac:dyDescent="0.25">
      <c r="B242" s="22">
        <v>16.5</v>
      </c>
      <c r="C242" s="15"/>
    </row>
    <row r="243" spans="2:3" x14ac:dyDescent="0.25">
      <c r="B243" s="22">
        <v>18</v>
      </c>
      <c r="C243" s="15"/>
    </row>
    <row r="244" spans="2:3" x14ac:dyDescent="0.25">
      <c r="B244" s="22">
        <v>19.5</v>
      </c>
    </row>
    <row r="245" spans="2:3" x14ac:dyDescent="0.25">
      <c r="B245" s="22">
        <v>21</v>
      </c>
    </row>
    <row r="246" spans="2:3" x14ac:dyDescent="0.25">
      <c r="B246" s="22">
        <v>22.5</v>
      </c>
    </row>
    <row r="247" spans="2:3" x14ac:dyDescent="0.25">
      <c r="B247" s="22">
        <v>24</v>
      </c>
    </row>
    <row r="248" spans="2:3" x14ac:dyDescent="0.25">
      <c r="B248" s="22">
        <v>25.5</v>
      </c>
    </row>
    <row r="249" spans="2:3" x14ac:dyDescent="0.25">
      <c r="B249" s="22">
        <v>27</v>
      </c>
    </row>
    <row r="250" spans="2:3" x14ac:dyDescent="0.25">
      <c r="B250" s="22">
        <v>28.5</v>
      </c>
    </row>
    <row r="251" spans="2:3" x14ac:dyDescent="0.25">
      <c r="B251" s="22">
        <v>30</v>
      </c>
    </row>
    <row r="252" spans="2:3" x14ac:dyDescent="0.25">
      <c r="B252" s="22">
        <v>31.5</v>
      </c>
    </row>
    <row r="253" spans="2:3" x14ac:dyDescent="0.25">
      <c r="B253" s="22">
        <v>33</v>
      </c>
    </row>
    <row r="254" spans="2:3" x14ac:dyDescent="0.25">
      <c r="B254" s="22">
        <v>34.5</v>
      </c>
    </row>
    <row r="255" spans="2:3" x14ac:dyDescent="0.25">
      <c r="B255" s="22">
        <v>36</v>
      </c>
    </row>
    <row r="256" spans="2:3" x14ac:dyDescent="0.25">
      <c r="B256" s="22">
        <v>37.5</v>
      </c>
    </row>
    <row r="257" spans="1:3" x14ac:dyDescent="0.25">
      <c r="B257" s="13">
        <v>39</v>
      </c>
    </row>
    <row r="258" spans="1:3" x14ac:dyDescent="0.25">
      <c r="A258" t="s">
        <v>15</v>
      </c>
      <c r="C258" t="e">
        <f>MAX(C231:C257)</f>
        <v>#REF!</v>
      </c>
    </row>
    <row r="259" spans="1:3" x14ac:dyDescent="0.25">
      <c r="A259" t="s">
        <v>37</v>
      </c>
      <c r="C259">
        <v>4.5</v>
      </c>
    </row>
    <row r="260" spans="1:3" x14ac:dyDescent="0.25">
      <c r="A260" t="s">
        <v>32</v>
      </c>
      <c r="B260" s="3">
        <v>0</v>
      </c>
    </row>
    <row r="261" spans="1:3" x14ac:dyDescent="0.25">
      <c r="B261" s="22">
        <v>1.5</v>
      </c>
      <c r="C261" s="13">
        <f>IF(0 &lt; 10^C123-10^(C$19*$B261+C$20), LOG(10^C123-10^(C$19*$B261+C$20)), "")</f>
        <v>5.3872290127933891</v>
      </c>
    </row>
    <row r="262" spans="1:3" x14ac:dyDescent="0.25">
      <c r="B262" s="22">
        <v>3</v>
      </c>
      <c r="C262" s="13">
        <f>IF(0 &lt; 10^C124-10^(C$19*$B262+C$20), LOG(10^C124-10^(C$19*$B262+C$20)), "")</f>
        <v>4.9837001094187325</v>
      </c>
    </row>
    <row r="263" spans="1:3" x14ac:dyDescent="0.25">
      <c r="B263" s="22">
        <v>4.5</v>
      </c>
      <c r="C263" s="13">
        <f>IF(0 &lt; 10^C125-10^(C$19*$B263+C$20), LOG(10^C125-10^(C$19*$B263+C$20)), "")</f>
        <v>4.4720358512608609</v>
      </c>
    </row>
    <row r="264" spans="1:3" x14ac:dyDescent="0.25">
      <c r="B264" s="22">
        <v>6</v>
      </c>
      <c r="C264" s="13">
        <f>IF(0 &lt; 10^C126-10^(C$19*$B264+C$20), LOG(10^C126-10^(C$19*$B264+C$20)), "")</f>
        <v>4.0687472572101555</v>
      </c>
    </row>
    <row r="265" spans="1:3" x14ac:dyDescent="0.25">
      <c r="B265" s="22">
        <v>7.5</v>
      </c>
      <c r="C265" s="13">
        <f>IF(0 &lt; 10^C127-10^(C$19*$B265+C$20), LOG(10^C127-10^(C$19*$B265+C$20)), "")</f>
        <v>3.7125273546105486</v>
      </c>
    </row>
    <row r="266" spans="1:3" x14ac:dyDescent="0.25">
      <c r="B266" s="22">
        <v>9</v>
      </c>
      <c r="C266" s="13">
        <f>IF(0 &lt; 10^C128-10^(C$19*$B266+C$20), LOG(10^C128-10^(C$19*$B266+C$20)), "")</f>
        <v>3.2375755186472865</v>
      </c>
    </row>
    <row r="267" spans="1:3" x14ac:dyDescent="0.25">
      <c r="B267" s="22">
        <v>10.5</v>
      </c>
      <c r="C267" s="13">
        <f>IF(0 &lt; 10^C129-10^(C$19*$B267+C$20), LOG(10^C129-10^(C$19*$B267+C$20)), "")</f>
        <v>2.7758468163617165</v>
      </c>
    </row>
    <row r="268" spans="1:3" x14ac:dyDescent="0.25">
      <c r="B268" s="22">
        <v>12</v>
      </c>
      <c r="C268" s="13" t="str">
        <f>IF(0 &lt; 10^C130-10^(C$19*$B268+C$20), LOG(10^C130-10^(C$19*$B268+C$20)), "")</f>
        <v/>
      </c>
    </row>
    <row r="269" spans="1:3" x14ac:dyDescent="0.25">
      <c r="B269" s="22">
        <v>13.5</v>
      </c>
      <c r="C269" s="13" t="str">
        <f>IF(0 &lt; 10^C131-10^(C$19*$B269+C$20), LOG(10^C131-10^(C$19*$B269+C$20)), "")</f>
        <v/>
      </c>
    </row>
    <row r="270" spans="1:3" x14ac:dyDescent="0.25">
      <c r="B270" s="22">
        <v>15</v>
      </c>
      <c r="C270" t="str">
        <f>IF(0 &lt; 10^C132-10^(C$19*$B270+C$20), LOG(10^C132-10^(C$19*$B270+C$20)), "")</f>
        <v/>
      </c>
    </row>
    <row r="271" spans="1:3" x14ac:dyDescent="0.25">
      <c r="B271" s="22">
        <v>16.5</v>
      </c>
    </row>
    <row r="272" spans="1:3" x14ac:dyDescent="0.25">
      <c r="B272" s="22">
        <v>18</v>
      </c>
    </row>
    <row r="273" spans="1:3" x14ac:dyDescent="0.25">
      <c r="B273" s="22">
        <v>19.5</v>
      </c>
    </row>
    <row r="274" spans="1:3" x14ac:dyDescent="0.25">
      <c r="B274" s="22">
        <v>21</v>
      </c>
    </row>
    <row r="275" spans="1:3" x14ac:dyDescent="0.25">
      <c r="B275" s="22">
        <v>22.5</v>
      </c>
    </row>
    <row r="276" spans="1:3" x14ac:dyDescent="0.25">
      <c r="B276" s="22">
        <v>24</v>
      </c>
    </row>
    <row r="277" spans="1:3" x14ac:dyDescent="0.25">
      <c r="B277" s="22">
        <v>25.5</v>
      </c>
    </row>
    <row r="278" spans="1:3" x14ac:dyDescent="0.25">
      <c r="B278" s="22">
        <v>27</v>
      </c>
    </row>
    <row r="279" spans="1:3" x14ac:dyDescent="0.25">
      <c r="B279" s="22">
        <v>28.5</v>
      </c>
    </row>
    <row r="280" spans="1:3" x14ac:dyDescent="0.25">
      <c r="B280" s="22">
        <v>30</v>
      </c>
    </row>
    <row r="281" spans="1:3" x14ac:dyDescent="0.25">
      <c r="B281" s="22">
        <v>31.5</v>
      </c>
    </row>
    <row r="282" spans="1:3" x14ac:dyDescent="0.25">
      <c r="B282" s="22">
        <v>33</v>
      </c>
    </row>
    <row r="283" spans="1:3" x14ac:dyDescent="0.25">
      <c r="B283" s="22">
        <v>34.5</v>
      </c>
    </row>
    <row r="284" spans="1:3" x14ac:dyDescent="0.25">
      <c r="B284" s="22">
        <v>36</v>
      </c>
    </row>
    <row r="285" spans="1:3" x14ac:dyDescent="0.25">
      <c r="B285" s="22">
        <v>37.5</v>
      </c>
    </row>
    <row r="286" spans="1:3" x14ac:dyDescent="0.25">
      <c r="B286" s="13">
        <v>39</v>
      </c>
    </row>
    <row r="287" spans="1:3" x14ac:dyDescent="0.25">
      <c r="A287" t="s">
        <v>32</v>
      </c>
      <c r="B287" s="3">
        <v>0</v>
      </c>
    </row>
    <row r="288" spans="1:3" x14ac:dyDescent="0.25">
      <c r="B288" s="22">
        <v>1.5</v>
      </c>
      <c r="C288" s="13">
        <f>IF(0&lt;10^C261-10^(C$28*$B288+C$29),LOG(10^C261-10^(C$28*$B288+C$29)),"")</f>
        <v>4.7321616818915935</v>
      </c>
    </row>
    <row r="289" spans="2:3" x14ac:dyDescent="0.25">
      <c r="B289" s="22">
        <v>3</v>
      </c>
      <c r="C289" s="13">
        <f>IF(0&lt;10^C262-10^(C$28*$B289+C$29),LOG(10^C262-10^(C$28*$B289+C$29)),"")</f>
        <v>4.3277860085316968</v>
      </c>
    </row>
    <row r="290" spans="2:3" x14ac:dyDescent="0.25">
      <c r="B290" s="22">
        <v>4.5</v>
      </c>
      <c r="C290" s="13" t="str">
        <f>IF(0&lt;10^C263-10^(C$28*$B290+C$29),LOG(10^C263-10^(C$28*$B290+C$29)),"")</f>
        <v/>
      </c>
    </row>
    <row r="291" spans="2:3" x14ac:dyDescent="0.25">
      <c r="B291" s="22">
        <v>6</v>
      </c>
      <c r="C291" s="13" t="str">
        <f>IF(0&lt;10^C264-10^(C$28*$B291+C$29),LOG(10^C264-10^(C$28*$B291+C$29)),"")</f>
        <v/>
      </c>
    </row>
    <row r="292" spans="2:3" x14ac:dyDescent="0.25">
      <c r="B292" s="22">
        <v>7.5</v>
      </c>
      <c r="C292" s="13">
        <f>IF(0&lt;10^C265-10^(C$28*$B292+C$29),LOG(10^C265-10^(C$28*$B292+C$29)),"")</f>
        <v>2.7241533552212966</v>
      </c>
    </row>
    <row r="293" spans="2:3" x14ac:dyDescent="0.25">
      <c r="B293" s="22">
        <v>9</v>
      </c>
    </row>
    <row r="294" spans="2:3" x14ac:dyDescent="0.25">
      <c r="B294" s="22">
        <v>10.5</v>
      </c>
    </row>
    <row r="295" spans="2:3" x14ac:dyDescent="0.25">
      <c r="B295" s="22">
        <v>12</v>
      </c>
    </row>
    <row r="296" spans="2:3" x14ac:dyDescent="0.25">
      <c r="B296" s="22">
        <v>13.5</v>
      </c>
    </row>
    <row r="297" spans="2:3" x14ac:dyDescent="0.25">
      <c r="B297" s="22">
        <v>15</v>
      </c>
    </row>
    <row r="298" spans="2:3" x14ac:dyDescent="0.25">
      <c r="B298" s="22">
        <v>16.5</v>
      </c>
    </row>
    <row r="299" spans="2:3" x14ac:dyDescent="0.25">
      <c r="B299" s="22">
        <v>18</v>
      </c>
    </row>
    <row r="300" spans="2:3" x14ac:dyDescent="0.25">
      <c r="B300" s="22">
        <v>19.5</v>
      </c>
    </row>
    <row r="301" spans="2:3" x14ac:dyDescent="0.25">
      <c r="B301" s="22">
        <v>21</v>
      </c>
    </row>
    <row r="302" spans="2:3" x14ac:dyDescent="0.25">
      <c r="B302" s="22">
        <v>22.5</v>
      </c>
    </row>
    <row r="303" spans="2:3" x14ac:dyDescent="0.25">
      <c r="B303" s="22">
        <v>24</v>
      </c>
    </row>
    <row r="304" spans="2:3" x14ac:dyDescent="0.25">
      <c r="B304" s="22">
        <v>25.5</v>
      </c>
    </row>
    <row r="305" spans="2:2" x14ac:dyDescent="0.25">
      <c r="B305" s="22">
        <v>27</v>
      </c>
    </row>
    <row r="306" spans="2:2" x14ac:dyDescent="0.25">
      <c r="B306" s="22">
        <v>28.5</v>
      </c>
    </row>
    <row r="307" spans="2:2" x14ac:dyDescent="0.25">
      <c r="B307" s="22">
        <v>30</v>
      </c>
    </row>
    <row r="308" spans="2:2" x14ac:dyDescent="0.25">
      <c r="B308" s="22">
        <v>31.5</v>
      </c>
    </row>
    <row r="309" spans="2:2" x14ac:dyDescent="0.25">
      <c r="B309" s="22">
        <v>33</v>
      </c>
    </row>
    <row r="310" spans="2:2" x14ac:dyDescent="0.25">
      <c r="B310" s="22">
        <v>34.5</v>
      </c>
    </row>
    <row r="311" spans="2:2" x14ac:dyDescent="0.25">
      <c r="B311" s="22">
        <v>36</v>
      </c>
    </row>
    <row r="312" spans="2:2" x14ac:dyDescent="0.25">
      <c r="B312" s="22">
        <v>37.5</v>
      </c>
    </row>
    <row r="313" spans="2:2" x14ac:dyDescent="0.25">
      <c r="B313" s="22">
        <v>39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2016-08-27T02:55:42Z</dcterms:modified>
</cp:coreProperties>
</file>