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236" i="2"/>
  <c r="C237" i="2"/>
  <c r="C238" i="2"/>
  <c r="C239" i="2"/>
  <c r="C240" i="2"/>
  <c r="C235" i="2"/>
  <c r="C180" i="2"/>
  <c r="C20" i="2"/>
  <c r="C19" i="2"/>
  <c r="C18" i="2"/>
  <c r="C208" i="2"/>
  <c r="C209" i="2"/>
  <c r="C210" i="2"/>
  <c r="C211" i="2"/>
  <c r="C212" i="2"/>
  <c r="C213" i="2"/>
  <c r="C181" i="2"/>
  <c r="C182" i="2"/>
  <c r="C183" i="2"/>
  <c r="C184" i="2"/>
  <c r="C185" i="2"/>
  <c r="C14" i="2" l="1"/>
  <c r="C69" i="2" l="1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121" i="2" s="1"/>
  <c r="C13" i="2" l="1"/>
  <c r="C97" i="2" l="1"/>
  <c r="C124" i="2" s="1"/>
  <c r="C98" i="2"/>
  <c r="C125" i="2" s="1"/>
  <c r="C99" i="2"/>
  <c r="C126" i="2" s="1"/>
  <c r="C100" i="2"/>
  <c r="C127" i="2" s="1"/>
  <c r="C101" i="2"/>
  <c r="C128" i="2" s="1"/>
  <c r="C102" i="2"/>
  <c r="C129" i="2" s="1"/>
  <c r="C103" i="2"/>
  <c r="C130" i="2" s="1"/>
  <c r="C104" i="2"/>
  <c r="C131" i="2" s="1"/>
  <c r="C105" i="2"/>
  <c r="C132" i="2" s="1"/>
  <c r="C106" i="2"/>
  <c r="C133" i="2" s="1"/>
  <c r="C107" i="2"/>
  <c r="C134" i="2" s="1"/>
  <c r="C108" i="2"/>
  <c r="C135" i="2" s="1"/>
  <c r="C109" i="2"/>
  <c r="C136" i="2" s="1"/>
  <c r="C110" i="2"/>
  <c r="C137" i="2" s="1"/>
  <c r="C111" i="2"/>
  <c r="C138" i="2" s="1"/>
  <c r="C112" i="2"/>
  <c r="C139" i="2" s="1"/>
  <c r="C113" i="2"/>
  <c r="C140" i="2" s="1"/>
  <c r="C114" i="2"/>
  <c r="C141" i="2" s="1"/>
  <c r="C115" i="2"/>
  <c r="C142" i="2" s="1"/>
  <c r="C116" i="2"/>
  <c r="C143" i="2" s="1"/>
  <c r="C117" i="2"/>
  <c r="C144" i="2" s="1"/>
  <c r="C118" i="2"/>
  <c r="C145" i="2" s="1"/>
  <c r="C119" i="2"/>
  <c r="C146" i="2" s="1"/>
  <c r="C120" i="2"/>
  <c r="C147" i="2" s="1"/>
  <c r="C148" i="2"/>
  <c r="C96" i="2"/>
  <c r="C123" i="2" s="1"/>
  <c r="C173" i="2" l="1"/>
  <c r="C169" i="2"/>
  <c r="C22" i="2"/>
  <c r="C165" i="2"/>
  <c r="C157" i="2"/>
  <c r="C150" i="2"/>
  <c r="C168" i="2"/>
  <c r="C170" i="2"/>
  <c r="C166" i="2"/>
  <c r="C162" i="2"/>
  <c r="C158" i="2"/>
  <c r="C154" i="2"/>
  <c r="C161" i="2"/>
  <c r="C153" i="2"/>
  <c r="C172" i="2"/>
  <c r="C164" i="2"/>
  <c r="C160" i="2"/>
  <c r="C156" i="2"/>
  <c r="C152" i="2"/>
  <c r="C171" i="2"/>
  <c r="C167" i="2"/>
  <c r="C163" i="2"/>
  <c r="C159" i="2"/>
  <c r="C155" i="2"/>
  <c r="C151" i="2"/>
  <c r="C174" i="2"/>
  <c r="C263" i="2" l="1"/>
  <c r="C265" i="2"/>
  <c r="C261" i="2"/>
  <c r="C268" i="2"/>
  <c r="C267" i="2"/>
  <c r="C264" i="2"/>
  <c r="C269" i="2"/>
  <c r="C266" i="2"/>
  <c r="C262" i="2"/>
  <c r="C270" i="2"/>
  <c r="C21" i="2"/>
  <c r="C10" i="2" s="1"/>
  <c r="C31" i="2" l="1"/>
  <c r="C16" i="2"/>
  <c r="C17" i="2"/>
  <c r="C258" i="2"/>
  <c r="C289" i="2" l="1"/>
  <c r="C288" i="2"/>
  <c r="C290" i="2"/>
  <c r="C292" i="2"/>
  <c r="C291" i="2"/>
  <c r="C23" i="2"/>
  <c r="C30" i="2"/>
  <c r="C26" i="2" s="1"/>
  <c r="C9" i="2"/>
  <c r="C12" i="2" s="1"/>
  <c r="C40" i="2" l="1"/>
  <c r="C39" i="2"/>
  <c r="C35" i="2" s="1"/>
  <c r="C25" i="2"/>
  <c r="C11" i="2"/>
  <c r="C34" i="2" l="1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<sst xmlns="http://schemas.openxmlformats.org/spreadsheetml/2006/main" count="66" uniqueCount="38">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</sst>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3" xfId="0" applyNumberFormat="1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2" xfId="0" applyBorder="1"/>
    <xf numFmtId="164" fontId="1" fillId="0" borderId="0" xfId="0" applyNumberFormat="1" applyFont="1"/>
    <xf numFmtId="164" fontId="0" fillId="0" borderId="0" xfId="0" applyNumberFormat="1" applyFont="1"/>
    <xf numFmtId="0" fontId="7" fillId="0" borderId="0" xfId="4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7" fillId="0" borderId="0" xfId="4"/>
    <xf numFmtId="0" fontId="7" fillId="0" borderId="0" xfId="4" applyFont="1" applyFill="1" applyBorder="1" applyAlignment="1" applyProtection="1"/>
    <xf numFmtId="0" fontId="7" fillId="0" borderId="0" xfId="4" applyFill="1" applyBorder="1"/>
    <xf numFmtId="2" fontId="6" fillId="0" borderId="4" xfId="6" applyNumberFormat="1" applyBorder="1" applyAlignment="1">
      <alignment horizontal="center" vertical="center"/>
    </xf>
    <xf numFmtId="0" fontId="7" fillId="0" borderId="0" xfId="4"/>
    <xf numFmtId="0" fontId="7" fillId="0" borderId="0" xfId="4" applyFont="1" applyFill="1" applyBorder="1" applyAlignment="1" applyProtection="1"/>
    <xf numFmtId="0" fontId="7" fillId="0" borderId="0" xfId="4" applyFill="1" applyBorder="1"/>
    <xf numFmtId="2" fontId="6" fillId="0" borderId="5" xfId="6" applyNumberFormat="1" applyBorder="1" applyAlignment="1">
      <alignment horizontal="center" vertical="center"/>
    </xf>
    <xf numFmtId="0" fontId="7" fillId="0" borderId="0" xfId="4"/>
    <xf numFmtId="0" fontId="7" fillId="0" borderId="0" xfId="4" applyFont="1" applyFill="1" applyBorder="1" applyAlignment="1" applyProtection="1"/>
    <xf numFmtId="0" fontId="7" fillId="0" borderId="0" xfId="4"/>
    <xf numFmtId="0" fontId="7" fillId="0" borderId="0" xfId="4" applyFont="1" applyFill="1" applyBorder="1" applyAlignment="1" applyProtection="1"/>
  </cellXfs>
  <cellStyles count="9">
    <cellStyle name="Normal" xfId="0" builtinId="0"/>
    <cellStyle name="Normal 2" xfId="1"/>
    <cellStyle name="Normal 2 2" xfId="6"/>
    <cellStyle name="Normal 2 3" xfId="7"/>
    <cellStyle name="Normal 2 4" xfId="5"/>
    <cellStyle name="Normal 3" xfId="2"/>
    <cellStyle name="Normal 3 2" xfId="8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4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9">
        <v>8</v>
      </c>
    </row>
    <row r="2" spans="1:3" ht="30.75" customHeight="1" x14ac:dyDescent="0.25">
      <c r="A2" s="18" t="s">
        <v>3</v>
      </c>
      <c r="B2" s="18"/>
      <c r="C2" s="27">
        <v>6144.3570000000009</v>
      </c>
    </row>
    <row r="3" spans="1:3" x14ac:dyDescent="0.25">
      <c r="A3" s="18" t="s">
        <v>4</v>
      </c>
      <c r="B3" s="18"/>
      <c r="C3" s="28">
        <v>24892.3</v>
      </c>
    </row>
    <row r="4" spans="1:3" x14ac:dyDescent="0.25">
      <c r="A4" s="18" t="s">
        <v>5</v>
      </c>
      <c r="B4" s="18"/>
      <c r="C4" s="27">
        <v>17349.900000000001</v>
      </c>
    </row>
    <row r="5" spans="1:3" x14ac:dyDescent="0.25">
      <c r="A5" s="18" t="s">
        <v>6</v>
      </c>
      <c r="B5" s="18"/>
      <c r="C5" s="27">
        <v>0.81820000000000004</v>
      </c>
    </row>
    <row r="6" spans="1:3" x14ac:dyDescent="0.25">
      <c r="A6" s="18" t="s">
        <v>7</v>
      </c>
      <c r="B6" s="18"/>
      <c r="C6" s="27">
        <v>1.0194958965351433</v>
      </c>
    </row>
    <row r="7" spans="1:3" x14ac:dyDescent="0.25">
      <c r="A7" s="18" t="s">
        <v>8</v>
      </c>
      <c r="B7" s="18"/>
      <c r="C7" s="30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17">
        <v>1.5</v>
      </c>
      <c r="C9" s="31"/>
    </row>
    <row r="10" spans="1:3" x14ac:dyDescent="0.25">
      <c r="B10" s="17">
        <v>3</v>
      </c>
      <c r="C10" s="32">
        <v>96080.8</v>
      </c>
    </row>
    <row r="11" spans="1:3" x14ac:dyDescent="0.25">
      <c r="B11" s="17">
        <v>4.5</v>
      </c>
      <c r="C11" s="32">
        <v>46258.400000000001</v>
      </c>
    </row>
    <row r="12" spans="1:3" x14ac:dyDescent="0.25">
      <c r="B12" s="17">
        <v>6</v>
      </c>
      <c r="C12" s="32">
        <v>28250.2</v>
      </c>
    </row>
    <row r="13" spans="1:3" x14ac:dyDescent="0.25">
      <c r="B13" s="17">
        <v>7.5</v>
      </c>
      <c r="C13" s="32">
        <v>21542</v>
      </c>
    </row>
    <row r="14" spans="1:3" x14ac:dyDescent="0.25">
      <c r="B14" s="17">
        <v>9</v>
      </c>
      <c r="C14" s="32">
        <v>14461.3</v>
      </c>
    </row>
    <row r="15" spans="1:3" x14ac:dyDescent="0.25">
      <c r="B15" s="17">
        <v>10.5</v>
      </c>
      <c r="C15" s="32">
        <v>11027.6</v>
      </c>
    </row>
    <row r="16" spans="1:3" x14ac:dyDescent="0.25">
      <c r="B16" s="17">
        <v>12</v>
      </c>
      <c r="C16" s="32">
        <v>8692.5</v>
      </c>
    </row>
    <row r="17" spans="2:3" x14ac:dyDescent="0.25">
      <c r="B17" s="17">
        <v>13.5</v>
      </c>
      <c r="C17" s="32">
        <v>7315.35</v>
      </c>
    </row>
    <row r="18" spans="2:3" x14ac:dyDescent="0.25">
      <c r="B18" s="17">
        <v>15</v>
      </c>
      <c r="C18" s="32">
        <v>5938.2</v>
      </c>
    </row>
    <row r="19" spans="2:3" x14ac:dyDescent="0.25">
      <c r="B19" s="17">
        <v>16.5</v>
      </c>
      <c r="C19" s="32">
        <v>4136</v>
      </c>
    </row>
    <row r="20" spans="2:3" x14ac:dyDescent="0.25">
      <c r="B20" s="17">
        <v>18</v>
      </c>
      <c r="C20" s="32">
        <v>3701.9</v>
      </c>
    </row>
    <row r="21" spans="2:3" x14ac:dyDescent="0.25">
      <c r="B21" s="17">
        <v>19.5</v>
      </c>
      <c r="C21" s="32">
        <v>3483.7</v>
      </c>
    </row>
    <row r="22" spans="2:3" x14ac:dyDescent="0.25">
      <c r="B22" s="17">
        <v>21</v>
      </c>
      <c r="C22" s="32">
        <v>3078.5</v>
      </c>
    </row>
    <row r="23" spans="2:3" x14ac:dyDescent="0.25">
      <c r="B23" s="17">
        <v>22.5</v>
      </c>
      <c r="C23" s="32">
        <v>2591.6</v>
      </c>
    </row>
    <row r="24" spans="2:3" x14ac:dyDescent="0.25">
      <c r="B24" s="17">
        <v>24</v>
      </c>
      <c r="C24" s="32">
        <v>2220.1</v>
      </c>
    </row>
    <row r="25" spans="2:3" x14ac:dyDescent="0.25">
      <c r="B25" s="17">
        <v>25.5</v>
      </c>
      <c r="C25" s="32">
        <v>1940.4</v>
      </c>
    </row>
    <row r="26" spans="2:3" x14ac:dyDescent="0.25">
      <c r="B26" s="17">
        <v>27</v>
      </c>
      <c r="C26" s="32">
        <v>1677.6</v>
      </c>
    </row>
    <row r="27" spans="2:3" x14ac:dyDescent="0.25">
      <c r="B27" s="17">
        <v>28.5</v>
      </c>
      <c r="C27" s="32">
        <v>1419.9</v>
      </c>
    </row>
    <row r="28" spans="2:3" x14ac:dyDescent="0.25">
      <c r="B28" s="17">
        <v>30</v>
      </c>
      <c r="C28" s="32">
        <v>1297.3</v>
      </c>
    </row>
    <row r="29" spans="2:3" x14ac:dyDescent="0.25">
      <c r="B29" s="17">
        <v>31.5</v>
      </c>
      <c r="C29" s="32">
        <v>1210.9000000000001</v>
      </c>
    </row>
    <row r="30" spans="2:3" x14ac:dyDescent="0.25">
      <c r="B30" s="17">
        <v>33</v>
      </c>
      <c r="C30" s="32">
        <v>1077.7</v>
      </c>
    </row>
    <row r="31" spans="2:3" x14ac:dyDescent="0.25">
      <c r="B31" s="17">
        <v>34.5</v>
      </c>
      <c r="C31" s="32">
        <v>863.4</v>
      </c>
    </row>
    <row r="32" spans="2:3" x14ac:dyDescent="0.25">
      <c r="B32" s="17">
        <v>36</v>
      </c>
      <c r="C32" s="32">
        <v>871.3</v>
      </c>
    </row>
    <row r="33" spans="2:3" x14ac:dyDescent="0.25">
      <c r="B33" s="17">
        <v>37.5</v>
      </c>
      <c r="C33" s="32">
        <v>804.7</v>
      </c>
    </row>
    <row r="34" spans="2:3" x14ac:dyDescent="0.25">
      <c r="B34" s="17">
        <v>39</v>
      </c>
      <c r="C34" s="32">
        <v>669.3</v>
      </c>
    </row>
    <row r="35" spans="2:3" x14ac:dyDescent="0.25">
      <c r="B35" s="13"/>
      <c r="C35" s="5"/>
    </row>
    <row r="36" spans="2:3" x14ac:dyDescent="0.25">
      <c r="B36" s="13"/>
      <c r="C36" s="5"/>
    </row>
    <row r="37" spans="2:3" x14ac:dyDescent="0.25">
      <c r="B37" s="13"/>
      <c r="C37" s="5"/>
    </row>
    <row r="38" spans="2:3" x14ac:dyDescent="0.25">
      <c r="B38" s="13"/>
      <c r="C38" s="5"/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3"/>
  <sheetViews>
    <sheetView tabSelected="1" topLeftCell="A37" zoomScale="70" zoomScaleNormal="70" workbookViewId="0">
      <selection activeCell="C39" sqref="C39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25">
        <v>8</v>
      </c>
    </row>
    <row r="2" spans="1:3" x14ac:dyDescent="0.25">
      <c r="A2" s="18" t="s">
        <v>3</v>
      </c>
      <c r="B2" s="18"/>
      <c r="C2" s="23">
        <v>6144.3570000000009</v>
      </c>
    </row>
    <row r="3" spans="1:3" x14ac:dyDescent="0.25">
      <c r="A3" s="18" t="s">
        <v>4</v>
      </c>
      <c r="B3" s="18"/>
      <c r="C3" s="24">
        <v>24892.3</v>
      </c>
    </row>
    <row r="4" spans="1:3" x14ac:dyDescent="0.25">
      <c r="A4" s="18" t="s">
        <v>5</v>
      </c>
      <c r="B4" s="18"/>
      <c r="C4" s="23">
        <v>17349.900000000001</v>
      </c>
    </row>
    <row r="5" spans="1:3" x14ac:dyDescent="0.25">
      <c r="A5" s="18" t="s">
        <v>6</v>
      </c>
      <c r="B5" s="18"/>
      <c r="C5" s="23">
        <v>0.81820000000000004</v>
      </c>
    </row>
    <row r="6" spans="1:3" x14ac:dyDescent="0.25">
      <c r="A6" s="18" t="s">
        <v>7</v>
      </c>
      <c r="B6" s="18"/>
      <c r="C6" s="23">
        <v>1.0194958965351433</v>
      </c>
    </row>
    <row r="7" spans="1:3" x14ac:dyDescent="0.25">
      <c r="A7" s="18" t="s">
        <v>8</v>
      </c>
      <c r="B7" s="18"/>
      <c r="C7" s="26">
        <v>60</v>
      </c>
    </row>
    <row r="8" spans="1:3" x14ac:dyDescent="0.25">
      <c r="A8" s="21" t="s">
        <v>30</v>
      </c>
      <c r="B8" s="21"/>
      <c r="C8" s="12">
        <v>39</v>
      </c>
    </row>
    <row r="9" spans="1:3" x14ac:dyDescent="0.25">
      <c r="A9" s="22" t="s">
        <v>18</v>
      </c>
      <c r="B9" s="22"/>
      <c r="C9">
        <f>C16+C10</f>
        <v>141.17191462698375</v>
      </c>
    </row>
    <row r="10" spans="1:3" x14ac:dyDescent="0.25">
      <c r="A10" s="20" t="s">
        <v>20</v>
      </c>
      <c r="B10" s="20"/>
      <c r="C10">
        <f>60*(C13-(C22/C21)*EXP(-1*C21*C8))/C2/C7</f>
        <v>7.3409426128706015</v>
      </c>
    </row>
    <row r="11" spans="1:3" x14ac:dyDescent="0.25">
      <c r="A11" s="20" t="s">
        <v>21</v>
      </c>
      <c r="B11" s="20"/>
      <c r="C11">
        <f>C16/C9</f>
        <v>0.94799997837907446</v>
      </c>
    </row>
    <row r="12" spans="1:3" x14ac:dyDescent="0.25">
      <c r="A12" s="20" t="s">
        <v>22</v>
      </c>
      <c r="B12" s="20"/>
      <c r="C12">
        <f>C9*C17/(3*0.693)</f>
        <v>568.64979196028742</v>
      </c>
    </row>
    <row r="13" spans="1:3" x14ac:dyDescent="0.25">
      <c r="A13" s="20" t="s">
        <v>29</v>
      </c>
      <c r="B13" s="20"/>
      <c r="C13" s="9">
        <f>(C3+C4)/C5</f>
        <v>51628.208262038614</v>
      </c>
    </row>
    <row r="14" spans="1:3" x14ac:dyDescent="0.25">
      <c r="A14" s="19" t="s">
        <v>33</v>
      </c>
      <c r="B14" s="10" t="s">
        <v>35</v>
      </c>
      <c r="C14" s="9">
        <f>C176</f>
        <v>16.5</v>
      </c>
    </row>
    <row r="15" spans="1:3" x14ac:dyDescent="0.25">
      <c r="A15" s="19"/>
      <c r="B15" s="10" t="s">
        <v>36</v>
      </c>
      <c r="C15" s="9">
        <v>39</v>
      </c>
    </row>
    <row r="16" spans="1:3" x14ac:dyDescent="0.25">
      <c r="A16" s="19"/>
      <c r="B16" s="10" t="s">
        <v>19</v>
      </c>
      <c r="C16">
        <f>60*C22/(C$2*(1-EXP(-1*C21*60)))</f>
        <v>133.83097201411314</v>
      </c>
    </row>
    <row r="17" spans="1:3" x14ac:dyDescent="0.25">
      <c r="A17" s="19"/>
      <c r="B17" s="11" t="s">
        <v>23</v>
      </c>
      <c r="C17" s="9">
        <f>0.693/C21</f>
        <v>8.3743492507642596</v>
      </c>
    </row>
    <row r="18" spans="1:3" x14ac:dyDescent="0.25">
      <c r="A18" s="19"/>
      <c r="B18" s="11" t="s">
        <v>24</v>
      </c>
      <c r="C18">
        <f>RSQ(C133:C148,B133:B148)</f>
        <v>0.99222235874382381</v>
      </c>
    </row>
    <row r="19" spans="1:3" x14ac:dyDescent="0.25">
      <c r="A19" s="19"/>
      <c r="B19" s="11" t="s">
        <v>25</v>
      </c>
      <c r="C19" s="9">
        <f>SLOPE(C133:C148,B133:B148)</f>
        <v>-3.5932565634981324E-2</v>
      </c>
    </row>
    <row r="20" spans="1:3" x14ac:dyDescent="0.25">
      <c r="A20" s="19"/>
      <c r="B20" s="11" t="s">
        <v>26</v>
      </c>
      <c r="C20" s="9">
        <f>INTERCEPT(C133:C148,B133:B148)</f>
        <v>4.1338412089236787</v>
      </c>
    </row>
    <row r="21" spans="1:3" x14ac:dyDescent="0.25">
      <c r="A21" s="19"/>
      <c r="B21" s="11" t="s">
        <v>27</v>
      </c>
      <c r="C21" s="9">
        <f>ABS(C19)*2.303</f>
        <v>8.2752698657361984E-2</v>
      </c>
    </row>
    <row r="22" spans="1:3" x14ac:dyDescent="0.25">
      <c r="A22" s="19"/>
      <c r="B22" s="11" t="s">
        <v>28</v>
      </c>
      <c r="C22" s="9">
        <f>10^C20</f>
        <v>13609.469884854887</v>
      </c>
    </row>
    <row r="23" spans="1:3" x14ac:dyDescent="0.25">
      <c r="A23" s="19" t="s">
        <v>34</v>
      </c>
      <c r="B23" s="10" t="s">
        <v>35</v>
      </c>
      <c r="C23" s="9">
        <f>C259</f>
        <v>6</v>
      </c>
    </row>
    <row r="24" spans="1:3" x14ac:dyDescent="0.25">
      <c r="A24" s="19"/>
      <c r="B24" s="10" t="s">
        <v>36</v>
      </c>
      <c r="C24" s="9">
        <v>15</v>
      </c>
    </row>
    <row r="25" spans="1:3" x14ac:dyDescent="0.25">
      <c r="A25" s="19"/>
      <c r="B25" s="10" t="s">
        <v>19</v>
      </c>
      <c r="C25">
        <f>60*C31/(C$2*(1-EXP(-1*C30*60)))</f>
        <v>914.72167623905568</v>
      </c>
    </row>
    <row r="26" spans="1:3" x14ac:dyDescent="0.25">
      <c r="A26" s="19"/>
      <c r="B26" s="11" t="s">
        <v>23</v>
      </c>
      <c r="C26" s="9">
        <f>0.693/C30</f>
        <v>2.2647930729717483</v>
      </c>
    </row>
    <row r="27" spans="1:3" x14ac:dyDescent="0.25">
      <c r="A27" s="19"/>
      <c r="B27" s="11" t="s">
        <v>24</v>
      </c>
      <c r="C27">
        <f>RSQ(C264:C270,B264:B270)</f>
        <v>0.9928933192699535</v>
      </c>
    </row>
    <row r="28" spans="1:3" x14ac:dyDescent="0.25">
      <c r="A28" s="19"/>
      <c r="B28" s="11" t="s">
        <v>25</v>
      </c>
      <c r="C28" s="9">
        <f>SLOPE(C264:C270,B264:B270)</f>
        <v>-0.13286505407246851</v>
      </c>
    </row>
    <row r="29" spans="1:3" x14ac:dyDescent="0.25">
      <c r="A29" s="19"/>
      <c r="B29" s="11" t="s">
        <v>26</v>
      </c>
      <c r="C29" s="9">
        <f>INTERCEPT(C264:C270,B264:B270)</f>
        <v>4.971614156894308</v>
      </c>
    </row>
    <row r="30" spans="1:3" x14ac:dyDescent="0.25">
      <c r="A30" s="19"/>
      <c r="B30" s="11" t="s">
        <v>27</v>
      </c>
      <c r="C30" s="9">
        <f>ABS(C28)*2.303</f>
        <v>0.30598821952889499</v>
      </c>
    </row>
    <row r="31" spans="1:3" x14ac:dyDescent="0.25">
      <c r="A31" s="19"/>
      <c r="B31" s="11" t="s">
        <v>28</v>
      </c>
      <c r="C31" s="9">
        <f>10^C29</f>
        <v>93672.941244818299</v>
      </c>
    </row>
    <row r="32" spans="1:3" x14ac:dyDescent="0.25">
      <c r="A32" s="19" t="s">
        <v>31</v>
      </c>
      <c r="B32" s="10" t="s">
        <v>35</v>
      </c>
      <c r="C32" s="9">
        <v>3</v>
      </c>
    </row>
    <row r="33" spans="1:3" x14ac:dyDescent="0.25">
      <c r="A33" s="19"/>
      <c r="B33" s="10" t="s">
        <v>36</v>
      </c>
      <c r="C33" s="9">
        <v>4.5</v>
      </c>
    </row>
    <row r="34" spans="1:3" x14ac:dyDescent="0.25">
      <c r="A34" s="19"/>
      <c r="B34" s="10" t="s">
        <v>19</v>
      </c>
      <c r="C34">
        <f>60*C40/(C$2*(1-EXP(-1*C39*60)))</f>
        <v>10737.50597742432</v>
      </c>
    </row>
    <row r="35" spans="1:3" x14ac:dyDescent="0.25">
      <c r="A35" s="19"/>
      <c r="B35" s="11" t="s">
        <v>23</v>
      </c>
      <c r="C35" s="9">
        <f>0.693/C39</f>
        <v>0.5865540627936775</v>
      </c>
    </row>
    <row r="36" spans="1:3" x14ac:dyDescent="0.25">
      <c r="A36" s="19"/>
      <c r="B36" s="11" t="s">
        <v>24</v>
      </c>
      <c r="C36">
        <f>RSQ(C289:C290,B289:B290)</f>
        <v>1.0000000000000004</v>
      </c>
    </row>
    <row r="37" spans="1:3" x14ac:dyDescent="0.25">
      <c r="A37" s="19"/>
      <c r="B37" s="11" t="s">
        <v>25</v>
      </c>
      <c r="C37" s="9">
        <f>SLOPE(C289:C290,B289:B290)</f>
        <v>-0.51301640068801346</v>
      </c>
    </row>
    <row r="38" spans="1:3" x14ac:dyDescent="0.25">
      <c r="A38" s="19"/>
      <c r="B38" s="11" t="s">
        <v>26</v>
      </c>
      <c r="C38" s="9">
        <f>INTERCEPT(C289:C290,B289:B290)</f>
        <v>6.0412286093963727</v>
      </c>
    </row>
    <row r="39" spans="1:3" x14ac:dyDescent="0.25">
      <c r="A39" s="19"/>
      <c r="B39" s="11" t="s">
        <v>27</v>
      </c>
      <c r="C39" s="9">
        <f>ABS(C37)*2.303</f>
        <v>1.1814767707844949</v>
      </c>
    </row>
    <row r="40" spans="1:3" x14ac:dyDescent="0.25">
      <c r="A40" s="19"/>
      <c r="B40" s="11" t="s">
        <v>28</v>
      </c>
      <c r="C40" s="9">
        <f>10^C38</f>
        <v>1099584.5002488161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17">
        <v>1.5</v>
      </c>
      <c r="C42" s="33"/>
    </row>
    <row r="43" spans="1:3" x14ac:dyDescent="0.25">
      <c r="B43" s="17">
        <v>3</v>
      </c>
      <c r="C43" s="34">
        <v>96080.8</v>
      </c>
    </row>
    <row r="44" spans="1:3" x14ac:dyDescent="0.25">
      <c r="B44" s="17">
        <v>4.5</v>
      </c>
      <c r="C44" s="34">
        <v>46258.400000000001</v>
      </c>
    </row>
    <row r="45" spans="1:3" x14ac:dyDescent="0.25">
      <c r="B45" s="17">
        <v>6</v>
      </c>
      <c r="C45" s="34">
        <v>28250.2</v>
      </c>
    </row>
    <row r="46" spans="1:3" x14ac:dyDescent="0.25">
      <c r="B46" s="17">
        <v>7.5</v>
      </c>
      <c r="C46" s="34">
        <v>21542</v>
      </c>
    </row>
    <row r="47" spans="1:3" x14ac:dyDescent="0.25">
      <c r="B47" s="17">
        <v>9</v>
      </c>
      <c r="C47" s="34">
        <v>14461.3</v>
      </c>
    </row>
    <row r="48" spans="1:3" x14ac:dyDescent="0.25">
      <c r="B48" s="17">
        <v>10.5</v>
      </c>
      <c r="C48" s="34">
        <v>11027.6</v>
      </c>
    </row>
    <row r="49" spans="2:3" x14ac:dyDescent="0.25">
      <c r="B49" s="17">
        <v>12</v>
      </c>
      <c r="C49" s="34">
        <v>8692.5</v>
      </c>
    </row>
    <row r="50" spans="2:3" x14ac:dyDescent="0.25">
      <c r="B50" s="17">
        <v>13.5</v>
      </c>
      <c r="C50" s="34">
        <v>7315.35</v>
      </c>
    </row>
    <row r="51" spans="2:3" x14ac:dyDescent="0.25">
      <c r="B51" s="17">
        <v>15</v>
      </c>
      <c r="C51" s="34">
        <v>5938.2</v>
      </c>
    </row>
    <row r="52" spans="2:3" x14ac:dyDescent="0.25">
      <c r="B52" s="17">
        <v>16.5</v>
      </c>
      <c r="C52" s="34">
        <v>4136</v>
      </c>
    </row>
    <row r="53" spans="2:3" x14ac:dyDescent="0.25">
      <c r="B53" s="17">
        <v>18</v>
      </c>
      <c r="C53" s="34">
        <v>3701.9</v>
      </c>
    </row>
    <row r="54" spans="2:3" x14ac:dyDescent="0.25">
      <c r="B54" s="17">
        <v>19.5</v>
      </c>
      <c r="C54" s="34">
        <v>3483.7</v>
      </c>
    </row>
    <row r="55" spans="2:3" x14ac:dyDescent="0.25">
      <c r="B55" s="17">
        <v>21</v>
      </c>
      <c r="C55" s="34">
        <v>3078.5</v>
      </c>
    </row>
    <row r="56" spans="2:3" x14ac:dyDescent="0.25">
      <c r="B56" s="17">
        <v>22.5</v>
      </c>
      <c r="C56" s="34">
        <v>2591.6</v>
      </c>
    </row>
    <row r="57" spans="2:3" x14ac:dyDescent="0.25">
      <c r="B57" s="17">
        <v>24</v>
      </c>
      <c r="C57" s="34">
        <v>2220.1</v>
      </c>
    </row>
    <row r="58" spans="2:3" x14ac:dyDescent="0.25">
      <c r="B58" s="17">
        <v>25.5</v>
      </c>
      <c r="C58" s="34">
        <v>1940.4</v>
      </c>
    </row>
    <row r="59" spans="2:3" x14ac:dyDescent="0.25">
      <c r="B59" s="17">
        <v>27</v>
      </c>
      <c r="C59" s="34">
        <v>1677.6</v>
      </c>
    </row>
    <row r="60" spans="2:3" x14ac:dyDescent="0.25">
      <c r="B60" s="17">
        <v>28.5</v>
      </c>
      <c r="C60" s="34">
        <v>1419.9</v>
      </c>
    </row>
    <row r="61" spans="2:3" x14ac:dyDescent="0.25">
      <c r="B61" s="17">
        <v>30</v>
      </c>
      <c r="C61" s="34">
        <v>1297.3</v>
      </c>
    </row>
    <row r="62" spans="2:3" x14ac:dyDescent="0.25">
      <c r="B62" s="17">
        <v>31.5</v>
      </c>
      <c r="C62" s="34">
        <v>1210.9000000000001</v>
      </c>
    </row>
    <row r="63" spans="2:3" x14ac:dyDescent="0.25">
      <c r="B63" s="17">
        <v>33</v>
      </c>
      <c r="C63" s="34">
        <v>1077.7</v>
      </c>
    </row>
    <row r="64" spans="2:3" x14ac:dyDescent="0.25">
      <c r="B64" s="17">
        <v>34.5</v>
      </c>
      <c r="C64" s="34">
        <v>863.4</v>
      </c>
    </row>
    <row r="65" spans="1:3" x14ac:dyDescent="0.25">
      <c r="B65" s="17">
        <v>36</v>
      </c>
      <c r="C65" s="34">
        <v>871.3</v>
      </c>
    </row>
    <row r="66" spans="1:3" x14ac:dyDescent="0.25">
      <c r="B66" s="17">
        <v>37.5</v>
      </c>
      <c r="C66" s="34">
        <v>804.7</v>
      </c>
    </row>
    <row r="67" spans="1:3" x14ac:dyDescent="0.25">
      <c r="B67" s="17">
        <v>39</v>
      </c>
      <c r="C67" s="34">
        <v>669.3</v>
      </c>
    </row>
    <row r="68" spans="1:3" x14ac:dyDescent="0.25">
      <c r="A68" t="s">
        <v>10</v>
      </c>
      <c r="B68" s="3">
        <v>0</v>
      </c>
    </row>
    <row r="69" spans="1:3" x14ac:dyDescent="0.25">
      <c r="B69" s="17">
        <v>1.5</v>
      </c>
      <c r="C69" s="13">
        <f t="shared" ref="C69:C94" si="0">C42*C$6</f>
        <v>0</v>
      </c>
    </row>
    <row r="70" spans="1:3" x14ac:dyDescent="0.25">
      <c r="B70" s="17">
        <v>3</v>
      </c>
      <c r="C70" s="13">
        <f t="shared" si="0"/>
        <v>97953.981335813791</v>
      </c>
    </row>
    <row r="71" spans="1:3" x14ac:dyDescent="0.25">
      <c r="B71" s="17">
        <v>4.5</v>
      </c>
      <c r="C71" s="13">
        <f t="shared" si="0"/>
        <v>47160.248980281271</v>
      </c>
    </row>
    <row r="72" spans="1:3" x14ac:dyDescent="0.25">
      <c r="B72" s="17">
        <v>6</v>
      </c>
      <c r="C72" s="13">
        <f t="shared" si="0"/>
        <v>28800.962976297105</v>
      </c>
    </row>
    <row r="73" spans="1:3" x14ac:dyDescent="0.25">
      <c r="B73" s="17">
        <v>7.5</v>
      </c>
      <c r="C73" s="13">
        <f t="shared" si="0"/>
        <v>21961.980603160056</v>
      </c>
    </row>
    <row r="74" spans="1:3" x14ac:dyDescent="0.25">
      <c r="B74" s="17">
        <v>9</v>
      </c>
      <c r="C74" s="13">
        <f t="shared" si="0"/>
        <v>14743.236008563666</v>
      </c>
    </row>
    <row r="75" spans="1:3" x14ac:dyDescent="0.25">
      <c r="B75" s="17">
        <v>10.5</v>
      </c>
      <c r="C75" s="13">
        <f t="shared" si="0"/>
        <v>11242.592948630947</v>
      </c>
    </row>
    <row r="76" spans="1:3" x14ac:dyDescent="0.25">
      <c r="B76" s="17">
        <v>12</v>
      </c>
      <c r="C76" s="13">
        <f t="shared" si="0"/>
        <v>8861.9680806317338</v>
      </c>
    </row>
    <row r="77" spans="1:3" x14ac:dyDescent="0.25">
      <c r="B77" s="17">
        <v>13.5</v>
      </c>
      <c r="C77" s="13">
        <f t="shared" si="0"/>
        <v>7457.9693067183607</v>
      </c>
    </row>
    <row r="78" spans="1:3" x14ac:dyDescent="0.25">
      <c r="B78" s="17">
        <v>15</v>
      </c>
      <c r="C78" s="13">
        <f t="shared" si="0"/>
        <v>6053.9705328049877</v>
      </c>
    </row>
    <row r="79" spans="1:3" x14ac:dyDescent="0.25">
      <c r="B79" s="17">
        <v>16.5</v>
      </c>
      <c r="C79" s="13">
        <f t="shared" si="0"/>
        <v>4216.6350280693523</v>
      </c>
    </row>
    <row r="80" spans="1:3" x14ac:dyDescent="0.25">
      <c r="B80" s="17">
        <v>18</v>
      </c>
      <c r="C80" s="13">
        <f t="shared" si="0"/>
        <v>3774.0718593834472</v>
      </c>
    </row>
    <row r="81" spans="1:3" x14ac:dyDescent="0.25">
      <c r="B81" s="17">
        <v>19.5</v>
      </c>
      <c r="C81" s="13">
        <f t="shared" si="0"/>
        <v>3551.6178547594786</v>
      </c>
    </row>
    <row r="82" spans="1:3" x14ac:dyDescent="0.25">
      <c r="B82" s="17">
        <v>21</v>
      </c>
      <c r="C82" s="13">
        <f t="shared" si="0"/>
        <v>3138.5181174834388</v>
      </c>
    </row>
    <row r="83" spans="1:3" x14ac:dyDescent="0.25">
      <c r="B83" s="17">
        <v>22.5</v>
      </c>
      <c r="C83" s="13">
        <f t="shared" si="0"/>
        <v>2642.1255654604774</v>
      </c>
    </row>
    <row r="84" spans="1:3" x14ac:dyDescent="0.25">
      <c r="B84" s="17">
        <v>24</v>
      </c>
      <c r="C84" s="13">
        <f t="shared" si="0"/>
        <v>2263.3828398976716</v>
      </c>
    </row>
    <row r="85" spans="1:3" x14ac:dyDescent="0.25">
      <c r="B85" s="17">
        <v>25.5</v>
      </c>
      <c r="C85" s="13">
        <f t="shared" si="0"/>
        <v>1978.2298376367921</v>
      </c>
    </row>
    <row r="86" spans="1:3" x14ac:dyDescent="0.25">
      <c r="B86" s="17">
        <v>27</v>
      </c>
      <c r="C86" s="13">
        <f t="shared" si="0"/>
        <v>1710.3063160273562</v>
      </c>
    </row>
    <row r="87" spans="1:3" x14ac:dyDescent="0.25">
      <c r="B87" s="17">
        <v>28.5</v>
      </c>
      <c r="C87" s="13">
        <f t="shared" si="0"/>
        <v>1447.58222349025</v>
      </c>
    </row>
    <row r="88" spans="1:3" x14ac:dyDescent="0.25">
      <c r="B88" s="17">
        <v>30</v>
      </c>
      <c r="C88" s="13">
        <f t="shared" si="0"/>
        <v>1322.5920265750412</v>
      </c>
    </row>
    <row r="89" spans="1:3" x14ac:dyDescent="0.25">
      <c r="B89" s="17">
        <v>31.5</v>
      </c>
      <c r="C89" s="13">
        <f t="shared" si="0"/>
        <v>1234.5075811144052</v>
      </c>
    </row>
    <row r="90" spans="1:3" x14ac:dyDescent="0.25">
      <c r="B90" s="17">
        <v>33</v>
      </c>
      <c r="C90" s="13">
        <f t="shared" si="0"/>
        <v>1098.7107276959239</v>
      </c>
    </row>
    <row r="91" spans="1:3" x14ac:dyDescent="0.25">
      <c r="B91" s="17">
        <v>34.5</v>
      </c>
      <c r="C91" s="13">
        <f t="shared" si="0"/>
        <v>880.23275706844265</v>
      </c>
    </row>
    <row r="92" spans="1:3" x14ac:dyDescent="0.25">
      <c r="B92" s="17">
        <v>36</v>
      </c>
      <c r="C92" s="13">
        <f t="shared" si="0"/>
        <v>888.28677465107035</v>
      </c>
    </row>
    <row r="93" spans="1:3" x14ac:dyDescent="0.25">
      <c r="B93" s="17">
        <v>37.5</v>
      </c>
      <c r="C93" s="13">
        <f t="shared" si="0"/>
        <v>820.38834794182981</v>
      </c>
    </row>
    <row r="94" spans="1:3" x14ac:dyDescent="0.25">
      <c r="B94" s="17">
        <v>39</v>
      </c>
      <c r="C94" s="13">
        <f t="shared" si="0"/>
        <v>682.34860355097135</v>
      </c>
    </row>
    <row r="95" spans="1:3" x14ac:dyDescent="0.25">
      <c r="A95" t="s">
        <v>9</v>
      </c>
      <c r="B95" s="3">
        <v>0</v>
      </c>
    </row>
    <row r="96" spans="1:3" x14ac:dyDescent="0.25">
      <c r="B96" s="17">
        <v>1.5</v>
      </c>
      <c r="C96">
        <f t="shared" ref="C96:C121" si="1">C69/C$5/($B69-$B68)</f>
        <v>0</v>
      </c>
    </row>
    <row r="97" spans="2:3" x14ac:dyDescent="0.25">
      <c r="B97" s="17">
        <v>3</v>
      </c>
      <c r="C97">
        <f t="shared" si="1"/>
        <v>79812.581549591603</v>
      </c>
    </row>
    <row r="98" spans="2:3" x14ac:dyDescent="0.25">
      <c r="B98" s="17">
        <v>4.5</v>
      </c>
      <c r="C98">
        <f t="shared" si="1"/>
        <v>38426.015628030036</v>
      </c>
    </row>
    <row r="99" spans="2:3" x14ac:dyDescent="0.25">
      <c r="B99" s="17">
        <v>6</v>
      </c>
      <c r="C99">
        <f t="shared" si="1"/>
        <v>23466.929826690379</v>
      </c>
    </row>
    <row r="100" spans="2:3" x14ac:dyDescent="0.25">
      <c r="B100" s="17">
        <v>7.5</v>
      </c>
      <c r="C100">
        <f t="shared" si="1"/>
        <v>17894.549501474827</v>
      </c>
    </row>
    <row r="101" spans="2:3" x14ac:dyDescent="0.25">
      <c r="B101" s="17">
        <v>9</v>
      </c>
      <c r="C101">
        <f t="shared" si="1"/>
        <v>12012.740168307393</v>
      </c>
    </row>
    <row r="102" spans="2:3" x14ac:dyDescent="0.25">
      <c r="B102" s="17">
        <v>10.5</v>
      </c>
      <c r="C102">
        <f t="shared" si="1"/>
        <v>9160.4277264164793</v>
      </c>
    </row>
    <row r="103" spans="2:3" x14ac:dyDescent="0.25">
      <c r="B103" s="17">
        <v>12</v>
      </c>
      <c r="C103">
        <f t="shared" si="1"/>
        <v>7220.7024204609579</v>
      </c>
    </row>
    <row r="104" spans="2:3" x14ac:dyDescent="0.25">
      <c r="B104" s="17">
        <v>13.5</v>
      </c>
      <c r="C104">
        <f t="shared" si="1"/>
        <v>6076.7288411296022</v>
      </c>
    </row>
    <row r="105" spans="2:3" x14ac:dyDescent="0.25">
      <c r="B105" s="17">
        <v>15</v>
      </c>
      <c r="C105">
        <f t="shared" si="1"/>
        <v>4932.7552617982465</v>
      </c>
    </row>
    <row r="106" spans="2:3" x14ac:dyDescent="0.25">
      <c r="B106" s="17">
        <v>16.5</v>
      </c>
      <c r="C106">
        <f t="shared" si="1"/>
        <v>3435.700340641532</v>
      </c>
    </row>
    <row r="107" spans="2:3" x14ac:dyDescent="0.25">
      <c r="B107" s="17">
        <v>18</v>
      </c>
      <c r="C107">
        <f t="shared" si="1"/>
        <v>3075.1013276162689</v>
      </c>
    </row>
    <row r="108" spans="2:3" x14ac:dyDescent="0.25">
      <c r="B108" s="17">
        <v>19.5</v>
      </c>
      <c r="C108">
        <f t="shared" si="1"/>
        <v>2893.846536918014</v>
      </c>
    </row>
    <row r="109" spans="2:3" x14ac:dyDescent="0.25">
      <c r="B109" s="17">
        <v>21</v>
      </c>
      <c r="C109">
        <f t="shared" si="1"/>
        <v>2557.2542308184134</v>
      </c>
    </row>
    <row r="110" spans="2:3" x14ac:dyDescent="0.25">
      <c r="B110" s="17">
        <v>22.5</v>
      </c>
      <c r="C110">
        <f t="shared" si="1"/>
        <v>2152.7952134445345</v>
      </c>
    </row>
    <row r="111" spans="2:3" x14ac:dyDescent="0.25">
      <c r="B111" s="17">
        <v>24</v>
      </c>
      <c r="C111">
        <f t="shared" si="1"/>
        <v>1844.1968873931976</v>
      </c>
    </row>
    <row r="112" spans="2:3" x14ac:dyDescent="0.25">
      <c r="B112" s="17">
        <v>25.5</v>
      </c>
      <c r="C112">
        <f t="shared" si="1"/>
        <v>1611.8551598116126</v>
      </c>
    </row>
    <row r="113" spans="1:3" x14ac:dyDescent="0.25">
      <c r="B113" s="17">
        <v>27</v>
      </c>
      <c r="C113">
        <f t="shared" si="1"/>
        <v>1393.5519563491862</v>
      </c>
    </row>
    <row r="114" spans="1:3" x14ac:dyDescent="0.25">
      <c r="B114" s="17">
        <v>28.5</v>
      </c>
      <c r="C114">
        <f t="shared" si="1"/>
        <v>1179.4852305795241</v>
      </c>
    </row>
    <row r="115" spans="1:3" x14ac:dyDescent="0.25">
      <c r="B115" s="17">
        <v>30</v>
      </c>
      <c r="C115">
        <f t="shared" si="1"/>
        <v>1077.64362957308</v>
      </c>
    </row>
    <row r="116" spans="1:3" x14ac:dyDescent="0.25">
      <c r="B116" s="17">
        <v>31.5</v>
      </c>
      <c r="C116">
        <f t="shared" si="1"/>
        <v>1005.8727133662552</v>
      </c>
    </row>
    <row r="117" spans="1:3" x14ac:dyDescent="0.25">
      <c r="B117" s="17">
        <v>33</v>
      </c>
      <c r="C117">
        <f t="shared" si="1"/>
        <v>895.22588421406647</v>
      </c>
    </row>
    <row r="118" spans="1:3" x14ac:dyDescent="0.25">
      <c r="B118" s="17">
        <v>34.5</v>
      </c>
      <c r="C118">
        <f t="shared" si="1"/>
        <v>717.21075292792523</v>
      </c>
    </row>
    <row r="119" spans="1:3" x14ac:dyDescent="0.25">
      <c r="B119" s="17">
        <v>36</v>
      </c>
      <c r="C119">
        <f t="shared" si="1"/>
        <v>723.77313994220674</v>
      </c>
    </row>
    <row r="120" spans="1:3" x14ac:dyDescent="0.25">
      <c r="B120" s="17">
        <v>37.5</v>
      </c>
      <c r="C120">
        <f t="shared" si="1"/>
        <v>668.44972536611238</v>
      </c>
    </row>
    <row r="121" spans="1:3" x14ac:dyDescent="0.25">
      <c r="B121" s="17">
        <v>39</v>
      </c>
      <c r="C121">
        <f t="shared" si="1"/>
        <v>555.97539603273151</v>
      </c>
    </row>
    <row r="122" spans="1:3" x14ac:dyDescent="0.25">
      <c r="A122" t="s">
        <v>11</v>
      </c>
      <c r="B122" s="3">
        <v>0</v>
      </c>
    </row>
    <row r="123" spans="1:3" x14ac:dyDescent="0.25">
      <c r="B123" s="17">
        <v>1.5</v>
      </c>
      <c r="C123" s="13" t="str">
        <f t="shared" ref="C123:C148" si="2">IF(C96&gt;0,LOG10(C96),"")</f>
        <v/>
      </c>
    </row>
    <row r="124" spans="1:3" x14ac:dyDescent="0.25">
      <c r="B124" s="17">
        <v>3</v>
      </c>
      <c r="C124" s="13">
        <f t="shared" si="2"/>
        <v>4.9020713583540161</v>
      </c>
    </row>
    <row r="125" spans="1:3" x14ac:dyDescent="0.25">
      <c r="B125" s="17">
        <v>4.5</v>
      </c>
      <c r="C125" s="13">
        <f t="shared" si="2"/>
        <v>4.5846253550480354</v>
      </c>
    </row>
    <row r="126" spans="1:3" x14ac:dyDescent="0.25">
      <c r="B126" s="17">
        <v>6</v>
      </c>
      <c r="C126" s="13">
        <f t="shared" si="2"/>
        <v>4.3704562746627333</v>
      </c>
    </row>
    <row r="127" spans="1:3" x14ac:dyDescent="0.25">
      <c r="B127" s="17">
        <v>7.5</v>
      </c>
      <c r="C127" s="13">
        <f t="shared" si="2"/>
        <v>4.2527207694213951</v>
      </c>
    </row>
    <row r="128" spans="1:3" x14ac:dyDescent="0.25">
      <c r="B128" s="17">
        <v>9</v>
      </c>
      <c r="C128" s="13">
        <f t="shared" si="2"/>
        <v>4.0796420835259637</v>
      </c>
    </row>
    <row r="129" spans="2:3" x14ac:dyDescent="0.25">
      <c r="B129" s="17">
        <v>10.5</v>
      </c>
      <c r="C129" s="13">
        <f t="shared" si="2"/>
        <v>3.961915752585488</v>
      </c>
    </row>
    <row r="130" spans="2:3" x14ac:dyDescent="0.25">
      <c r="B130" s="17">
        <v>12</v>
      </c>
      <c r="C130" s="13">
        <f t="shared" si="2"/>
        <v>3.8585794472222568</v>
      </c>
    </row>
    <row r="131" spans="2:3" x14ac:dyDescent="0.25">
      <c r="B131" s="17">
        <v>13.5</v>
      </c>
      <c r="C131" s="13">
        <f t="shared" si="2"/>
        <v>3.7836698574714682</v>
      </c>
    </row>
    <row r="132" spans="2:3" x14ac:dyDescent="0.25">
      <c r="B132" s="17">
        <v>15</v>
      </c>
      <c r="C132" s="13">
        <f t="shared" si="2"/>
        <v>3.6930895685156107</v>
      </c>
    </row>
    <row r="133" spans="2:3" x14ac:dyDescent="0.25">
      <c r="B133" s="17">
        <v>16.5</v>
      </c>
      <c r="C133" s="13">
        <f t="shared" si="2"/>
        <v>3.5360152779528469</v>
      </c>
    </row>
    <row r="134" spans="2:3" x14ac:dyDescent="0.25">
      <c r="B134" s="17">
        <v>18</v>
      </c>
      <c r="C134" s="13">
        <f t="shared" si="2"/>
        <v>3.487859430777966</v>
      </c>
    </row>
    <row r="135" spans="2:3" x14ac:dyDescent="0.25">
      <c r="B135" s="17">
        <v>19.5</v>
      </c>
      <c r="C135" s="13">
        <f t="shared" si="2"/>
        <v>3.4614754963970977</v>
      </c>
    </row>
    <row r="136" spans="2:3" x14ac:dyDescent="0.25">
      <c r="B136" s="17">
        <v>21</v>
      </c>
      <c r="C136" s="13">
        <f t="shared" si="2"/>
        <v>3.4077739057944614</v>
      </c>
    </row>
    <row r="137" spans="2:3" x14ac:dyDescent="0.25">
      <c r="B137" s="17">
        <v>22.5</v>
      </c>
      <c r="C137" s="13">
        <f t="shared" si="2"/>
        <v>3.33300271914025</v>
      </c>
    </row>
    <row r="138" spans="2:3" x14ac:dyDescent="0.25">
      <c r="B138" s="17">
        <v>24</v>
      </c>
      <c r="C138" s="13">
        <f t="shared" si="2"/>
        <v>3.2658072846915087</v>
      </c>
    </row>
    <row r="139" spans="2:3" x14ac:dyDescent="0.25">
      <c r="B139" s="17">
        <v>25.5</v>
      </c>
      <c r="C139" s="13">
        <f t="shared" si="2"/>
        <v>3.2073260138209867</v>
      </c>
    </row>
    <row r="140" spans="2:3" x14ac:dyDescent="0.25">
      <c r="B140" s="17">
        <v>27</v>
      </c>
      <c r="C140" s="13">
        <f t="shared" si="2"/>
        <v>3.1441231653242481</v>
      </c>
    </row>
    <row r="141" spans="2:3" x14ac:dyDescent="0.25">
      <c r="B141" s="17">
        <v>28.5</v>
      </c>
      <c r="C141" s="13">
        <f t="shared" si="2"/>
        <v>3.071692507054617</v>
      </c>
    </row>
    <row r="142" spans="2:3" x14ac:dyDescent="0.25">
      <c r="B142" s="17">
        <v>30</v>
      </c>
      <c r="C142" s="13">
        <f t="shared" si="2"/>
        <v>3.0324751659547813</v>
      </c>
    </row>
    <row r="143" spans="2:3" x14ac:dyDescent="0.25">
      <c r="B143" s="17">
        <v>31.5</v>
      </c>
      <c r="C143" s="13">
        <f t="shared" si="2"/>
        <v>3.0025430270616957</v>
      </c>
    </row>
    <row r="144" spans="2:3" x14ac:dyDescent="0.25">
      <c r="B144" s="17">
        <v>33</v>
      </c>
      <c r="C144" s="13">
        <f t="shared" si="2"/>
        <v>2.951932630724071</v>
      </c>
    </row>
    <row r="145" spans="1:3" x14ac:dyDescent="0.25">
      <c r="B145" s="17">
        <v>34.5</v>
      </c>
      <c r="C145" s="13">
        <f t="shared" si="2"/>
        <v>2.8556467921872097</v>
      </c>
    </row>
    <row r="146" spans="1:3" x14ac:dyDescent="0.25">
      <c r="B146" s="17">
        <v>36</v>
      </c>
      <c r="C146" s="13">
        <f t="shared" si="2"/>
        <v>2.8596024619010358</v>
      </c>
    </row>
    <row r="147" spans="1:3" x14ac:dyDescent="0.25">
      <c r="B147" s="17">
        <v>37.5</v>
      </c>
      <c r="C147" s="13">
        <f t="shared" si="2"/>
        <v>2.8250687491939157</v>
      </c>
    </row>
    <row r="148" spans="1:3" x14ac:dyDescent="0.25">
      <c r="B148" s="13">
        <v>39</v>
      </c>
      <c r="C148" s="13">
        <f t="shared" si="2"/>
        <v>2.7450555728704611</v>
      </c>
    </row>
    <row r="149" spans="1:3" x14ac:dyDescent="0.25">
      <c r="A149" t="s">
        <v>12</v>
      </c>
      <c r="B149" s="3">
        <v>0</v>
      </c>
    </row>
    <row r="150" spans="1:3" x14ac:dyDescent="0.25">
      <c r="B150" s="17">
        <v>1.5</v>
      </c>
      <c r="C150" s="6" t="str">
        <f>IF(C123&lt;&gt;"", RSQ($B123:$B$148, $C123:$C$148),"")</f>
        <v/>
      </c>
    </row>
    <row r="151" spans="1:3" x14ac:dyDescent="0.25">
      <c r="B151" s="17">
        <v>3</v>
      </c>
      <c r="C151" s="6">
        <f>IF(C124&lt;&gt;"", RSQ($B124:$B$148, $C124:$C$148),"")</f>
        <v>0.93641772159723047</v>
      </c>
    </row>
    <row r="152" spans="1:3" x14ac:dyDescent="0.25">
      <c r="B152" s="17">
        <v>4.5</v>
      </c>
      <c r="C152" s="6">
        <f>IF(C125&lt;&gt;"", RSQ($B125:$B$148, $C125:$C$148),"")</f>
        <v>0.95597476182666274</v>
      </c>
    </row>
    <row r="153" spans="1:3" x14ac:dyDescent="0.25">
      <c r="B153" s="17">
        <v>6</v>
      </c>
      <c r="C153" s="6">
        <f>IF(C126&lt;&gt;"", RSQ($B126:$B$148, $C126:$C$148),"")</f>
        <v>0.96560167639025885</v>
      </c>
    </row>
    <row r="154" spans="1:3" x14ac:dyDescent="0.25">
      <c r="B154" s="17">
        <v>7.5</v>
      </c>
      <c r="C154" s="6">
        <f>IF(C127&lt;&gt;"", RSQ($B127:$B$148, $C127:$C$148),"")</f>
        <v>0.97049300948348183</v>
      </c>
    </row>
    <row r="155" spans="1:3" x14ac:dyDescent="0.25">
      <c r="B155" s="17">
        <v>9</v>
      </c>
      <c r="C155" s="6">
        <f>IF(C128&lt;&gt;"", RSQ($B128:$B$148, $C128:$C$148),"")</f>
        <v>0.97806897981612095</v>
      </c>
    </row>
    <row r="156" spans="1:3" x14ac:dyDescent="0.25">
      <c r="B156" s="17">
        <v>10.5</v>
      </c>
      <c r="C156" s="15">
        <f>IF(C129&lt;&gt;"", RSQ($B129:$B$148, $C129:$C$148),"")</f>
        <v>0.98119054199179245</v>
      </c>
    </row>
    <row r="157" spans="1:3" x14ac:dyDescent="0.25">
      <c r="B157" s="17">
        <v>12</v>
      </c>
      <c r="C157" s="16">
        <f>IF(C130&lt;&gt;"", RSQ($B130:$B$148, $C130:$C$148),"")</f>
        <v>0.98326097956039538</v>
      </c>
    </row>
    <row r="158" spans="1:3" x14ac:dyDescent="0.25">
      <c r="B158" s="17">
        <v>13.5</v>
      </c>
      <c r="C158" s="6">
        <f>IF(C131&lt;&gt;"", RSQ($B131:$B$148, $C131:$C$148),"")</f>
        <v>0.98463121223682548</v>
      </c>
    </row>
    <row r="159" spans="1:3" x14ac:dyDescent="0.25">
      <c r="B159" s="17">
        <v>15</v>
      </c>
      <c r="C159" s="6">
        <f>IF(C132&lt;&gt;"", RSQ($B132:$B$148, $C132:$C$148),"")</f>
        <v>0.98810132879783097</v>
      </c>
    </row>
    <row r="160" spans="1:3" x14ac:dyDescent="0.25">
      <c r="B160" s="17">
        <v>16.5</v>
      </c>
      <c r="C160" s="15">
        <f>IF(C133&lt;&gt;"", RSQ($B133:$B$148, $C133:$C$148),"")</f>
        <v>0.99222235874382381</v>
      </c>
    </row>
    <row r="161" spans="1:3" x14ac:dyDescent="0.25">
      <c r="B161" s="17">
        <v>18</v>
      </c>
      <c r="C161" s="6">
        <f>IF(C134&lt;&gt;"", RSQ($B134:$B$148, $C134:$C$148),"")</f>
        <v>0.99065806137289314</v>
      </c>
    </row>
    <row r="162" spans="1:3" x14ac:dyDescent="0.25">
      <c r="B162" s="17">
        <v>19.5</v>
      </c>
      <c r="C162" s="6">
        <f>IF(C135&lt;&gt;"", RSQ($B135:$B$148, $C135:$C$148),"")</f>
        <v>0.98853456185262567</v>
      </c>
    </row>
    <row r="163" spans="1:3" x14ac:dyDescent="0.25">
      <c r="B163" s="17">
        <v>21</v>
      </c>
      <c r="C163" s="6">
        <f>IF(C136&lt;&gt;"", RSQ($B136:$B$148, $C136:$C$148),"")</f>
        <v>0.98701709693706241</v>
      </c>
    </row>
    <row r="164" spans="1:3" x14ac:dyDescent="0.25">
      <c r="B164" s="17">
        <v>22.5</v>
      </c>
      <c r="C164" s="6">
        <f>IF(C137&lt;&gt;"", RSQ($B137:$B$148, $C137:$C$148),"")</f>
        <v>0.98699871693675434</v>
      </c>
    </row>
    <row r="165" spans="1:3" x14ac:dyDescent="0.25">
      <c r="B165" s="17">
        <v>24</v>
      </c>
      <c r="C165" s="6">
        <f>IF(C138&lt;&gt;"", RSQ($B138:$B$148, $C138:$C$148),"")</f>
        <v>0.98554242209717458</v>
      </c>
    </row>
    <row r="166" spans="1:3" x14ac:dyDescent="0.25">
      <c r="B166" s="17">
        <v>25.5</v>
      </c>
      <c r="C166" s="6">
        <f>IF(C139&lt;&gt;"", RSQ($B139:$B$148, $C139:$C$148),"")</f>
        <v>0.98251405897886579</v>
      </c>
    </row>
    <row r="167" spans="1:3" x14ac:dyDescent="0.25">
      <c r="B167" s="17">
        <v>27</v>
      </c>
      <c r="C167" s="6">
        <f>IF(C140&lt;&gt;"", RSQ($B140:$B$148, $C140:$C$148),"")</f>
        <v>0.97834699649839496</v>
      </c>
    </row>
    <row r="168" spans="1:3" x14ac:dyDescent="0.25">
      <c r="B168" s="17">
        <v>28.5</v>
      </c>
      <c r="C168" s="6">
        <f>IF(C141&lt;&gt;"", RSQ($B141:$B$148, $C141:$C$148),"")</f>
        <v>0.97024117519816178</v>
      </c>
    </row>
    <row r="169" spans="1:3" x14ac:dyDescent="0.25">
      <c r="B169" s="17">
        <v>30</v>
      </c>
      <c r="C169" s="6">
        <f>IF(C142&lt;&gt;"", RSQ($B142:$B$148, $C142:$C$148),"")</f>
        <v>0.95885742021049392</v>
      </c>
    </row>
    <row r="170" spans="1:3" x14ac:dyDescent="0.25">
      <c r="B170" s="17">
        <v>31.5</v>
      </c>
      <c r="C170" s="6">
        <f>IF(C143&lt;&gt;"", RSQ($B143:$B$148, $C143:$C$148),"")</f>
        <v>0.93833212468324723</v>
      </c>
    </row>
    <row r="171" spans="1:3" x14ac:dyDescent="0.25">
      <c r="B171" s="17">
        <v>33</v>
      </c>
      <c r="C171" s="6">
        <f>IF(C144&lt;&gt;"", RSQ($B144:$B$148, $C144:$C$148),"")</f>
        <v>0.892665435939062</v>
      </c>
    </row>
    <row r="172" spans="1:3" x14ac:dyDescent="0.25">
      <c r="B172" s="17">
        <v>34.5</v>
      </c>
      <c r="C172" s="6">
        <f>IF(C145&lt;&gt;"", RSQ($B145:$B$148, $C145:$C$148),"")</f>
        <v>0.79170457849448805</v>
      </c>
    </row>
    <row r="173" spans="1:3" x14ac:dyDescent="0.25">
      <c r="B173" s="17">
        <v>36</v>
      </c>
      <c r="C173" s="6">
        <f>IF(C146&lt;&gt;"", RSQ($B146:$B$148, $C146:$C$148),"")</f>
        <v>0.95007689678527896</v>
      </c>
    </row>
    <row r="174" spans="1:3" x14ac:dyDescent="0.25">
      <c r="B174" s="17">
        <v>37.5</v>
      </c>
      <c r="C174" s="6">
        <f>IF(C147&lt;&gt;"", RSQ($B147:$B$148, $C147:$C$148),"")</f>
        <v>1</v>
      </c>
    </row>
    <row r="175" spans="1:3" x14ac:dyDescent="0.25">
      <c r="B175" s="13">
        <v>39</v>
      </c>
      <c r="C175" s="6"/>
    </row>
    <row r="176" spans="1:3" x14ac:dyDescent="0.25">
      <c r="A176" t="s">
        <v>16</v>
      </c>
      <c r="C176">
        <v>16.5</v>
      </c>
    </row>
    <row r="177" spans="1:3" x14ac:dyDescent="0.25">
      <c r="A177" t="s">
        <v>13</v>
      </c>
      <c r="B177" s="3">
        <v>0</v>
      </c>
    </row>
    <row r="178" spans="1:3" x14ac:dyDescent="0.25">
      <c r="B178" s="17">
        <v>1.5</v>
      </c>
    </row>
    <row r="179" spans="1:3" x14ac:dyDescent="0.25">
      <c r="B179" s="17">
        <v>3</v>
      </c>
    </row>
    <row r="180" spans="1:3" x14ac:dyDescent="0.25">
      <c r="B180" s="17">
        <v>4.5</v>
      </c>
      <c r="C180" s="6">
        <f>RSQ($B$124:$B125, $C$124:$C125)</f>
        <v>1</v>
      </c>
    </row>
    <row r="181" spans="1:3" x14ac:dyDescent="0.25">
      <c r="B181" s="17">
        <v>6</v>
      </c>
      <c r="C181" s="6">
        <f>RSQ($B$124:$B126, $C$124:$C126)</f>
        <v>0.98757600508898291</v>
      </c>
    </row>
    <row r="182" spans="1:3" x14ac:dyDescent="0.25">
      <c r="B182" s="17">
        <v>7.5</v>
      </c>
      <c r="C182" s="6">
        <f>RSQ($B$124:$B127, $C$124:$C127)</f>
        <v>0.95908064349174083</v>
      </c>
    </row>
    <row r="183" spans="1:3" x14ac:dyDescent="0.25">
      <c r="B183" s="17">
        <v>9</v>
      </c>
      <c r="C183" s="6">
        <f>RSQ($B$124:$B128, $C$124:$C128)</f>
        <v>0.966813968541269</v>
      </c>
    </row>
    <row r="184" spans="1:3" x14ac:dyDescent="0.25">
      <c r="B184" s="17">
        <v>10.5</v>
      </c>
      <c r="C184" s="6">
        <f>RSQ($B$124:$B129, $C$124:$C129)</f>
        <v>0.96637960755379004</v>
      </c>
    </row>
    <row r="185" spans="1:3" x14ac:dyDescent="0.25">
      <c r="B185" s="17">
        <v>12</v>
      </c>
      <c r="C185" s="6">
        <f>RSQ($B$124:$B130, $C$124:$C130)</f>
        <v>0.96350246442966903</v>
      </c>
    </row>
    <row r="186" spans="1:3" x14ac:dyDescent="0.25">
      <c r="B186" s="17">
        <v>13.5</v>
      </c>
      <c r="C186" s="6"/>
    </row>
    <row r="187" spans="1:3" x14ac:dyDescent="0.25">
      <c r="B187" s="17">
        <v>15</v>
      </c>
      <c r="C187" s="6"/>
    </row>
    <row r="188" spans="1:3" x14ac:dyDescent="0.25">
      <c r="B188" s="17">
        <v>16.5</v>
      </c>
      <c r="C188" s="7"/>
    </row>
    <row r="189" spans="1:3" x14ac:dyDescent="0.25">
      <c r="B189" s="17">
        <v>18</v>
      </c>
      <c r="C189" s="6"/>
    </row>
    <row r="190" spans="1:3" x14ac:dyDescent="0.25">
      <c r="B190" s="17">
        <v>19.5</v>
      </c>
    </row>
    <row r="191" spans="1:3" x14ac:dyDescent="0.25">
      <c r="B191" s="17">
        <v>21</v>
      </c>
    </row>
    <row r="192" spans="1:3" x14ac:dyDescent="0.25">
      <c r="B192" s="17">
        <v>22.5</v>
      </c>
    </row>
    <row r="193" spans="1:3" x14ac:dyDescent="0.25">
      <c r="B193" s="17">
        <v>24</v>
      </c>
    </row>
    <row r="194" spans="1:3" x14ac:dyDescent="0.25">
      <c r="B194" s="17">
        <v>25.5</v>
      </c>
    </row>
    <row r="195" spans="1:3" x14ac:dyDescent="0.25">
      <c r="B195" s="17">
        <v>27</v>
      </c>
    </row>
    <row r="196" spans="1:3" x14ac:dyDescent="0.25">
      <c r="B196" s="17">
        <v>28.5</v>
      </c>
    </row>
    <row r="197" spans="1:3" x14ac:dyDescent="0.25">
      <c r="B197" s="17">
        <v>30</v>
      </c>
    </row>
    <row r="198" spans="1:3" x14ac:dyDescent="0.25">
      <c r="B198" s="17">
        <v>31.5</v>
      </c>
    </row>
    <row r="199" spans="1:3" x14ac:dyDescent="0.25">
      <c r="B199" s="17">
        <v>33</v>
      </c>
    </row>
    <row r="200" spans="1:3" x14ac:dyDescent="0.25">
      <c r="B200" s="17">
        <v>34.5</v>
      </c>
    </row>
    <row r="201" spans="1:3" x14ac:dyDescent="0.25">
      <c r="B201" s="17">
        <v>36</v>
      </c>
    </row>
    <row r="202" spans="1:3" x14ac:dyDescent="0.25">
      <c r="B202" s="17">
        <v>37.5</v>
      </c>
    </row>
    <row r="203" spans="1:3" x14ac:dyDescent="0.25">
      <c r="B203" s="13">
        <v>39</v>
      </c>
    </row>
    <row r="204" spans="1:3" x14ac:dyDescent="0.25">
      <c r="A204" t="s">
        <v>17</v>
      </c>
      <c r="B204" s="3">
        <v>0</v>
      </c>
    </row>
    <row r="205" spans="1:3" x14ac:dyDescent="0.25">
      <c r="B205" s="17">
        <v>1.5</v>
      </c>
    </row>
    <row r="206" spans="1:3" x14ac:dyDescent="0.25">
      <c r="B206" s="17">
        <v>3</v>
      </c>
    </row>
    <row r="207" spans="1:3" x14ac:dyDescent="0.25">
      <c r="B207" s="17">
        <v>4.5</v>
      </c>
      <c r="C207" s="13"/>
    </row>
    <row r="208" spans="1:3" x14ac:dyDescent="0.25">
      <c r="B208" s="17">
        <v>6</v>
      </c>
      <c r="C208" s="13">
        <f>RSQ($B126:$B$132, C126:C$132)</f>
        <v>0.98331650338256049</v>
      </c>
    </row>
    <row r="209" spans="2:3" x14ac:dyDescent="0.25">
      <c r="B209" s="17">
        <v>7.5</v>
      </c>
      <c r="C209" s="13">
        <f>RSQ($B127:$B$132, C127:C$132)</f>
        <v>0.97782412239697825</v>
      </c>
    </row>
    <row r="210" spans="2:3" x14ac:dyDescent="0.25">
      <c r="B210" s="17">
        <v>9</v>
      </c>
      <c r="C210" s="13">
        <f>RSQ($B128:$B$132, C128:C$132)</f>
        <v>0.99311579101728453</v>
      </c>
    </row>
    <row r="211" spans="2:3" x14ac:dyDescent="0.25">
      <c r="B211" s="17">
        <v>10.5</v>
      </c>
      <c r="C211" s="13">
        <f>RSQ($B129:$B$132, C129:C$132)</f>
        <v>0.99646209545975717</v>
      </c>
    </row>
    <row r="212" spans="2:3" x14ac:dyDescent="0.25">
      <c r="B212" s="17">
        <v>12</v>
      </c>
      <c r="C212" s="13">
        <f>RSQ($B130:$B$132, C130:C$132)</f>
        <v>0.99701999845934663</v>
      </c>
    </row>
    <row r="213" spans="2:3" x14ac:dyDescent="0.25">
      <c r="B213" s="17">
        <v>13.5</v>
      </c>
      <c r="C213">
        <f>RSQ($B131:$B$132, C131:C$132)</f>
        <v>1.0000000000000004</v>
      </c>
    </row>
    <row r="214" spans="2:3" x14ac:dyDescent="0.25">
      <c r="B214" s="17">
        <v>15</v>
      </c>
      <c r="C214" s="14"/>
    </row>
    <row r="215" spans="2:3" x14ac:dyDescent="0.25">
      <c r="B215" s="17">
        <v>16.5</v>
      </c>
      <c r="C215" s="8"/>
    </row>
    <row r="216" spans="2:3" x14ac:dyDescent="0.25">
      <c r="B216" s="17">
        <v>18</v>
      </c>
    </row>
    <row r="217" spans="2:3" x14ac:dyDescent="0.25">
      <c r="B217" s="17">
        <v>19.5</v>
      </c>
    </row>
    <row r="218" spans="2:3" x14ac:dyDescent="0.25">
      <c r="B218" s="17">
        <v>21</v>
      </c>
    </row>
    <row r="219" spans="2:3" x14ac:dyDescent="0.25">
      <c r="B219" s="17">
        <v>22.5</v>
      </c>
    </row>
    <row r="220" spans="2:3" x14ac:dyDescent="0.25">
      <c r="B220" s="17">
        <v>24</v>
      </c>
    </row>
    <row r="221" spans="2:3" x14ac:dyDescent="0.25">
      <c r="B221" s="17">
        <v>25.5</v>
      </c>
    </row>
    <row r="222" spans="2:3" x14ac:dyDescent="0.25">
      <c r="B222" s="17">
        <v>27</v>
      </c>
    </row>
    <row r="223" spans="2:3" x14ac:dyDescent="0.25">
      <c r="B223" s="17">
        <v>28.5</v>
      </c>
    </row>
    <row r="224" spans="2:3" x14ac:dyDescent="0.25">
      <c r="B224" s="17">
        <v>30</v>
      </c>
    </row>
    <row r="225" spans="1:3" x14ac:dyDescent="0.25">
      <c r="B225" s="17">
        <v>31.5</v>
      </c>
    </row>
    <row r="226" spans="1:3" x14ac:dyDescent="0.25">
      <c r="B226" s="17">
        <v>33</v>
      </c>
    </row>
    <row r="227" spans="1:3" x14ac:dyDescent="0.25">
      <c r="B227" s="17">
        <v>34.5</v>
      </c>
    </row>
    <row r="228" spans="1:3" x14ac:dyDescent="0.25">
      <c r="B228" s="17">
        <v>36</v>
      </c>
    </row>
    <row r="229" spans="1:3" x14ac:dyDescent="0.25">
      <c r="B229" s="17">
        <v>37.5</v>
      </c>
    </row>
    <row r="230" spans="1:3" x14ac:dyDescent="0.25">
      <c r="B230" s="13">
        <v>39</v>
      </c>
    </row>
    <row r="231" spans="1:3" x14ac:dyDescent="0.25">
      <c r="A231" t="s">
        <v>14</v>
      </c>
      <c r="B231" s="3">
        <v>0</v>
      </c>
    </row>
    <row r="232" spans="1:3" x14ac:dyDescent="0.25">
      <c r="B232" s="17">
        <v>1.5</v>
      </c>
    </row>
    <row r="233" spans="1:3" x14ac:dyDescent="0.25">
      <c r="B233" s="17">
        <v>3</v>
      </c>
    </row>
    <row r="234" spans="1:3" x14ac:dyDescent="0.25">
      <c r="B234" s="17">
        <v>4.5</v>
      </c>
    </row>
    <row r="235" spans="1:3" x14ac:dyDescent="0.25">
      <c r="B235" s="17">
        <v>6</v>
      </c>
      <c r="C235" s="15">
        <f>SUM(C180,C208)</f>
        <v>1.9833165033825604</v>
      </c>
    </row>
    <row r="236" spans="1:3" x14ac:dyDescent="0.25">
      <c r="B236" s="17">
        <v>7.5</v>
      </c>
      <c r="C236" s="15">
        <f t="shared" ref="C236:C240" si="3">SUM(C181,C209)</f>
        <v>1.9654001274859612</v>
      </c>
    </row>
    <row r="237" spans="1:3" x14ac:dyDescent="0.25">
      <c r="B237" s="17">
        <v>9</v>
      </c>
      <c r="C237" s="15">
        <f t="shared" si="3"/>
        <v>1.9521964345090255</v>
      </c>
    </row>
    <row r="238" spans="1:3" x14ac:dyDescent="0.25">
      <c r="B238" s="17">
        <v>10.5</v>
      </c>
      <c r="C238" s="15">
        <f t="shared" si="3"/>
        <v>1.9632760640010263</v>
      </c>
    </row>
    <row r="239" spans="1:3" x14ac:dyDescent="0.25">
      <c r="B239" s="17">
        <v>12</v>
      </c>
      <c r="C239" s="15">
        <f t="shared" si="3"/>
        <v>1.9633996060131367</v>
      </c>
    </row>
    <row r="240" spans="1:3" x14ac:dyDescent="0.25">
      <c r="B240" s="17">
        <v>13.5</v>
      </c>
      <c r="C240" s="15">
        <f t="shared" si="3"/>
        <v>1.9635024644296695</v>
      </c>
    </row>
    <row r="241" spans="2:3" x14ac:dyDescent="0.25">
      <c r="B241" s="17">
        <v>15</v>
      </c>
      <c r="C241" s="15"/>
    </row>
    <row r="242" spans="2:3" x14ac:dyDescent="0.25">
      <c r="B242" s="17">
        <v>16.5</v>
      </c>
      <c r="C242" s="15"/>
    </row>
    <row r="243" spans="2:3" x14ac:dyDescent="0.25">
      <c r="B243" s="17">
        <v>18</v>
      </c>
      <c r="C243" s="15"/>
    </row>
    <row r="244" spans="2:3" x14ac:dyDescent="0.25">
      <c r="B244" s="17">
        <v>19.5</v>
      </c>
      <c r="C244" s="15"/>
    </row>
    <row r="245" spans="2:3" x14ac:dyDescent="0.25">
      <c r="B245" s="17">
        <v>21</v>
      </c>
    </row>
    <row r="246" spans="2:3" x14ac:dyDescent="0.25">
      <c r="B246" s="17">
        <v>22.5</v>
      </c>
    </row>
    <row r="247" spans="2:3" x14ac:dyDescent="0.25">
      <c r="B247" s="17">
        <v>24</v>
      </c>
    </row>
    <row r="248" spans="2:3" x14ac:dyDescent="0.25">
      <c r="B248" s="17">
        <v>25.5</v>
      </c>
    </row>
    <row r="249" spans="2:3" x14ac:dyDescent="0.25">
      <c r="B249" s="17">
        <v>27</v>
      </c>
    </row>
    <row r="250" spans="2:3" x14ac:dyDescent="0.25">
      <c r="B250" s="17">
        <v>28.5</v>
      </c>
    </row>
    <row r="251" spans="2:3" x14ac:dyDescent="0.25">
      <c r="B251" s="17">
        <v>30</v>
      </c>
    </row>
    <row r="252" spans="2:3" x14ac:dyDescent="0.25">
      <c r="B252" s="17">
        <v>31.5</v>
      </c>
    </row>
    <row r="253" spans="2:3" x14ac:dyDescent="0.25">
      <c r="B253" s="17">
        <v>33</v>
      </c>
    </row>
    <row r="254" spans="2:3" x14ac:dyDescent="0.25">
      <c r="B254" s="17">
        <v>34.5</v>
      </c>
    </row>
    <row r="255" spans="2:3" x14ac:dyDescent="0.25">
      <c r="B255" s="17">
        <v>36</v>
      </c>
    </row>
    <row r="256" spans="2:3" x14ac:dyDescent="0.25">
      <c r="B256" s="17">
        <v>37.5</v>
      </c>
    </row>
    <row r="257" spans="1:3" x14ac:dyDescent="0.25">
      <c r="B257" s="13">
        <v>39</v>
      </c>
    </row>
    <row r="258" spans="1:3" x14ac:dyDescent="0.25">
      <c r="A258" t="s">
        <v>15</v>
      </c>
      <c r="C258">
        <f>MAX(C231:C257)</f>
        <v>1.9833165033825604</v>
      </c>
    </row>
    <row r="259" spans="1:3" x14ac:dyDescent="0.25">
      <c r="A259" t="s">
        <v>37</v>
      </c>
      <c r="C259">
        <v>6</v>
      </c>
    </row>
    <row r="260" spans="1:3" x14ac:dyDescent="0.25">
      <c r="A260" t="s">
        <v>32</v>
      </c>
      <c r="B260" s="3">
        <v>0</v>
      </c>
    </row>
    <row r="261" spans="1:3" x14ac:dyDescent="0.25">
      <c r="B261" s="17">
        <v>1.5</v>
      </c>
      <c r="C261" s="13" t="e">
        <f t="shared" ref="C261:C270" si="4">IF(0 &lt; 10^C123-10^(C$19*$B261+C$20), LOG(10^C123-10^(C$19*$B261+C$20)), "")</f>
        <v>#VALUE!</v>
      </c>
    </row>
    <row r="262" spans="1:3" x14ac:dyDescent="0.25">
      <c r="B262" s="17">
        <v>3</v>
      </c>
      <c r="C262" s="13">
        <f t="shared" si="4"/>
        <v>4.8400719659178</v>
      </c>
    </row>
    <row r="263" spans="1:3" x14ac:dyDescent="0.25">
      <c r="B263" s="17">
        <v>4.5</v>
      </c>
      <c r="C263" s="13">
        <f t="shared" si="4"/>
        <v>4.4631053517627199</v>
      </c>
    </row>
    <row r="264" spans="1:3" x14ac:dyDescent="0.25">
      <c r="B264" s="17">
        <v>6</v>
      </c>
      <c r="C264" s="13">
        <f t="shared" si="4"/>
        <v>4.1813524611806372</v>
      </c>
    </row>
    <row r="265" spans="1:3" x14ac:dyDescent="0.25">
      <c r="B265" s="17">
        <v>7.5</v>
      </c>
      <c r="C265" s="13">
        <f t="shared" si="4"/>
        <v>4.0243754428432039</v>
      </c>
    </row>
    <row r="266" spans="1:3" x14ac:dyDescent="0.25">
      <c r="B266" s="17">
        <v>9</v>
      </c>
      <c r="C266" s="13">
        <f t="shared" si="4"/>
        <v>3.7442563900177555</v>
      </c>
    </row>
    <row r="267" spans="1:3" x14ac:dyDescent="0.25">
      <c r="B267" s="17">
        <v>10.5</v>
      </c>
      <c r="C267" s="13">
        <f t="shared" si="4"/>
        <v>3.5380166030327791</v>
      </c>
    </row>
    <row r="268" spans="1:3" x14ac:dyDescent="0.25">
      <c r="B268" s="17">
        <v>12</v>
      </c>
      <c r="C268" s="13">
        <f t="shared" si="4"/>
        <v>3.3380877853230206</v>
      </c>
    </row>
    <row r="269" spans="1:3" x14ac:dyDescent="0.25">
      <c r="B269" s="17">
        <v>13.5</v>
      </c>
      <c r="C269" s="13">
        <f t="shared" si="4"/>
        <v>3.2102422217295938</v>
      </c>
    </row>
    <row r="270" spans="1:3" x14ac:dyDescent="0.25">
      <c r="B270" s="17">
        <v>15</v>
      </c>
      <c r="C270">
        <f t="shared" si="4"/>
        <v>2.9993867198067292</v>
      </c>
    </row>
    <row r="271" spans="1:3" x14ac:dyDescent="0.25">
      <c r="B271" s="17">
        <v>16.5</v>
      </c>
    </row>
    <row r="272" spans="1:3" x14ac:dyDescent="0.25">
      <c r="B272" s="17">
        <v>18</v>
      </c>
    </row>
    <row r="273" spans="1:3" x14ac:dyDescent="0.25">
      <c r="B273" s="17">
        <v>19.5</v>
      </c>
    </row>
    <row r="274" spans="1:3" x14ac:dyDescent="0.25">
      <c r="B274" s="17">
        <v>21</v>
      </c>
    </row>
    <row r="275" spans="1:3" x14ac:dyDescent="0.25">
      <c r="B275" s="17">
        <v>22.5</v>
      </c>
    </row>
    <row r="276" spans="1:3" x14ac:dyDescent="0.25">
      <c r="B276" s="17">
        <v>24</v>
      </c>
    </row>
    <row r="277" spans="1:3" x14ac:dyDescent="0.25">
      <c r="B277" s="17">
        <v>25.5</v>
      </c>
    </row>
    <row r="278" spans="1:3" x14ac:dyDescent="0.25">
      <c r="B278" s="17">
        <v>27</v>
      </c>
    </row>
    <row r="279" spans="1:3" x14ac:dyDescent="0.25">
      <c r="B279" s="17">
        <v>28.5</v>
      </c>
    </row>
    <row r="280" spans="1:3" x14ac:dyDescent="0.25">
      <c r="B280" s="17">
        <v>30</v>
      </c>
    </row>
    <row r="281" spans="1:3" x14ac:dyDescent="0.25">
      <c r="B281" s="17">
        <v>31.5</v>
      </c>
    </row>
    <row r="282" spans="1:3" x14ac:dyDescent="0.25">
      <c r="B282" s="17">
        <v>33</v>
      </c>
    </row>
    <row r="283" spans="1:3" x14ac:dyDescent="0.25">
      <c r="B283" s="17">
        <v>34.5</v>
      </c>
    </row>
    <row r="284" spans="1:3" x14ac:dyDescent="0.25">
      <c r="B284" s="17">
        <v>36</v>
      </c>
    </row>
    <row r="285" spans="1:3" x14ac:dyDescent="0.25">
      <c r="B285" s="17">
        <v>37.5</v>
      </c>
    </row>
    <row r="286" spans="1:3" x14ac:dyDescent="0.25">
      <c r="B286" s="13">
        <v>39</v>
      </c>
    </row>
    <row r="287" spans="1:3" x14ac:dyDescent="0.25">
      <c r="A287" t="s">
        <v>32</v>
      </c>
      <c r="B287" s="3">
        <v>0</v>
      </c>
    </row>
    <row r="288" spans="1:3" x14ac:dyDescent="0.25">
      <c r="B288" s="17">
        <v>1.5</v>
      </c>
      <c r="C288" s="13" t="e">
        <f>IF(0&lt;10^C261-10^(C$28*$B288+C$29),LOG(10^C261-10^(C$28*$B288+C$29)),"")</f>
        <v>#VALUE!</v>
      </c>
    </row>
    <row r="289" spans="2:3" x14ac:dyDescent="0.25">
      <c r="B289" s="17">
        <v>3</v>
      </c>
      <c r="C289" s="13">
        <f>IF(0&lt;10^C262-10^(C$28*$B289+C$29),LOG(10^C262-10^(C$28*$B289+C$29)),"")</f>
        <v>4.5021794073323331</v>
      </c>
    </row>
    <row r="290" spans="2:3" x14ac:dyDescent="0.25">
      <c r="B290" s="17">
        <v>4.5</v>
      </c>
      <c r="C290" s="13">
        <f>IF(0&lt;10^C263-10^(C$28*$B290+C$29),LOG(10^C263-10^(C$28*$B290+C$29)),"")</f>
        <v>3.7326548063003129</v>
      </c>
    </row>
    <row r="291" spans="2:3" x14ac:dyDescent="0.25">
      <c r="B291" s="17">
        <v>6</v>
      </c>
      <c r="C291" s="13">
        <f>IF(0&lt;10^C264-10^(C$28*$B291+C$29),LOG(10^C264-10^(C$28*$B291+C$29)),"")</f>
        <v>2.3807557310131409</v>
      </c>
    </row>
    <row r="292" spans="2:3" x14ac:dyDescent="0.25">
      <c r="B292" s="17">
        <v>7.5</v>
      </c>
      <c r="C292" s="13">
        <f>IF(0&lt;10^C265-10^(C$28*$B292+C$29),LOG(10^C265-10^(C$28*$B292+C$29)),"")</f>
        <v>3.0545983194500907</v>
      </c>
    </row>
    <row r="293" spans="2:3" x14ac:dyDescent="0.25">
      <c r="B293" s="17">
        <v>9</v>
      </c>
    </row>
    <row r="294" spans="2:3" x14ac:dyDescent="0.25">
      <c r="B294" s="17">
        <v>10.5</v>
      </c>
    </row>
    <row r="295" spans="2:3" x14ac:dyDescent="0.25">
      <c r="B295" s="17">
        <v>12</v>
      </c>
    </row>
    <row r="296" spans="2:3" x14ac:dyDescent="0.25">
      <c r="B296" s="17">
        <v>13.5</v>
      </c>
    </row>
    <row r="297" spans="2:3" x14ac:dyDescent="0.25">
      <c r="B297" s="17">
        <v>15</v>
      </c>
    </row>
    <row r="298" spans="2:3" x14ac:dyDescent="0.25">
      <c r="B298" s="17">
        <v>16.5</v>
      </c>
    </row>
    <row r="299" spans="2:3" x14ac:dyDescent="0.25">
      <c r="B299" s="17">
        <v>18</v>
      </c>
    </row>
    <row r="300" spans="2:3" x14ac:dyDescent="0.25">
      <c r="B300" s="17">
        <v>19.5</v>
      </c>
    </row>
    <row r="301" spans="2:3" x14ac:dyDescent="0.25">
      <c r="B301" s="17">
        <v>21</v>
      </c>
    </row>
    <row r="302" spans="2:3" x14ac:dyDescent="0.25">
      <c r="B302" s="17">
        <v>22.5</v>
      </c>
    </row>
    <row r="303" spans="2:3" x14ac:dyDescent="0.25">
      <c r="B303" s="17">
        <v>24</v>
      </c>
    </row>
    <row r="304" spans="2:3" x14ac:dyDescent="0.25">
      <c r="B304" s="17">
        <v>25.5</v>
      </c>
    </row>
    <row r="305" spans="2:2" x14ac:dyDescent="0.25">
      <c r="B305" s="17">
        <v>27</v>
      </c>
    </row>
    <row r="306" spans="2:2" x14ac:dyDescent="0.25">
      <c r="B306" s="17">
        <v>28.5</v>
      </c>
    </row>
    <row r="307" spans="2:2" x14ac:dyDescent="0.25">
      <c r="B307" s="17">
        <v>30</v>
      </c>
    </row>
    <row r="308" spans="2:2" x14ac:dyDescent="0.25">
      <c r="B308" s="17">
        <v>31.5</v>
      </c>
    </row>
    <row r="309" spans="2:2" x14ac:dyDescent="0.25">
      <c r="B309" s="17">
        <v>33</v>
      </c>
    </row>
    <row r="310" spans="2:2" x14ac:dyDescent="0.25">
      <c r="B310" s="17">
        <v>34.5</v>
      </c>
    </row>
    <row r="311" spans="2:2" x14ac:dyDescent="0.25">
      <c r="B311" s="17">
        <v>36</v>
      </c>
    </row>
    <row r="312" spans="2:2" x14ac:dyDescent="0.25">
      <c r="B312" s="17">
        <v>37.5</v>
      </c>
    </row>
    <row r="313" spans="2:2" x14ac:dyDescent="0.25">
      <c r="B313" s="17">
        <v>39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2016-08-27T04:50:51Z</dcterms:modified>
</cp:coreProperties>
</file>