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95" i="2" s="1"/>
  <c r="C28" i="2"/>
  <c r="C292" i="2" s="1"/>
  <c r="C27" i="2"/>
  <c r="C291" i="2"/>
  <c r="C294" i="2"/>
  <c r="C304" i="2"/>
  <c r="C273" i="2"/>
  <c r="C274" i="2"/>
  <c r="C262" i="2"/>
  <c r="C263" i="2"/>
  <c r="C264" i="2"/>
  <c r="C265" i="2"/>
  <c r="C266" i="2"/>
  <c r="C267" i="2"/>
  <c r="C268" i="2"/>
  <c r="C269" i="2"/>
  <c r="C270" i="2"/>
  <c r="C271" i="2"/>
  <c r="C272" i="2"/>
  <c r="C235" i="2"/>
  <c r="C236" i="2"/>
  <c r="C237" i="2"/>
  <c r="C238" i="2"/>
  <c r="C239" i="2"/>
  <c r="C240" i="2"/>
  <c r="C241" i="2"/>
  <c r="C242" i="2"/>
  <c r="C243" i="2"/>
  <c r="C244" i="2"/>
  <c r="C207" i="2"/>
  <c r="C208" i="2"/>
  <c r="C209" i="2"/>
  <c r="C210" i="2"/>
  <c r="C211" i="2"/>
  <c r="C212" i="2"/>
  <c r="C213" i="2"/>
  <c r="C214" i="2"/>
  <c r="C215" i="2"/>
  <c r="C216" i="2"/>
  <c r="C217" i="2"/>
  <c r="C180" i="2"/>
  <c r="C181" i="2"/>
  <c r="C182" i="2"/>
  <c r="C183" i="2"/>
  <c r="C184" i="2"/>
  <c r="C185" i="2"/>
  <c r="C186" i="2"/>
  <c r="C187" i="2"/>
  <c r="C188" i="2"/>
  <c r="C189" i="2"/>
  <c r="C20" i="2"/>
  <c r="C19" i="2"/>
  <c r="C18" i="2"/>
  <c r="C298" i="2" l="1"/>
  <c r="C290" i="2"/>
  <c r="C297" i="2"/>
  <c r="C293" i="2"/>
  <c r="C289" i="2"/>
  <c r="C296" i="2"/>
  <c r="C14" i="2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2" i="2" l="1"/>
  <c r="C173" i="2"/>
  <c r="C169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1" i="2"/>
  <c r="C21" i="2"/>
  <c r="C10" i="2" s="1"/>
  <c r="C31" i="2" l="1"/>
  <c r="C16" i="2"/>
  <c r="C17" i="2"/>
  <c r="C258" i="2"/>
  <c r="C288" i="2" l="1"/>
  <c r="C30" i="2"/>
  <c r="C26" i="2" s="1"/>
  <c r="C9" i="2"/>
  <c r="C12" i="2" s="1"/>
  <c r="C25" i="2" l="1"/>
  <c r="C11" i="2"/>
</calcChain>
</file>

<file path=xl/sharedStrings.xml><?xml version="1.0" encoding="utf-8"?>
<sst xmlns="http://schemas.openxmlformats.org/spreadsheetml/2006/main" count="66" uniqueCount="39">
  <si>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</si>
  <si>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</si>
  <si>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</si>
  <si>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</si>
  <si>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</si>
  <si>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</si>
  <si>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</si>
  <si>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</si>
  <si>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</si>
  <si>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</si>
  <si>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</si>
  <si>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</si>
  <si>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</si>
  <si>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</si>
  <si>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</si>
  <si>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</si>
  <si>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</si>
  <si>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</si>
  <si>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</si>
  <si>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</si>
  <si>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</si>
  <si>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</si>
  <si>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</si>
  <si>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</si>
  <si>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</si>
  <si>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</si>
  <si>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</si>
  <si>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</si>
  <si>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</si>
  <si>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</si>
  <si>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</si>
  <si>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</si>
  <si>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</si>
  <si>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</si>
  <si>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</si>
  <si>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</si>
  <si>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</si>
  <si>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</si>
  <si>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Phase I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</si>
</sst>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2" fillId="0" borderId="0" xfId="1"/>
    <xf numFmtId="0" fontId="2" fillId="0" borderId="0" xfId="1" applyFont="1" applyFill="1" applyBorder="1" applyAlignment="1" applyProtection="1"/>
    <xf numFmtId="0" fontId="2" fillId="0" borderId="0" xfId="1" applyBorder="1"/>
    <xf numFmtId="0" fontId="2" fillId="0" borderId="0" xfId="1"/>
    <xf numFmtId="0" fontId="2" fillId="0" borderId="0" xfId="1" applyFont="1" applyFill="1" applyBorder="1" applyAlignment="1" applyProtection="1"/>
    <xf numFmtId="0" fontId="2" fillId="0" borderId="0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7" zoomScaleNormal="100" workbookViewId="0">
      <selection activeCell="E3" sqref="E3:E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7">
        <v>7</v>
      </c>
    </row>
    <row r="2" spans="1:3" ht="30.75" customHeight="1" x14ac:dyDescent="0.25">
      <c r="A2" s="15" t="s">
        <v>3</v>
      </c>
      <c r="B2" s="15"/>
      <c r="C2" s="25">
        <v>6119.6879999999992</v>
      </c>
    </row>
    <row r="3" spans="1:3" x14ac:dyDescent="0.25">
      <c r="A3" s="15" t="s">
        <v>4</v>
      </c>
      <c r="B3" s="15"/>
      <c r="C3" s="26">
        <v>28863.8</v>
      </c>
    </row>
    <row r="4" spans="1:3" x14ac:dyDescent="0.25">
      <c r="A4" s="15" t="s">
        <v>5</v>
      </c>
      <c r="B4" s="15"/>
      <c r="C4" s="25">
        <v>19488.900000000001</v>
      </c>
    </row>
    <row r="5" spans="1:3" x14ac:dyDescent="0.25">
      <c r="A5" s="15" t="s">
        <v>6</v>
      </c>
      <c r="B5" s="15"/>
      <c r="C5" s="25">
        <v>0.92620000000000058</v>
      </c>
    </row>
    <row r="6" spans="1:3" x14ac:dyDescent="0.25">
      <c r="A6" s="15" t="s">
        <v>7</v>
      </c>
      <c r="B6" s="15"/>
      <c r="C6" s="25">
        <v>1.0416118778402708</v>
      </c>
    </row>
    <row r="7" spans="1:3" x14ac:dyDescent="0.25">
      <c r="A7" s="15" t="s">
        <v>8</v>
      </c>
      <c r="B7" s="15"/>
      <c r="C7" s="21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4">
        <v>1.5</v>
      </c>
      <c r="C9" s="28">
        <v>314711.3</v>
      </c>
    </row>
    <row r="10" spans="1:3" x14ac:dyDescent="0.25">
      <c r="B10" s="14">
        <v>3</v>
      </c>
      <c r="C10" s="28">
        <v>127018.6</v>
      </c>
    </row>
    <row r="11" spans="1:3" x14ac:dyDescent="0.25">
      <c r="B11" s="14">
        <v>4.5</v>
      </c>
      <c r="C11" s="28">
        <v>52943.6</v>
      </c>
    </row>
    <row r="12" spans="1:3" x14ac:dyDescent="0.25">
      <c r="B12" s="14">
        <v>6</v>
      </c>
      <c r="C12" s="28">
        <v>26539.7</v>
      </c>
    </row>
    <row r="13" spans="1:3" x14ac:dyDescent="0.25">
      <c r="B13" s="14">
        <v>7.5</v>
      </c>
      <c r="C13" s="28">
        <v>15654.1</v>
      </c>
    </row>
    <row r="14" spans="1:3" x14ac:dyDescent="0.25">
      <c r="B14" s="14">
        <v>9</v>
      </c>
      <c r="C14" s="28">
        <v>9929.5</v>
      </c>
    </row>
    <row r="15" spans="1:3" x14ac:dyDescent="0.25">
      <c r="B15" s="14">
        <v>10.5</v>
      </c>
      <c r="C15" s="28">
        <v>6372.4</v>
      </c>
    </row>
    <row r="16" spans="1:3" x14ac:dyDescent="0.25">
      <c r="B16" s="14">
        <v>12</v>
      </c>
      <c r="C16" s="28">
        <v>4238.6000000000004</v>
      </c>
    </row>
    <row r="17" spans="2:3" x14ac:dyDescent="0.25">
      <c r="B17" s="14">
        <v>13.5</v>
      </c>
      <c r="C17" s="28">
        <v>3063</v>
      </c>
    </row>
    <row r="18" spans="2:3" x14ac:dyDescent="0.25">
      <c r="B18" s="14">
        <v>15</v>
      </c>
      <c r="C18" s="28">
        <v>2339</v>
      </c>
    </row>
    <row r="19" spans="2:3" x14ac:dyDescent="0.25">
      <c r="B19" s="14">
        <v>16.5</v>
      </c>
      <c r="C19" s="28">
        <v>1830.7</v>
      </c>
    </row>
    <row r="20" spans="2:3" x14ac:dyDescent="0.25">
      <c r="B20" s="14">
        <v>18</v>
      </c>
      <c r="C20" s="28">
        <v>6404.1</v>
      </c>
    </row>
    <row r="21" spans="2:3" x14ac:dyDescent="0.25">
      <c r="B21" s="14">
        <v>19.5</v>
      </c>
      <c r="C21" s="28">
        <v>2084.9</v>
      </c>
    </row>
    <row r="22" spans="2:3" x14ac:dyDescent="0.25">
      <c r="B22" s="14">
        <v>21</v>
      </c>
      <c r="C22" s="28">
        <v>1251.3</v>
      </c>
    </row>
    <row r="23" spans="2:3" x14ac:dyDescent="0.25">
      <c r="B23" s="14">
        <v>22.5</v>
      </c>
      <c r="C23" s="28">
        <v>908.6</v>
      </c>
    </row>
    <row r="24" spans="2:3" x14ac:dyDescent="0.25">
      <c r="B24" s="14">
        <v>24</v>
      </c>
      <c r="C24" s="28">
        <v>640.79999999999995</v>
      </c>
    </row>
    <row r="25" spans="2:3" x14ac:dyDescent="0.25">
      <c r="B25" s="14">
        <v>25.5</v>
      </c>
      <c r="C25" s="28">
        <v>618.70000000000005</v>
      </c>
    </row>
    <row r="26" spans="2:3" x14ac:dyDescent="0.25">
      <c r="B26" s="14">
        <v>27</v>
      </c>
      <c r="C26" s="28">
        <v>627.6</v>
      </c>
    </row>
    <row r="27" spans="2:3" x14ac:dyDescent="0.25">
      <c r="B27" s="14">
        <v>28.5</v>
      </c>
      <c r="C27" s="28">
        <v>475.2</v>
      </c>
    </row>
    <row r="28" spans="2:3" x14ac:dyDescent="0.25">
      <c r="B28" s="14">
        <v>30</v>
      </c>
      <c r="C28" s="28">
        <v>476.9</v>
      </c>
    </row>
    <row r="29" spans="2:3" x14ac:dyDescent="0.25">
      <c r="B29" s="14">
        <v>31.5</v>
      </c>
      <c r="C29" s="28">
        <v>383.4</v>
      </c>
    </row>
    <row r="30" spans="2:3" x14ac:dyDescent="0.25">
      <c r="B30" s="14">
        <v>33</v>
      </c>
      <c r="C30" s="28">
        <v>355.2</v>
      </c>
    </row>
    <row r="31" spans="2:3" x14ac:dyDescent="0.25">
      <c r="B31" s="14">
        <v>34.5</v>
      </c>
      <c r="C31" s="28">
        <v>429.9</v>
      </c>
    </row>
    <row r="32" spans="2:3" x14ac:dyDescent="0.25">
      <c r="B32" s="14">
        <v>36</v>
      </c>
      <c r="C32" s="28">
        <v>308.89999999999998</v>
      </c>
    </row>
    <row r="33" spans="2:3" x14ac:dyDescent="0.25">
      <c r="B33" s="14">
        <v>37.5</v>
      </c>
      <c r="C33" s="28">
        <v>319.2</v>
      </c>
    </row>
    <row r="34" spans="2:3" x14ac:dyDescent="0.25">
      <c r="B34" s="14">
        <v>39</v>
      </c>
      <c r="C34" s="28">
        <v>356.6</v>
      </c>
    </row>
    <row r="35" spans="2:3" x14ac:dyDescent="0.25">
      <c r="B35" s="11"/>
      <c r="C35" s="5"/>
    </row>
    <row r="36" spans="2:3" x14ac:dyDescent="0.25">
      <c r="B36" s="11"/>
      <c r="C36" s="5"/>
    </row>
    <row r="37" spans="2:3" x14ac:dyDescent="0.25">
      <c r="B37" s="11"/>
      <c r="C37" s="5"/>
    </row>
    <row r="38" spans="2:3" x14ac:dyDescent="0.25">
      <c r="B38" s="11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19" zoomScale="70" zoomScaleNormal="70" workbookViewId="0">
      <selection activeCell="C32" sqref="C32:C4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4">
        <v>7</v>
      </c>
    </row>
    <row r="2" spans="1:3" x14ac:dyDescent="0.25">
      <c r="A2" s="15" t="s">
        <v>3</v>
      </c>
      <c r="B2" s="15"/>
      <c r="C2" s="22">
        <v>6119.6879999999992</v>
      </c>
    </row>
    <row r="3" spans="1:3" x14ac:dyDescent="0.25">
      <c r="A3" s="15" t="s">
        <v>4</v>
      </c>
      <c r="B3" s="15"/>
      <c r="C3" s="23">
        <v>28863.8</v>
      </c>
    </row>
    <row r="4" spans="1:3" x14ac:dyDescent="0.25">
      <c r="A4" s="15" t="s">
        <v>5</v>
      </c>
      <c r="B4" s="15"/>
      <c r="C4" s="22">
        <v>19488.900000000001</v>
      </c>
    </row>
    <row r="5" spans="1:3" x14ac:dyDescent="0.25">
      <c r="A5" s="15" t="s">
        <v>6</v>
      </c>
      <c r="B5" s="15"/>
      <c r="C5" s="22">
        <v>0.92620000000000058</v>
      </c>
    </row>
    <row r="6" spans="1:3" x14ac:dyDescent="0.25">
      <c r="A6" s="15" t="s">
        <v>7</v>
      </c>
      <c r="B6" s="15"/>
      <c r="C6" s="22">
        <v>1.0416118778402708</v>
      </c>
    </row>
    <row r="7" spans="1:3" x14ac:dyDescent="0.25">
      <c r="A7" s="15" t="s">
        <v>8</v>
      </c>
      <c r="B7" s="15"/>
      <c r="C7" s="20">
        <v>60</v>
      </c>
    </row>
    <row r="8" spans="1:3" x14ac:dyDescent="0.25">
      <c r="A8" s="18" t="s">
        <v>30</v>
      </c>
      <c r="B8" s="18"/>
      <c r="C8" s="10">
        <v>39</v>
      </c>
    </row>
    <row r="9" spans="1:3" x14ac:dyDescent="0.25">
      <c r="A9" s="19" t="s">
        <v>18</v>
      </c>
      <c r="B9" s="19"/>
      <c r="C9">
        <f>C16+C10</f>
        <v>28.282679066552909</v>
      </c>
    </row>
    <row r="10" spans="1:3" x14ac:dyDescent="0.25">
      <c r="A10" s="17" t="s">
        <v>20</v>
      </c>
      <c r="B10" s="17"/>
      <c r="C10">
        <f>60*(C13-(C22/C21)*EXP(-1*C21*C8))/C2/C7</f>
        <v>7.903176676509994</v>
      </c>
    </row>
    <row r="11" spans="1:3" x14ac:dyDescent="0.25">
      <c r="A11" s="17" t="s">
        <v>21</v>
      </c>
      <c r="B11" s="17"/>
      <c r="C11">
        <f>C16/C9</f>
        <v>0.72056477896196591</v>
      </c>
    </row>
    <row r="12" spans="1:3" x14ac:dyDescent="0.25">
      <c r="A12" s="17" t="s">
        <v>22</v>
      </c>
      <c r="B12" s="17"/>
      <c r="C12">
        <f>C9*C17/(3*0.693)</f>
        <v>165.6867961862468</v>
      </c>
    </row>
    <row r="13" spans="1:3" x14ac:dyDescent="0.25">
      <c r="A13" s="17" t="s">
        <v>29</v>
      </c>
      <c r="B13" s="17"/>
      <c r="C13" s="7">
        <f>(C3+C4)/C5</f>
        <v>52205.463182897824</v>
      </c>
    </row>
    <row r="14" spans="1:3" x14ac:dyDescent="0.25">
      <c r="A14" s="16" t="s">
        <v>33</v>
      </c>
      <c r="B14" s="8" t="s">
        <v>35</v>
      </c>
      <c r="C14" s="7">
        <f>C176</f>
        <v>22.5</v>
      </c>
    </row>
    <row r="15" spans="1:3" x14ac:dyDescent="0.25">
      <c r="A15" s="16"/>
      <c r="B15" s="8" t="s">
        <v>36</v>
      </c>
      <c r="C15" s="7">
        <v>39</v>
      </c>
    </row>
    <row r="16" spans="1:3" x14ac:dyDescent="0.25">
      <c r="A16" s="16"/>
      <c r="B16" s="8" t="s">
        <v>19</v>
      </c>
      <c r="C16">
        <f>60*C22/(C$2*(1-EXP(-1*C21*60)))</f>
        <v>20.379502390042916</v>
      </c>
    </row>
    <row r="17" spans="1:3" x14ac:dyDescent="0.25">
      <c r="A17" s="16"/>
      <c r="B17" s="9" t="s">
        <v>23</v>
      </c>
      <c r="C17" s="7">
        <f>0.693/C21</f>
        <v>12.179286426884813</v>
      </c>
    </row>
    <row r="18" spans="1:3" x14ac:dyDescent="0.25">
      <c r="A18" s="16"/>
      <c r="B18" s="9" t="s">
        <v>24</v>
      </c>
      <c r="C18">
        <f>RSQ(C137:C148,B137:B148)</f>
        <v>0.85403557327697543</v>
      </c>
    </row>
    <row r="19" spans="1:3" x14ac:dyDescent="0.25">
      <c r="A19" s="16"/>
      <c r="B19" s="9" t="s">
        <v>25</v>
      </c>
      <c r="C19" s="7">
        <f>SLOPE(C137:C148,B137:B148)</f>
        <v>-2.4706854207739486E-2</v>
      </c>
    </row>
    <row r="20" spans="1:3" x14ac:dyDescent="0.25">
      <c r="A20" s="16"/>
      <c r="B20" s="9" t="s">
        <v>26</v>
      </c>
      <c r="C20" s="7">
        <f>INTERCEPT(C137:C148,B137:B148)</f>
        <v>3.3032387116186852</v>
      </c>
    </row>
    <row r="21" spans="1:3" x14ac:dyDescent="0.25">
      <c r="A21" s="16"/>
      <c r="B21" s="9" t="s">
        <v>27</v>
      </c>
      <c r="C21" s="7">
        <f>ABS(C19)*2.303</f>
        <v>5.6899885240424032E-2</v>
      </c>
    </row>
    <row r="22" spans="1:3" x14ac:dyDescent="0.25">
      <c r="A22" s="16"/>
      <c r="B22" s="9" t="s">
        <v>28</v>
      </c>
      <c r="C22" s="7">
        <f>10^C20</f>
        <v>2010.1974216857714</v>
      </c>
    </row>
    <row r="23" spans="1:3" x14ac:dyDescent="0.25">
      <c r="A23" s="16" t="s">
        <v>34</v>
      </c>
      <c r="B23" s="8" t="s">
        <v>35</v>
      </c>
      <c r="C23" s="7">
        <v>18</v>
      </c>
    </row>
    <row r="24" spans="1:3" x14ac:dyDescent="0.25">
      <c r="A24" s="16"/>
      <c r="B24" s="8" t="s">
        <v>36</v>
      </c>
      <c r="C24" s="7">
        <v>21</v>
      </c>
    </row>
    <row r="25" spans="1:3" x14ac:dyDescent="0.25">
      <c r="A25" s="16"/>
      <c r="B25" s="8" t="s">
        <v>19</v>
      </c>
      <c r="C25">
        <f>60*C31/(C$2*(1-EXP(-1*C30*60)))</f>
        <v>132492374.57796326</v>
      </c>
    </row>
    <row r="26" spans="1:3" x14ac:dyDescent="0.25">
      <c r="A26" s="16"/>
      <c r="B26" s="9" t="s">
        <v>23</v>
      </c>
      <c r="C26" s="7">
        <f>0.693/C30</f>
        <v>0.82607745679805333</v>
      </c>
    </row>
    <row r="27" spans="1:3" x14ac:dyDescent="0.25">
      <c r="A27" s="16"/>
      <c r="B27" s="9" t="s">
        <v>24</v>
      </c>
      <c r="C27">
        <f>RSQ(C272:C274,B272:B274)</f>
        <v>0.98670552217287666</v>
      </c>
    </row>
    <row r="28" spans="1:3" x14ac:dyDescent="0.25">
      <c r="A28" s="16"/>
      <c r="B28" s="9" t="s">
        <v>25</v>
      </c>
      <c r="C28" s="7">
        <f>SLOPE(C272:C274,B272:B274)</f>
        <v>-0.3642659070611895</v>
      </c>
    </row>
    <row r="29" spans="1:3" x14ac:dyDescent="0.25">
      <c r="A29" s="16"/>
      <c r="B29" s="9" t="s">
        <v>26</v>
      </c>
      <c r="C29" s="7">
        <f>INTERCEPT(C272:C274,B272:B274)</f>
        <v>10.130768914446525</v>
      </c>
    </row>
    <row r="30" spans="1:3" x14ac:dyDescent="0.25">
      <c r="A30" s="16"/>
      <c r="B30" s="9" t="s">
        <v>27</v>
      </c>
      <c r="C30" s="7">
        <f>ABS(C28)*2.303</f>
        <v>0.83890438396191935</v>
      </c>
    </row>
    <row r="31" spans="1:3" x14ac:dyDescent="0.25">
      <c r="A31" s="16"/>
      <c r="B31" s="9" t="s">
        <v>28</v>
      </c>
      <c r="C31" s="7">
        <f>10^C29</f>
        <v>13513533246.604445</v>
      </c>
    </row>
    <row r="32" spans="1:3" x14ac:dyDescent="0.25">
      <c r="A32" s="16" t="s">
        <v>31</v>
      </c>
      <c r="B32" s="8" t="s">
        <v>35</v>
      </c>
      <c r="C32" s="7"/>
    </row>
    <row r="33" spans="1:3" x14ac:dyDescent="0.25">
      <c r="A33" s="16"/>
      <c r="B33" s="8" t="s">
        <v>36</v>
      </c>
      <c r="C33" s="7"/>
    </row>
    <row r="34" spans="1:3" x14ac:dyDescent="0.25">
      <c r="A34" s="16"/>
      <c r="B34" s="8" t="s">
        <v>19</v>
      </c>
    </row>
    <row r="35" spans="1:3" x14ac:dyDescent="0.25">
      <c r="A35" s="16"/>
      <c r="B35" s="9" t="s">
        <v>23</v>
      </c>
      <c r="C35" s="7"/>
    </row>
    <row r="36" spans="1:3" x14ac:dyDescent="0.25">
      <c r="A36" s="16"/>
      <c r="B36" s="9" t="s">
        <v>24</v>
      </c>
    </row>
    <row r="37" spans="1:3" x14ac:dyDescent="0.25">
      <c r="A37" s="16"/>
      <c r="B37" s="9" t="s">
        <v>25</v>
      </c>
      <c r="C37" s="7"/>
    </row>
    <row r="38" spans="1:3" x14ac:dyDescent="0.25">
      <c r="A38" s="16"/>
      <c r="B38" s="9" t="s">
        <v>26</v>
      </c>
      <c r="C38" s="7"/>
    </row>
    <row r="39" spans="1:3" x14ac:dyDescent="0.25">
      <c r="A39" s="16"/>
      <c r="B39" s="9" t="s">
        <v>27</v>
      </c>
      <c r="C39" s="7"/>
    </row>
    <row r="40" spans="1:3" x14ac:dyDescent="0.25">
      <c r="A40" s="16"/>
      <c r="B40" s="9" t="s">
        <v>28</v>
      </c>
      <c r="C40" s="7"/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4">
        <v>1.5</v>
      </c>
      <c r="C42" s="29">
        <v>314711.3</v>
      </c>
    </row>
    <row r="43" spans="1:3" x14ac:dyDescent="0.25">
      <c r="B43" s="14">
        <v>3</v>
      </c>
      <c r="C43" s="29">
        <v>127018.6</v>
      </c>
    </row>
    <row r="44" spans="1:3" x14ac:dyDescent="0.25">
      <c r="B44" s="14">
        <v>4.5</v>
      </c>
      <c r="C44" s="29">
        <v>52943.6</v>
      </c>
    </row>
    <row r="45" spans="1:3" x14ac:dyDescent="0.25">
      <c r="B45" s="14">
        <v>6</v>
      </c>
      <c r="C45" s="29">
        <v>26539.7</v>
      </c>
    </row>
    <row r="46" spans="1:3" x14ac:dyDescent="0.25">
      <c r="B46" s="14">
        <v>7.5</v>
      </c>
      <c r="C46" s="29">
        <v>15654.1</v>
      </c>
    </row>
    <row r="47" spans="1:3" x14ac:dyDescent="0.25">
      <c r="B47" s="14">
        <v>9</v>
      </c>
      <c r="C47" s="29">
        <v>9929.5</v>
      </c>
    </row>
    <row r="48" spans="1:3" x14ac:dyDescent="0.25">
      <c r="B48" s="14">
        <v>10.5</v>
      </c>
      <c r="C48" s="29">
        <v>6372.4</v>
      </c>
    </row>
    <row r="49" spans="2:3" x14ac:dyDescent="0.25">
      <c r="B49" s="14">
        <v>12</v>
      </c>
      <c r="C49" s="29">
        <v>4238.6000000000004</v>
      </c>
    </row>
    <row r="50" spans="2:3" x14ac:dyDescent="0.25">
      <c r="B50" s="14">
        <v>13.5</v>
      </c>
      <c r="C50" s="29">
        <v>3063</v>
      </c>
    </row>
    <row r="51" spans="2:3" x14ac:dyDescent="0.25">
      <c r="B51" s="14">
        <v>15</v>
      </c>
      <c r="C51" s="29">
        <v>2339</v>
      </c>
    </row>
    <row r="52" spans="2:3" x14ac:dyDescent="0.25">
      <c r="B52" s="14">
        <v>16.5</v>
      </c>
      <c r="C52" s="29">
        <v>1830.7</v>
      </c>
    </row>
    <row r="53" spans="2:3" x14ac:dyDescent="0.25">
      <c r="B53" s="14">
        <v>18</v>
      </c>
      <c r="C53" s="29">
        <v>6404.1</v>
      </c>
    </row>
    <row r="54" spans="2:3" x14ac:dyDescent="0.25">
      <c r="B54" s="14">
        <v>19.5</v>
      </c>
      <c r="C54" s="29">
        <v>2084.9</v>
      </c>
    </row>
    <row r="55" spans="2:3" x14ac:dyDescent="0.25">
      <c r="B55" s="14">
        <v>21</v>
      </c>
      <c r="C55" s="29">
        <v>1251.3</v>
      </c>
    </row>
    <row r="56" spans="2:3" x14ac:dyDescent="0.25">
      <c r="B56" s="14">
        <v>22.5</v>
      </c>
      <c r="C56" s="29">
        <v>908.6</v>
      </c>
    </row>
    <row r="57" spans="2:3" x14ac:dyDescent="0.25">
      <c r="B57" s="14">
        <v>24</v>
      </c>
      <c r="C57" s="29">
        <v>640.79999999999995</v>
      </c>
    </row>
    <row r="58" spans="2:3" x14ac:dyDescent="0.25">
      <c r="B58" s="14">
        <v>25.5</v>
      </c>
      <c r="C58" s="29">
        <v>618.70000000000005</v>
      </c>
    </row>
    <row r="59" spans="2:3" x14ac:dyDescent="0.25">
      <c r="B59" s="14">
        <v>27</v>
      </c>
      <c r="C59" s="29">
        <v>627.6</v>
      </c>
    </row>
    <row r="60" spans="2:3" x14ac:dyDescent="0.25">
      <c r="B60" s="14">
        <v>28.5</v>
      </c>
      <c r="C60" s="29">
        <v>475.2</v>
      </c>
    </row>
    <row r="61" spans="2:3" x14ac:dyDescent="0.25">
      <c r="B61" s="14">
        <v>30</v>
      </c>
      <c r="C61" s="29">
        <v>476.9</v>
      </c>
    </row>
    <row r="62" spans="2:3" x14ac:dyDescent="0.25">
      <c r="B62" s="14">
        <v>31.5</v>
      </c>
      <c r="C62" s="29">
        <v>383.4</v>
      </c>
    </row>
    <row r="63" spans="2:3" x14ac:dyDescent="0.25">
      <c r="B63" s="14">
        <v>33</v>
      </c>
      <c r="C63" s="29">
        <v>355.2</v>
      </c>
    </row>
    <row r="64" spans="2:3" x14ac:dyDescent="0.25">
      <c r="B64" s="14">
        <v>34.5</v>
      </c>
      <c r="C64" s="29">
        <v>429.9</v>
      </c>
    </row>
    <row r="65" spans="1:3" x14ac:dyDescent="0.25">
      <c r="B65" s="14">
        <v>36</v>
      </c>
      <c r="C65" s="29">
        <v>308.89999999999998</v>
      </c>
    </row>
    <row r="66" spans="1:3" x14ac:dyDescent="0.25">
      <c r="B66" s="14">
        <v>37.5</v>
      </c>
      <c r="C66" s="29">
        <v>319.2</v>
      </c>
    </row>
    <row r="67" spans="1:3" x14ac:dyDescent="0.25">
      <c r="B67" s="14">
        <v>39</v>
      </c>
      <c r="C67" s="29">
        <v>356.6</v>
      </c>
    </row>
    <row r="68" spans="1:3" x14ac:dyDescent="0.25">
      <c r="A68" t="s">
        <v>10</v>
      </c>
      <c r="B68" s="3">
        <v>0</v>
      </c>
    </row>
    <row r="69" spans="1:3" x14ac:dyDescent="0.25">
      <c r="B69" s="14">
        <v>1.5</v>
      </c>
      <c r="C69" s="11">
        <f t="shared" ref="C69:C94" si="0">C42*C$6</f>
        <v>327807.0281705528</v>
      </c>
    </row>
    <row r="70" spans="1:3" x14ac:dyDescent="0.25">
      <c r="B70" s="14">
        <v>3</v>
      </c>
      <c r="C70" s="11">
        <f t="shared" si="0"/>
        <v>132304.08246664223</v>
      </c>
    </row>
    <row r="71" spans="1:3" x14ac:dyDescent="0.25">
      <c r="B71" s="14">
        <v>4.5</v>
      </c>
      <c r="C71" s="11">
        <f t="shared" si="0"/>
        <v>55146.682615624159</v>
      </c>
    </row>
    <row r="72" spans="1:3" x14ac:dyDescent="0.25">
      <c r="B72" s="14">
        <v>6</v>
      </c>
      <c r="C72" s="11">
        <f t="shared" si="0"/>
        <v>27644.066754317435</v>
      </c>
    </row>
    <row r="73" spans="1:3" x14ac:dyDescent="0.25">
      <c r="B73" s="14">
        <v>7.5</v>
      </c>
      <c r="C73" s="11">
        <f t="shared" si="0"/>
        <v>16305.496496899383</v>
      </c>
    </row>
    <row r="74" spans="1:3" x14ac:dyDescent="0.25">
      <c r="B74" s="14">
        <v>9</v>
      </c>
      <c r="C74" s="11">
        <f t="shared" si="0"/>
        <v>10342.685141014968</v>
      </c>
    </row>
    <row r="75" spans="1:3" x14ac:dyDescent="0.25">
      <c r="B75" s="14">
        <v>10.5</v>
      </c>
      <c r="C75" s="11">
        <f t="shared" si="0"/>
        <v>6637.5675303493408</v>
      </c>
    </row>
    <row r="76" spans="1:3" x14ac:dyDescent="0.25">
      <c r="B76" s="14">
        <v>12</v>
      </c>
      <c r="C76" s="11">
        <f t="shared" si="0"/>
        <v>4414.9761054137716</v>
      </c>
    </row>
    <row r="77" spans="1:3" x14ac:dyDescent="0.25">
      <c r="B77" s="14">
        <v>13.5</v>
      </c>
      <c r="C77" s="11">
        <f t="shared" si="0"/>
        <v>3190.4571818247496</v>
      </c>
    </row>
    <row r="78" spans="1:3" x14ac:dyDescent="0.25">
      <c r="B78" s="14">
        <v>15</v>
      </c>
      <c r="C78" s="11">
        <f t="shared" si="0"/>
        <v>2436.3301822683934</v>
      </c>
    </row>
    <row r="79" spans="1:3" x14ac:dyDescent="0.25">
      <c r="B79" s="14">
        <v>16.5</v>
      </c>
      <c r="C79" s="11">
        <f t="shared" si="0"/>
        <v>1906.8788647621836</v>
      </c>
    </row>
    <row r="80" spans="1:3" x14ac:dyDescent="0.25">
      <c r="B80" s="14">
        <v>18</v>
      </c>
      <c r="C80" s="11">
        <f t="shared" si="0"/>
        <v>6670.5866268768787</v>
      </c>
    </row>
    <row r="81" spans="1:3" x14ac:dyDescent="0.25">
      <c r="B81" s="14">
        <v>19.5</v>
      </c>
      <c r="C81" s="11">
        <f t="shared" si="0"/>
        <v>2171.6566041091805</v>
      </c>
    </row>
    <row r="82" spans="1:3" x14ac:dyDescent="0.25">
      <c r="B82" s="14">
        <v>21</v>
      </c>
      <c r="C82" s="11">
        <f t="shared" si="0"/>
        <v>1303.3689427415306</v>
      </c>
    </row>
    <row r="83" spans="1:3" x14ac:dyDescent="0.25">
      <c r="B83" s="14">
        <v>22.5</v>
      </c>
      <c r="C83" s="11">
        <f t="shared" si="0"/>
        <v>946.40855220567005</v>
      </c>
    </row>
    <row r="84" spans="1:3" x14ac:dyDescent="0.25">
      <c r="B84" s="14">
        <v>24</v>
      </c>
      <c r="C84" s="11">
        <f t="shared" si="0"/>
        <v>667.46489132004547</v>
      </c>
    </row>
    <row r="85" spans="1:3" x14ac:dyDescent="0.25">
      <c r="B85" s="14">
        <v>25.5</v>
      </c>
      <c r="C85" s="11">
        <f t="shared" si="0"/>
        <v>644.44526881977561</v>
      </c>
    </row>
    <row r="86" spans="1:3" x14ac:dyDescent="0.25">
      <c r="B86" s="14">
        <v>27</v>
      </c>
      <c r="C86" s="11">
        <f t="shared" si="0"/>
        <v>653.7156145325539</v>
      </c>
    </row>
    <row r="87" spans="1:3" x14ac:dyDescent="0.25">
      <c r="B87" s="14">
        <v>28.5</v>
      </c>
      <c r="C87" s="11">
        <f t="shared" si="0"/>
        <v>494.97396434969664</v>
      </c>
    </row>
    <row r="88" spans="1:3" x14ac:dyDescent="0.25">
      <c r="B88" s="14">
        <v>30</v>
      </c>
      <c r="C88" s="11">
        <f t="shared" si="0"/>
        <v>496.74470454202509</v>
      </c>
    </row>
    <row r="89" spans="1:3" x14ac:dyDescent="0.25">
      <c r="B89" s="14">
        <v>31.5</v>
      </c>
      <c r="C89" s="11">
        <f t="shared" si="0"/>
        <v>399.35399396395979</v>
      </c>
    </row>
    <row r="90" spans="1:3" x14ac:dyDescent="0.25">
      <c r="B90" s="14">
        <v>33</v>
      </c>
      <c r="C90" s="11">
        <f t="shared" si="0"/>
        <v>369.98053900886418</v>
      </c>
    </row>
    <row r="91" spans="1:3" x14ac:dyDescent="0.25">
      <c r="B91" s="14">
        <v>34.5</v>
      </c>
      <c r="C91" s="11">
        <f t="shared" si="0"/>
        <v>447.78894628353237</v>
      </c>
    </row>
    <row r="92" spans="1:3" x14ac:dyDescent="0.25">
      <c r="B92" s="14">
        <v>36</v>
      </c>
      <c r="C92" s="11">
        <f t="shared" si="0"/>
        <v>321.75390906485961</v>
      </c>
    </row>
    <row r="93" spans="1:3" x14ac:dyDescent="0.25">
      <c r="B93" s="14">
        <v>37.5</v>
      </c>
      <c r="C93" s="11">
        <f t="shared" si="0"/>
        <v>332.48251140661444</v>
      </c>
    </row>
    <row r="94" spans="1:3" x14ac:dyDescent="0.25">
      <c r="B94" s="14">
        <v>39</v>
      </c>
      <c r="C94" s="11">
        <f t="shared" si="0"/>
        <v>371.4387956378406</v>
      </c>
    </row>
    <row r="95" spans="1:3" x14ac:dyDescent="0.25">
      <c r="A95" t="s">
        <v>9</v>
      </c>
      <c r="B95" s="3">
        <v>0</v>
      </c>
    </row>
    <row r="96" spans="1:3" x14ac:dyDescent="0.25">
      <c r="B96" s="14">
        <v>1.5</v>
      </c>
      <c r="C96">
        <f t="shared" ref="C96:C121" si="1">C69/C$5/($B69-$B68)</f>
        <v>235951.21872205613</v>
      </c>
    </row>
    <row r="97" spans="2:3" x14ac:dyDescent="0.25">
      <c r="B97" s="14">
        <v>3</v>
      </c>
      <c r="C97">
        <f t="shared" si="1"/>
        <v>95230.751073664534</v>
      </c>
    </row>
    <row r="98" spans="2:3" x14ac:dyDescent="0.25">
      <c r="B98" s="14">
        <v>4.5</v>
      </c>
      <c r="C98">
        <f t="shared" si="1"/>
        <v>39693.862100067745</v>
      </c>
    </row>
    <row r="99" spans="2:3" x14ac:dyDescent="0.25">
      <c r="B99" s="14">
        <v>6</v>
      </c>
      <c r="C99">
        <f t="shared" si="1"/>
        <v>19897.83830297086</v>
      </c>
    </row>
    <row r="100" spans="2:3" x14ac:dyDescent="0.25">
      <c r="B100" s="14">
        <v>7.5</v>
      </c>
      <c r="C100">
        <f t="shared" si="1"/>
        <v>11736.483478657865</v>
      </c>
    </row>
    <row r="101" spans="2:3" x14ac:dyDescent="0.25">
      <c r="B101" s="14">
        <v>9</v>
      </c>
      <c r="C101">
        <f t="shared" si="1"/>
        <v>7444.5297207334361</v>
      </c>
    </row>
    <row r="102" spans="2:3" x14ac:dyDescent="0.25">
      <c r="B102" s="14">
        <v>10.5</v>
      </c>
      <c r="C102">
        <f t="shared" si="1"/>
        <v>4777.6344420566738</v>
      </c>
    </row>
    <row r="103" spans="2:3" x14ac:dyDescent="0.25">
      <c r="B103" s="14">
        <v>12</v>
      </c>
      <c r="C103">
        <f t="shared" si="1"/>
        <v>3177.8421546201462</v>
      </c>
    </row>
    <row r="104" spans="2:3" x14ac:dyDescent="0.25">
      <c r="B104" s="14">
        <v>13.5</v>
      </c>
      <c r="C104">
        <f t="shared" si="1"/>
        <v>2296.4494218849404</v>
      </c>
    </row>
    <row r="105" spans="2:3" x14ac:dyDescent="0.25">
      <c r="B105" s="14">
        <v>15</v>
      </c>
      <c r="C105">
        <f t="shared" si="1"/>
        <v>1753.6386541916015</v>
      </c>
    </row>
    <row r="106" spans="2:3" x14ac:dyDescent="0.25">
      <c r="B106" s="14">
        <v>16.5</v>
      </c>
      <c r="C106">
        <f t="shared" si="1"/>
        <v>1372.5465088621484</v>
      </c>
    </row>
    <row r="107" spans="2:3" x14ac:dyDescent="0.25">
      <c r="B107" s="14">
        <v>18</v>
      </c>
      <c r="C107">
        <f t="shared" si="1"/>
        <v>4801.401156608993</v>
      </c>
    </row>
    <row r="108" spans="2:3" x14ac:dyDescent="0.25">
      <c r="B108" s="14">
        <v>19.5</v>
      </c>
      <c r="C108">
        <f t="shared" si="1"/>
        <v>1563.1300684583455</v>
      </c>
    </row>
    <row r="109" spans="2:3" x14ac:dyDescent="0.25">
      <c r="B109" s="14">
        <v>21</v>
      </c>
      <c r="C109">
        <f t="shared" si="1"/>
        <v>938.14794698159494</v>
      </c>
    </row>
    <row r="110" spans="2:3" x14ac:dyDescent="0.25">
      <c r="B110" s="14">
        <v>22.5</v>
      </c>
      <c r="C110">
        <f t="shared" si="1"/>
        <v>681.21251868255194</v>
      </c>
    </row>
    <row r="111" spans="2:3" x14ac:dyDescent="0.25">
      <c r="B111" s="14">
        <v>24</v>
      </c>
      <c r="C111">
        <f t="shared" si="1"/>
        <v>480.43251372636945</v>
      </c>
    </row>
    <row r="112" spans="2:3" x14ac:dyDescent="0.25">
      <c r="B112" s="14">
        <v>25.5</v>
      </c>
      <c r="C112">
        <f t="shared" si="1"/>
        <v>463.86329001639325</v>
      </c>
    </row>
    <row r="113" spans="1:3" x14ac:dyDescent="0.25">
      <c r="B113" s="14">
        <v>27</v>
      </c>
      <c r="C113">
        <f t="shared" si="1"/>
        <v>470.53596381814833</v>
      </c>
    </row>
    <row r="114" spans="1:3" x14ac:dyDescent="0.25">
      <c r="B114" s="14">
        <v>28.5</v>
      </c>
      <c r="C114">
        <f t="shared" si="1"/>
        <v>356.27579669595934</v>
      </c>
    </row>
    <row r="115" spans="1:3" x14ac:dyDescent="0.25">
      <c r="B115" s="14">
        <v>30</v>
      </c>
      <c r="C115">
        <f t="shared" si="1"/>
        <v>357.55035236595751</v>
      </c>
    </row>
    <row r="116" spans="1:3" x14ac:dyDescent="0.25">
      <c r="B116" s="14">
        <v>31.5</v>
      </c>
      <c r="C116">
        <f t="shared" si="1"/>
        <v>287.4497905160581</v>
      </c>
    </row>
    <row r="117" spans="1:3" x14ac:dyDescent="0.25">
      <c r="B117" s="14">
        <v>33</v>
      </c>
      <c r="C117">
        <f t="shared" si="1"/>
        <v>266.30716116667674</v>
      </c>
    </row>
    <row r="118" spans="1:3" x14ac:dyDescent="0.25">
      <c r="B118" s="14">
        <v>34.5</v>
      </c>
      <c r="C118">
        <f t="shared" si="1"/>
        <v>322.31263678365514</v>
      </c>
    </row>
    <row r="119" spans="1:3" x14ac:dyDescent="0.25">
      <c r="B119" s="14">
        <v>36</v>
      </c>
      <c r="C119">
        <f t="shared" si="1"/>
        <v>231.59426262496177</v>
      </c>
    </row>
    <row r="120" spans="1:3" x14ac:dyDescent="0.25">
      <c r="B120" s="14">
        <v>37.5</v>
      </c>
      <c r="C120">
        <f t="shared" si="1"/>
        <v>239.31657050789192</v>
      </c>
    </row>
    <row r="121" spans="1:3" x14ac:dyDescent="0.25">
      <c r="B121" s="14">
        <v>39</v>
      </c>
      <c r="C121">
        <f t="shared" si="1"/>
        <v>267.35679524785172</v>
      </c>
    </row>
    <row r="122" spans="1:3" x14ac:dyDescent="0.25">
      <c r="A122" t="s">
        <v>11</v>
      </c>
      <c r="B122" s="3">
        <v>0</v>
      </c>
    </row>
    <row r="123" spans="1:3" x14ac:dyDescent="0.25">
      <c r="B123" s="14">
        <v>1.5</v>
      </c>
      <c r="C123" s="11">
        <f t="shared" ref="C123:C148" si="2">IF(C96&gt;0,LOG10(C96),"")</f>
        <v>5.3728222248783624</v>
      </c>
    </row>
    <row r="124" spans="1:3" x14ac:dyDescent="0.25">
      <c r="B124" s="14">
        <v>3</v>
      </c>
      <c r="C124" s="11">
        <f t="shared" si="2"/>
        <v>4.978777209572816</v>
      </c>
    </row>
    <row r="125" spans="1:3" x14ac:dyDescent="0.25">
      <c r="B125" s="14">
        <v>4.5</v>
      </c>
      <c r="C125" s="11">
        <f t="shared" si="2"/>
        <v>4.5987233565828403</v>
      </c>
    </row>
    <row r="126" spans="1:3" x14ac:dyDescent="0.25">
      <c r="B126" s="14">
        <v>6</v>
      </c>
      <c r="C126" s="11">
        <f t="shared" si="2"/>
        <v>4.2988058973099239</v>
      </c>
    </row>
    <row r="127" spans="1:3" x14ac:dyDescent="0.25">
      <c r="B127" s="14">
        <v>7.5</v>
      </c>
      <c r="C127" s="11">
        <f t="shared" si="2"/>
        <v>4.0695379917510683</v>
      </c>
    </row>
    <row r="128" spans="1:3" x14ac:dyDescent="0.25">
      <c r="B128" s="14">
        <v>9</v>
      </c>
      <c r="C128" s="11">
        <f t="shared" si="2"/>
        <v>3.8718372680866757</v>
      </c>
    </row>
    <row r="129" spans="2:3" x14ac:dyDescent="0.25">
      <c r="B129" s="14">
        <v>10.5</v>
      </c>
      <c r="C129" s="11">
        <f t="shared" si="2"/>
        <v>3.6792129168933161</v>
      </c>
    </row>
    <row r="130" spans="2:3" x14ac:dyDescent="0.25">
      <c r="B130" s="14">
        <v>12</v>
      </c>
      <c r="C130" s="11">
        <f t="shared" si="2"/>
        <v>3.5021323217323013</v>
      </c>
    </row>
    <row r="131" spans="2:3" x14ac:dyDescent="0.25">
      <c r="B131" s="14">
        <v>13.5</v>
      </c>
      <c r="C131" s="11">
        <f t="shared" si="2"/>
        <v>3.3610568847471205</v>
      </c>
    </row>
    <row r="132" spans="2:3" x14ac:dyDescent="0.25">
      <c r="B132" s="14">
        <v>15</v>
      </c>
      <c r="C132" s="11">
        <f t="shared" si="2"/>
        <v>3.2439401097497007</v>
      </c>
    </row>
    <row r="133" spans="2:3" x14ac:dyDescent="0.25">
      <c r="B133" s="14">
        <v>16.5</v>
      </c>
      <c r="C133" s="11">
        <f t="shared" si="2"/>
        <v>3.137527069479122</v>
      </c>
    </row>
    <row r="134" spans="2:3" x14ac:dyDescent="0.25">
      <c r="B134" s="14">
        <v>18</v>
      </c>
      <c r="C134" s="11">
        <f t="shared" si="2"/>
        <v>3.6813679927476337</v>
      </c>
    </row>
    <row r="135" spans="2:3" x14ac:dyDescent="0.25">
      <c r="B135" s="14">
        <v>19.5</v>
      </c>
      <c r="C135" s="11">
        <f t="shared" si="2"/>
        <v>3.1939951172792465</v>
      </c>
    </row>
    <row r="136" spans="2:3" x14ac:dyDescent="0.25">
      <c r="B136" s="14">
        <v>21</v>
      </c>
      <c r="C136" s="11">
        <f t="shared" si="2"/>
        <v>2.9722713325060415</v>
      </c>
    </row>
    <row r="137" spans="2:3" x14ac:dyDescent="0.25">
      <c r="B137" s="14">
        <v>22.5</v>
      </c>
      <c r="C137" s="11">
        <f t="shared" si="2"/>
        <v>2.8332826204191548</v>
      </c>
    </row>
    <row r="138" spans="2:3" x14ac:dyDescent="0.25">
      <c r="B138" s="14">
        <v>24</v>
      </c>
      <c r="C138" s="11">
        <f t="shared" si="2"/>
        <v>2.6816323910167288</v>
      </c>
    </row>
    <row r="139" spans="2:3" x14ac:dyDescent="0.25">
      <c r="B139" s="14">
        <v>25.5</v>
      </c>
      <c r="C139" s="11">
        <f t="shared" si="2"/>
        <v>2.6663900039605486</v>
      </c>
    </row>
    <row r="140" spans="2:3" x14ac:dyDescent="0.25">
      <c r="B140" s="14">
        <v>27</v>
      </c>
      <c r="C140" s="11">
        <f t="shared" si="2"/>
        <v>2.6725928228554467</v>
      </c>
    </row>
    <row r="141" spans="2:3" x14ac:dyDescent="0.25">
      <c r="B141" s="14">
        <v>28.5</v>
      </c>
      <c r="C141" s="11">
        <f t="shared" si="2"/>
        <v>2.5517863199136848</v>
      </c>
    </row>
    <row r="142" spans="2:3" x14ac:dyDescent="0.25">
      <c r="B142" s="14">
        <v>30</v>
      </c>
      <c r="C142" s="11">
        <f t="shared" si="2"/>
        <v>2.5533372103744147</v>
      </c>
    </row>
    <row r="143" spans="2:3" x14ac:dyDescent="0.25">
      <c r="B143" s="14">
        <v>31.5</v>
      </c>
      <c r="C143" s="11">
        <f t="shared" si="2"/>
        <v>2.4585619964825915</v>
      </c>
    </row>
    <row r="144" spans="2:3" x14ac:dyDescent="0.25">
      <c r="B144" s="14">
        <v>33</v>
      </c>
      <c r="C144" s="11">
        <f t="shared" si="2"/>
        <v>2.4253828450471113</v>
      </c>
    </row>
    <row r="145" spans="1:3" x14ac:dyDescent="0.25">
      <c r="B145" s="14">
        <v>34.5</v>
      </c>
      <c r="C145" s="11">
        <f t="shared" si="2"/>
        <v>2.5082773330575545</v>
      </c>
    </row>
    <row r="146" spans="1:3" x14ac:dyDescent="0.25">
      <c r="B146" s="14">
        <v>36</v>
      </c>
      <c r="C146" s="11">
        <f t="shared" si="2"/>
        <v>2.3647277962419984</v>
      </c>
    </row>
    <row r="147" spans="1:3" x14ac:dyDescent="0.25">
      <c r="B147" s="14">
        <v>37.5</v>
      </c>
      <c r="C147" s="11">
        <f t="shared" si="2"/>
        <v>2.3789727706192396</v>
      </c>
    </row>
    <row r="148" spans="1:3" x14ac:dyDescent="0.25">
      <c r="B148" s="11">
        <v>39</v>
      </c>
      <c r="C148" s="11">
        <f t="shared" si="2"/>
        <v>2.4270912267798836</v>
      </c>
    </row>
    <row r="149" spans="1:3" x14ac:dyDescent="0.25">
      <c r="A149" t="s">
        <v>12</v>
      </c>
      <c r="B149" s="3">
        <v>0</v>
      </c>
    </row>
    <row r="150" spans="1:3" x14ac:dyDescent="0.25">
      <c r="B150" s="14">
        <v>1.5</v>
      </c>
      <c r="C150" s="6">
        <f>IF(C123&lt;&gt;"", RSQ($B123:$B$148, $C123:$C$148),"")</f>
        <v>0.86592872380583741</v>
      </c>
    </row>
    <row r="151" spans="1:3" x14ac:dyDescent="0.25">
      <c r="B151" s="14">
        <v>3</v>
      </c>
      <c r="C151" s="6">
        <f>IF(C124&lt;&gt;"", RSQ($B124:$B$148, $C124:$C$148),"")</f>
        <v>0.87826857936322711</v>
      </c>
    </row>
    <row r="152" spans="1:3" x14ac:dyDescent="0.25">
      <c r="B152" s="14">
        <v>4.5</v>
      </c>
      <c r="C152" s="6">
        <f>IF(C125&lt;&gt;"", RSQ($B125:$B$148, $C125:$C$148),"")</f>
        <v>0.88872428599324693</v>
      </c>
    </row>
    <row r="153" spans="1:3" x14ac:dyDescent="0.25">
      <c r="B153" s="14">
        <v>6</v>
      </c>
      <c r="C153" s="6">
        <f>IF(C126&lt;&gt;"", RSQ($B126:$B$148, $C126:$C$148),"")</f>
        <v>0.89179584348386931</v>
      </c>
    </row>
    <row r="154" spans="1:3" x14ac:dyDescent="0.25">
      <c r="B154" s="14">
        <v>7.5</v>
      </c>
      <c r="C154" s="12">
        <f>IF(C127&lt;&gt;"", RSQ($B127:$B$148, $C127:$C$148),"")</f>
        <v>0.88803109386354595</v>
      </c>
    </row>
    <row r="155" spans="1:3" x14ac:dyDescent="0.25">
      <c r="B155" s="14">
        <v>9</v>
      </c>
      <c r="C155" s="6">
        <f>IF(C128&lt;&gt;"", RSQ($B128:$B$148, $C128:$C$148),"")</f>
        <v>0.87890360526309819</v>
      </c>
    </row>
    <row r="156" spans="1:3" x14ac:dyDescent="0.25">
      <c r="B156" s="14">
        <v>10.5</v>
      </c>
      <c r="C156" s="13">
        <f>IF(C129&lt;&gt;"", RSQ($B129:$B$148, $C129:$C$148),"")</f>
        <v>0.86390796097682954</v>
      </c>
    </row>
    <row r="157" spans="1:3" x14ac:dyDescent="0.25">
      <c r="B157" s="14">
        <v>12</v>
      </c>
      <c r="C157" s="13">
        <f>IF(C130&lt;&gt;"", RSQ($B130:$B$148, $C130:$C$148),"")</f>
        <v>0.84186043731902183</v>
      </c>
    </row>
    <row r="158" spans="1:3" x14ac:dyDescent="0.25">
      <c r="B158" s="14">
        <v>13.5</v>
      </c>
      <c r="C158" s="13">
        <f>IF(C131&lt;&gt;"", RSQ($B131:$B$148, $C131:$C$148),"")</f>
        <v>0.81466190519548254</v>
      </c>
    </row>
    <row r="159" spans="1:3" x14ac:dyDescent="0.25">
      <c r="B159" s="14">
        <v>15</v>
      </c>
      <c r="C159" s="6">
        <f>IF(C132&lt;&gt;"", RSQ($B132:$B$148, $C132:$C$148),"")</f>
        <v>0.78573934420433167</v>
      </c>
    </row>
    <row r="160" spans="1:3" x14ac:dyDescent="0.25">
      <c r="B160" s="14">
        <v>16.5</v>
      </c>
      <c r="C160" s="6">
        <f>IF(C133&lt;&gt;"", RSQ($B133:$B$148, $C133:$C$148),"")</f>
        <v>0.75853103253368392</v>
      </c>
    </row>
    <row r="161" spans="1:3" x14ac:dyDescent="0.25">
      <c r="B161" s="14">
        <v>18</v>
      </c>
      <c r="C161" s="6">
        <f>IF(C134&lt;&gt;"", RSQ($B134:$B$148, $C134:$C$148),"")</f>
        <v>0.7383125476526784</v>
      </c>
    </row>
    <row r="162" spans="1:3" x14ac:dyDescent="0.25">
      <c r="B162" s="14">
        <v>19.5</v>
      </c>
      <c r="C162" s="6">
        <f>IF(C135&lt;&gt;"", RSQ($B135:$B$148, $C135:$C$148),"")</f>
        <v>0.82387795035987621</v>
      </c>
    </row>
    <row r="163" spans="1:3" x14ac:dyDescent="0.25">
      <c r="B163" s="14">
        <v>21</v>
      </c>
      <c r="C163" s="6">
        <f>IF(C136&lt;&gt;"", RSQ($B136:$B$148, $C136:$C$148),"")</f>
        <v>0.85195836611638043</v>
      </c>
    </row>
    <row r="164" spans="1:3" x14ac:dyDescent="0.25">
      <c r="B164" s="14">
        <v>22.5</v>
      </c>
      <c r="C164" s="12">
        <f>IF(C137&lt;&gt;"", RSQ($B137:$B$148, $C137:$C$148),"")</f>
        <v>0.85403557327697543</v>
      </c>
    </row>
    <row r="165" spans="1:3" x14ac:dyDescent="0.25">
      <c r="B165" s="14">
        <v>24</v>
      </c>
      <c r="C165" s="6">
        <f>IF(C138&lt;&gt;"", RSQ($B138:$B$148, $C138:$C$148),"")</f>
        <v>0.83311292921285218</v>
      </c>
    </row>
    <row r="166" spans="1:3" x14ac:dyDescent="0.25">
      <c r="B166" s="14">
        <v>25.5</v>
      </c>
      <c r="C166" s="6">
        <f>IF(C139&lt;&gt;"", RSQ($B139:$B$148, $C139:$C$148),"")</f>
        <v>0.78748232808172158</v>
      </c>
    </row>
    <row r="167" spans="1:3" x14ac:dyDescent="0.25">
      <c r="B167" s="14">
        <v>27</v>
      </c>
      <c r="C167" s="6">
        <f>IF(C140&lt;&gt;"", RSQ($B140:$B$148, $C140:$C$148),"")</f>
        <v>0.71295479159212582</v>
      </c>
    </row>
    <row r="168" spans="1:3" x14ac:dyDescent="0.25">
      <c r="B168" s="14">
        <v>28.5</v>
      </c>
      <c r="C168" s="6">
        <f>IF(C141&lt;&gt;"", RSQ($B141:$B$148, $C141:$C$148),"")</f>
        <v>0.60142868873041733</v>
      </c>
    </row>
    <row r="169" spans="1:3" x14ac:dyDescent="0.25">
      <c r="B169" s="14">
        <v>30</v>
      </c>
      <c r="C169" s="6">
        <f>IF(C142&lt;&gt;"", RSQ($B142:$B$148, $C142:$C$148),"")</f>
        <v>0.46643813789705124</v>
      </c>
    </row>
    <row r="170" spans="1:3" x14ac:dyDescent="0.25">
      <c r="B170" s="14">
        <v>31.5</v>
      </c>
      <c r="C170" s="6">
        <f>IF(C143&lt;&gt;"", RSQ($B143:$B$148, $C143:$C$148),"")</f>
        <v>0.20069493051152631</v>
      </c>
    </row>
    <row r="171" spans="1:3" x14ac:dyDescent="0.25">
      <c r="B171" s="14">
        <v>33</v>
      </c>
      <c r="C171" s="6">
        <f>IF(C144&lt;&gt;"", RSQ($B144:$B$148, $C144:$C$148),"")</f>
        <v>0.12571150419466182</v>
      </c>
    </row>
    <row r="172" spans="1:3" x14ac:dyDescent="0.25">
      <c r="B172" s="14">
        <v>34.5</v>
      </c>
      <c r="C172" s="6">
        <f>IF(C145&lt;&gt;"", RSQ($B145:$B$148, $C145:$C$148),"")</f>
        <v>0.20898079260791802</v>
      </c>
    </row>
    <row r="173" spans="1:3" x14ac:dyDescent="0.25">
      <c r="B173" s="14">
        <v>36</v>
      </c>
      <c r="C173" s="6">
        <f>IF(C146&lt;&gt;"", RSQ($B146:$B$148, $C146:$C$148),"")</f>
        <v>0.91046333945272151</v>
      </c>
    </row>
    <row r="174" spans="1:3" x14ac:dyDescent="0.25">
      <c r="B174" s="14">
        <v>37.5</v>
      </c>
      <c r="C174" s="6">
        <f>IF(C147&lt;&gt;"", RSQ($B147:$B$148, $C147:$C$148),"")</f>
        <v>1</v>
      </c>
    </row>
    <row r="175" spans="1:3" x14ac:dyDescent="0.25">
      <c r="B175" s="11">
        <v>39</v>
      </c>
      <c r="C175" s="6"/>
    </row>
    <row r="176" spans="1:3" x14ac:dyDescent="0.25">
      <c r="A176" t="s">
        <v>16</v>
      </c>
      <c r="C176">
        <v>22.5</v>
      </c>
    </row>
    <row r="177" spans="1:3" x14ac:dyDescent="0.25">
      <c r="A177" t="s">
        <v>13</v>
      </c>
      <c r="B177" s="3">
        <v>0</v>
      </c>
    </row>
    <row r="178" spans="1:3" x14ac:dyDescent="0.25">
      <c r="B178" s="14">
        <v>1.5</v>
      </c>
    </row>
    <row r="179" spans="1:3" x14ac:dyDescent="0.25">
      <c r="B179" s="14">
        <v>3</v>
      </c>
      <c r="C179" s="6">
        <f>RSQ($B$123:$B124, $C$123:$C124)</f>
        <v>1.0000000000000004</v>
      </c>
    </row>
    <row r="180" spans="1:3" x14ac:dyDescent="0.25">
      <c r="B180" s="14">
        <v>4.5</v>
      </c>
      <c r="C180" s="6">
        <f>RSQ($B$123:$B125, $C$123:$C125)</f>
        <v>0.9998911204839448</v>
      </c>
    </row>
    <row r="181" spans="1:3" x14ac:dyDescent="0.25">
      <c r="B181" s="14">
        <v>6</v>
      </c>
      <c r="C181" s="6">
        <f>RSQ($B$123:$B126, $C$123:$C126)</f>
        <v>0.99626260378245202</v>
      </c>
    </row>
    <row r="182" spans="1:3" x14ac:dyDescent="0.25">
      <c r="B182" s="14">
        <v>7.5</v>
      </c>
      <c r="C182" s="6">
        <f>RSQ($B$123:$B127, $C$123:$C127)</f>
        <v>0.98865769641991075</v>
      </c>
    </row>
    <row r="183" spans="1:3" x14ac:dyDescent="0.25">
      <c r="B183" s="14">
        <v>9</v>
      </c>
      <c r="C183" s="6">
        <f>RSQ($B$123:$B128, $C$123:$C128)</f>
        <v>0.98122365719564442</v>
      </c>
    </row>
    <row r="184" spans="1:3" x14ac:dyDescent="0.25">
      <c r="B184" s="14">
        <v>10.5</v>
      </c>
      <c r="C184" s="6">
        <f>RSQ($B$123:$B129, $C$123:$C129)</f>
        <v>0.97680682585816581</v>
      </c>
    </row>
    <row r="185" spans="1:3" x14ac:dyDescent="0.25">
      <c r="B185" s="14">
        <v>12</v>
      </c>
      <c r="C185" s="6">
        <f>RSQ($B$123:$B130, $C$123:$C130)</f>
        <v>0.97377621579779428</v>
      </c>
    </row>
    <row r="186" spans="1:3" x14ac:dyDescent="0.25">
      <c r="B186" s="14">
        <v>13.5</v>
      </c>
      <c r="C186" s="6">
        <f>RSQ($B$123:$B131, $C$123:$C131)</f>
        <v>0.96937935032682965</v>
      </c>
    </row>
    <row r="187" spans="1:3" x14ac:dyDescent="0.25">
      <c r="B187" s="14">
        <v>15</v>
      </c>
      <c r="C187" s="6">
        <f>RSQ($B$123:$B132, $C$123:$C132)</f>
        <v>0.96354913597245972</v>
      </c>
    </row>
    <row r="188" spans="1:3" x14ac:dyDescent="0.25">
      <c r="B188" s="14">
        <v>16.5</v>
      </c>
      <c r="C188" s="6">
        <f>RSQ($B$123:$B133, $C$123:$C133)</f>
        <v>0.957266334992808</v>
      </c>
    </row>
    <row r="189" spans="1:3" x14ac:dyDescent="0.25">
      <c r="B189" s="14">
        <v>18</v>
      </c>
      <c r="C189" s="6">
        <f>RSQ($B$123:$B134, $C$123:$C134)</f>
        <v>0.8371058100353177</v>
      </c>
    </row>
    <row r="190" spans="1:3" x14ac:dyDescent="0.25">
      <c r="B190" s="14">
        <v>19.5</v>
      </c>
    </row>
    <row r="191" spans="1:3" x14ac:dyDescent="0.25">
      <c r="B191" s="14">
        <v>21</v>
      </c>
    </row>
    <row r="192" spans="1:3" x14ac:dyDescent="0.25">
      <c r="B192" s="14">
        <v>22.5</v>
      </c>
    </row>
    <row r="193" spans="1:3" x14ac:dyDescent="0.25">
      <c r="B193" s="14">
        <v>24</v>
      </c>
    </row>
    <row r="194" spans="1:3" x14ac:dyDescent="0.25">
      <c r="B194" s="14">
        <v>25.5</v>
      </c>
    </row>
    <row r="195" spans="1:3" x14ac:dyDescent="0.25">
      <c r="B195" s="14">
        <v>27</v>
      </c>
    </row>
    <row r="196" spans="1:3" x14ac:dyDescent="0.25">
      <c r="B196" s="14">
        <v>28.5</v>
      </c>
    </row>
    <row r="197" spans="1:3" x14ac:dyDescent="0.25">
      <c r="B197" s="14">
        <v>30</v>
      </c>
    </row>
    <row r="198" spans="1:3" x14ac:dyDescent="0.25">
      <c r="B198" s="14">
        <v>31.5</v>
      </c>
    </row>
    <row r="199" spans="1:3" x14ac:dyDescent="0.25">
      <c r="B199" s="14">
        <v>33</v>
      </c>
    </row>
    <row r="200" spans="1:3" x14ac:dyDescent="0.25">
      <c r="B200" s="14">
        <v>34.5</v>
      </c>
    </row>
    <row r="201" spans="1:3" x14ac:dyDescent="0.25">
      <c r="B201" s="14">
        <v>36</v>
      </c>
    </row>
    <row r="202" spans="1:3" x14ac:dyDescent="0.25">
      <c r="B202" s="14">
        <v>37.5</v>
      </c>
    </row>
    <row r="203" spans="1:3" x14ac:dyDescent="0.25">
      <c r="B203" s="11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4">
        <v>1.5</v>
      </c>
    </row>
    <row r="206" spans="1:3" x14ac:dyDescent="0.25">
      <c r="B206" s="14">
        <v>3</v>
      </c>
    </row>
    <row r="207" spans="1:3" x14ac:dyDescent="0.25">
      <c r="B207" s="14">
        <v>4.5</v>
      </c>
      <c r="C207" s="11">
        <f>RSQ($B125:$B$136, C125:C$136)</f>
        <v>0.81027363413256437</v>
      </c>
    </row>
    <row r="208" spans="1:3" x14ac:dyDescent="0.25">
      <c r="B208" s="14">
        <v>6</v>
      </c>
      <c r="C208" s="11">
        <f>RSQ($B126:$B$136, C126:C$136)</f>
        <v>0.76259399995301336</v>
      </c>
    </row>
    <row r="209" spans="2:3" x14ac:dyDescent="0.25">
      <c r="B209" s="14">
        <v>7.5</v>
      </c>
      <c r="C209" s="11">
        <f>RSQ($B127:$B$136, C127:C$136)</f>
        <v>0.68463797864046105</v>
      </c>
    </row>
    <row r="210" spans="2:3" x14ac:dyDescent="0.25">
      <c r="B210" s="14">
        <v>9</v>
      </c>
      <c r="C210" s="11">
        <f>RSQ($B128:$B$136, C128:C$136)</f>
        <v>0.5678818822566235</v>
      </c>
    </row>
    <row r="211" spans="2:3" x14ac:dyDescent="0.25">
      <c r="B211" s="14">
        <v>10.5</v>
      </c>
      <c r="C211" s="11">
        <f>RSQ($B129:$B$136, C129:C$136)</f>
        <v>0.40664139260500382</v>
      </c>
    </row>
    <row r="212" spans="2:3" x14ac:dyDescent="0.25">
      <c r="B212" s="14">
        <v>12</v>
      </c>
      <c r="C212" s="11">
        <f>RSQ($B130:$B$136, C130:C$136)</f>
        <v>0.23327412794876945</v>
      </c>
    </row>
    <row r="213" spans="2:3" x14ac:dyDescent="0.25">
      <c r="B213" s="14">
        <v>13.5</v>
      </c>
      <c r="C213" s="11">
        <f>RSQ($B131:$B$136, C131:C$136)</f>
        <v>0.11833215923476108</v>
      </c>
    </row>
    <row r="214" spans="2:3" x14ac:dyDescent="0.25">
      <c r="B214" s="14">
        <v>15</v>
      </c>
      <c r="C214" s="11">
        <f>RSQ($B132:$B$136, C132:C$136)</f>
        <v>8.4977208489848327E-2</v>
      </c>
    </row>
    <row r="215" spans="2:3" x14ac:dyDescent="0.25">
      <c r="B215" s="14">
        <v>16.5</v>
      </c>
      <c r="C215" s="11">
        <f>RSQ($B133:$B$136, C133:C$136)</f>
        <v>0.17325469147896505</v>
      </c>
    </row>
    <row r="216" spans="2:3" x14ac:dyDescent="0.25">
      <c r="B216" s="14">
        <v>18</v>
      </c>
      <c r="C216" s="11">
        <f>RSQ($B134:$B$136, C134:C$136)</f>
        <v>0.95530818114315008</v>
      </c>
    </row>
    <row r="217" spans="2:3" x14ac:dyDescent="0.25">
      <c r="B217" s="14">
        <v>19.5</v>
      </c>
      <c r="C217">
        <f>RSQ($B135:$B$136, C135:C$136)</f>
        <v>1.0000000000000004</v>
      </c>
    </row>
    <row r="218" spans="2:3" x14ac:dyDescent="0.25">
      <c r="B218" s="14">
        <v>21</v>
      </c>
    </row>
    <row r="219" spans="2:3" x14ac:dyDescent="0.25">
      <c r="B219" s="14">
        <v>22.5</v>
      </c>
    </row>
    <row r="220" spans="2:3" x14ac:dyDescent="0.25">
      <c r="B220" s="14">
        <v>24</v>
      </c>
    </row>
    <row r="221" spans="2:3" x14ac:dyDescent="0.25">
      <c r="B221" s="14">
        <v>25.5</v>
      </c>
    </row>
    <row r="222" spans="2:3" x14ac:dyDescent="0.25">
      <c r="B222" s="14">
        <v>27</v>
      </c>
    </row>
    <row r="223" spans="2:3" x14ac:dyDescent="0.25">
      <c r="B223" s="14">
        <v>28.5</v>
      </c>
    </row>
    <row r="224" spans="2:3" x14ac:dyDescent="0.25">
      <c r="B224" s="14">
        <v>30</v>
      </c>
    </row>
    <row r="225" spans="1:3" x14ac:dyDescent="0.25">
      <c r="B225" s="14">
        <v>31.5</v>
      </c>
    </row>
    <row r="226" spans="1:3" x14ac:dyDescent="0.25">
      <c r="B226" s="14">
        <v>33</v>
      </c>
    </row>
    <row r="227" spans="1:3" x14ac:dyDescent="0.25">
      <c r="B227" s="14">
        <v>34.5</v>
      </c>
    </row>
    <row r="228" spans="1:3" x14ac:dyDescent="0.25">
      <c r="B228" s="14">
        <v>36</v>
      </c>
    </row>
    <row r="229" spans="1:3" x14ac:dyDescent="0.25">
      <c r="B229" s="14">
        <v>37.5</v>
      </c>
    </row>
    <row r="230" spans="1:3" x14ac:dyDescent="0.25">
      <c r="B230" s="11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4">
        <v>1.5</v>
      </c>
    </row>
    <row r="233" spans="1:3" x14ac:dyDescent="0.25">
      <c r="B233" s="14">
        <v>3</v>
      </c>
    </row>
    <row r="234" spans="1:3" x14ac:dyDescent="0.25">
      <c r="B234" s="14">
        <v>4.5</v>
      </c>
      <c r="C234" s="12">
        <f>SUM(C179,C207)</f>
        <v>1.8102736341325647</v>
      </c>
    </row>
    <row r="235" spans="1:3" x14ac:dyDescent="0.25">
      <c r="B235" s="14">
        <v>6</v>
      </c>
      <c r="C235" s="12">
        <f t="shared" ref="C235:C244" si="3">SUM(C180,C208)</f>
        <v>1.762485120436958</v>
      </c>
    </row>
    <row r="236" spans="1:3" x14ac:dyDescent="0.25">
      <c r="B236" s="14">
        <v>7.5</v>
      </c>
      <c r="C236" s="12">
        <f t="shared" si="3"/>
        <v>1.6809005824229131</v>
      </c>
    </row>
    <row r="237" spans="1:3" x14ac:dyDescent="0.25">
      <c r="B237" s="14">
        <v>9</v>
      </c>
      <c r="C237" s="12">
        <f t="shared" si="3"/>
        <v>1.5565395786765341</v>
      </c>
    </row>
    <row r="238" spans="1:3" x14ac:dyDescent="0.25">
      <c r="B238" s="14">
        <v>10.5</v>
      </c>
      <c r="C238" s="12">
        <f t="shared" si="3"/>
        <v>1.3878650498006482</v>
      </c>
    </row>
    <row r="239" spans="1:3" x14ac:dyDescent="0.25">
      <c r="B239" s="14">
        <v>12</v>
      </c>
      <c r="C239" s="12">
        <f t="shared" si="3"/>
        <v>1.2100809538069353</v>
      </c>
    </row>
    <row r="240" spans="1:3" x14ac:dyDescent="0.25">
      <c r="B240" s="14">
        <v>13.5</v>
      </c>
      <c r="C240" s="12">
        <f t="shared" si="3"/>
        <v>1.0921083750325553</v>
      </c>
    </row>
    <row r="241" spans="2:3" x14ac:dyDescent="0.25">
      <c r="B241" s="14">
        <v>15</v>
      </c>
      <c r="C241" s="12">
        <f t="shared" si="3"/>
        <v>1.0543565588166779</v>
      </c>
    </row>
    <row r="242" spans="2:3" x14ac:dyDescent="0.25">
      <c r="B242" s="14">
        <v>16.5</v>
      </c>
      <c r="C242" s="12">
        <f t="shared" si="3"/>
        <v>1.1368038274514247</v>
      </c>
    </row>
    <row r="243" spans="2:3" x14ac:dyDescent="0.25">
      <c r="B243" s="14">
        <v>18</v>
      </c>
      <c r="C243" s="12">
        <f t="shared" si="3"/>
        <v>1.9125745161359582</v>
      </c>
    </row>
    <row r="244" spans="2:3" x14ac:dyDescent="0.25">
      <c r="B244" s="14">
        <v>19.5</v>
      </c>
      <c r="C244" s="12">
        <f t="shared" si="3"/>
        <v>1.8371058100353181</v>
      </c>
    </row>
    <row r="245" spans="2:3" x14ac:dyDescent="0.25">
      <c r="B245" s="14">
        <v>21</v>
      </c>
      <c r="C245" s="12"/>
    </row>
    <row r="246" spans="2:3" x14ac:dyDescent="0.25">
      <c r="B246" s="14">
        <v>22.5</v>
      </c>
    </row>
    <row r="247" spans="2:3" x14ac:dyDescent="0.25">
      <c r="B247" s="14">
        <v>24</v>
      </c>
    </row>
    <row r="248" spans="2:3" x14ac:dyDescent="0.25">
      <c r="B248" s="14">
        <v>25.5</v>
      </c>
    </row>
    <row r="249" spans="2:3" x14ac:dyDescent="0.25">
      <c r="B249" s="14">
        <v>27</v>
      </c>
    </row>
    <row r="250" spans="2:3" x14ac:dyDescent="0.25">
      <c r="B250" s="14">
        <v>28.5</v>
      </c>
    </row>
    <row r="251" spans="2:3" x14ac:dyDescent="0.25">
      <c r="B251" s="14">
        <v>30</v>
      </c>
    </row>
    <row r="252" spans="2:3" x14ac:dyDescent="0.25">
      <c r="B252" s="14">
        <v>31.5</v>
      </c>
    </row>
    <row r="253" spans="2:3" x14ac:dyDescent="0.25">
      <c r="B253" s="14">
        <v>33</v>
      </c>
    </row>
    <row r="254" spans="2:3" x14ac:dyDescent="0.25">
      <c r="B254" s="14">
        <v>34.5</v>
      </c>
    </row>
    <row r="255" spans="2:3" x14ac:dyDescent="0.25">
      <c r="B255" s="14">
        <v>36</v>
      </c>
    </row>
    <row r="256" spans="2:3" x14ac:dyDescent="0.25">
      <c r="B256" s="14">
        <v>37.5</v>
      </c>
    </row>
    <row r="257" spans="1:3" x14ac:dyDescent="0.25">
      <c r="B257" s="11">
        <v>39</v>
      </c>
    </row>
    <row r="258" spans="1:3" x14ac:dyDescent="0.25">
      <c r="A258" t="s">
        <v>15</v>
      </c>
      <c r="C258">
        <f>MAX(C231:C257)</f>
        <v>1.9125745161359582</v>
      </c>
    </row>
    <row r="259" spans="1:3" x14ac:dyDescent="0.25">
      <c r="A259" t="s">
        <v>37</v>
      </c>
      <c r="C259">
        <v>18</v>
      </c>
    </row>
    <row r="260" spans="1:3" x14ac:dyDescent="0.25">
      <c r="A260" t="s">
        <v>32</v>
      </c>
      <c r="B260" s="3">
        <v>0</v>
      </c>
    </row>
    <row r="261" spans="1:3" x14ac:dyDescent="0.25">
      <c r="B261" s="14">
        <v>1.5</v>
      </c>
      <c r="C261" s="11">
        <f t="shared" ref="C261:C274" si="4">IF(0 &lt; 10^C123-10^(C$19*$B261+C$20), LOG(10^C123-10^(C$19*$B261+C$20)), "")</f>
        <v>5.3694115151848889</v>
      </c>
    </row>
    <row r="262" spans="1:3" x14ac:dyDescent="0.25">
      <c r="B262" s="14">
        <v>3</v>
      </c>
      <c r="C262" s="11">
        <f t="shared" si="4"/>
        <v>4.9709785720592601</v>
      </c>
    </row>
    <row r="263" spans="1:3" x14ac:dyDescent="0.25">
      <c r="B263" s="14">
        <v>4.5</v>
      </c>
      <c r="C263" s="11">
        <f t="shared" si="4"/>
        <v>4.5813543743767351</v>
      </c>
    </row>
    <row r="264" spans="1:3" x14ac:dyDescent="0.25">
      <c r="B264" s="14">
        <v>6</v>
      </c>
      <c r="C264" s="11">
        <f t="shared" si="4"/>
        <v>4.2664422593019999</v>
      </c>
    </row>
    <row r="265" spans="1:3" x14ac:dyDescent="0.25">
      <c r="B265" s="14">
        <v>7.5</v>
      </c>
      <c r="C265" s="11">
        <f t="shared" si="4"/>
        <v>4.0180541086491868</v>
      </c>
    </row>
    <row r="266" spans="1:3" x14ac:dyDescent="0.25">
      <c r="B266" s="14">
        <v>9</v>
      </c>
      <c r="C266" s="11">
        <f t="shared" si="4"/>
        <v>3.7951731025797941</v>
      </c>
    </row>
    <row r="267" spans="1:3" x14ac:dyDescent="0.25">
      <c r="B267" s="14">
        <v>10.5</v>
      </c>
      <c r="C267" s="11">
        <f t="shared" si="4"/>
        <v>3.5648408731050876</v>
      </c>
    </row>
    <row r="268" spans="1:3" x14ac:dyDescent="0.25">
      <c r="B268" s="14">
        <v>12</v>
      </c>
      <c r="C268" s="11">
        <f t="shared" si="4"/>
        <v>3.3348884679189479</v>
      </c>
    </row>
    <row r="269" spans="1:3" x14ac:dyDescent="0.25">
      <c r="B269" s="14">
        <v>13.5</v>
      </c>
      <c r="C269" s="11">
        <f t="shared" si="4"/>
        <v>3.1347658983114992</v>
      </c>
    </row>
    <row r="270" spans="1:3" x14ac:dyDescent="0.25">
      <c r="B270" s="14">
        <v>15</v>
      </c>
      <c r="C270" s="11">
        <f t="shared" si="4"/>
        <v>2.9529468765940652</v>
      </c>
    </row>
    <row r="271" spans="1:3" x14ac:dyDescent="0.25">
      <c r="B271" s="14">
        <v>16.5</v>
      </c>
      <c r="C271" s="11">
        <f t="shared" si="4"/>
        <v>2.7680972470107541</v>
      </c>
    </row>
    <row r="272" spans="1:3" x14ac:dyDescent="0.25">
      <c r="B272" s="14">
        <v>18</v>
      </c>
      <c r="C272" s="11">
        <f t="shared" si="4"/>
        <v>3.6106002838059168</v>
      </c>
    </row>
    <row r="273" spans="1:3" x14ac:dyDescent="0.25">
      <c r="B273" s="14">
        <v>19.5</v>
      </c>
      <c r="C273" s="11">
        <f t="shared" si="4"/>
        <v>2.9543483338317267</v>
      </c>
    </row>
    <row r="274" spans="1:3" x14ac:dyDescent="0.25">
      <c r="B274" s="14">
        <v>21</v>
      </c>
      <c r="C274" s="11">
        <f t="shared" si="4"/>
        <v>2.5178025626223484</v>
      </c>
    </row>
    <row r="275" spans="1:3" x14ac:dyDescent="0.25">
      <c r="B275" s="14">
        <v>22.5</v>
      </c>
    </row>
    <row r="276" spans="1:3" x14ac:dyDescent="0.25">
      <c r="B276" s="14">
        <v>24</v>
      </c>
    </row>
    <row r="277" spans="1:3" x14ac:dyDescent="0.25">
      <c r="B277" s="14">
        <v>25.5</v>
      </c>
    </row>
    <row r="278" spans="1:3" x14ac:dyDescent="0.25">
      <c r="B278" s="14">
        <v>27</v>
      </c>
    </row>
    <row r="279" spans="1:3" x14ac:dyDescent="0.25">
      <c r="B279" s="14">
        <v>28.5</v>
      </c>
    </row>
    <row r="280" spans="1:3" x14ac:dyDescent="0.25">
      <c r="B280" s="14">
        <v>30</v>
      </c>
    </row>
    <row r="281" spans="1:3" x14ac:dyDescent="0.25">
      <c r="B281" s="14">
        <v>31.5</v>
      </c>
    </row>
    <row r="282" spans="1:3" x14ac:dyDescent="0.25">
      <c r="B282" s="14">
        <v>33</v>
      </c>
    </row>
    <row r="283" spans="1:3" x14ac:dyDescent="0.25">
      <c r="B283" s="14">
        <v>34.5</v>
      </c>
    </row>
    <row r="284" spans="1:3" x14ac:dyDescent="0.25">
      <c r="B284" s="14">
        <v>36</v>
      </c>
    </row>
    <row r="285" spans="1:3" x14ac:dyDescent="0.25">
      <c r="B285" s="14">
        <v>37.5</v>
      </c>
    </row>
    <row r="286" spans="1:3" x14ac:dyDescent="0.25">
      <c r="B286" s="11">
        <v>39</v>
      </c>
    </row>
    <row r="287" spans="1:3" x14ac:dyDescent="0.25">
      <c r="A287" t="s">
        <v>38</v>
      </c>
      <c r="B287" s="3">
        <v>0</v>
      </c>
    </row>
    <row r="288" spans="1:3" x14ac:dyDescent="0.25">
      <c r="B288" s="14">
        <v>1.5</v>
      </c>
      <c r="C288" s="11" t="str">
        <f>IF(0&lt;10^C261-10^(C$28*$B288+C$29),LOG(10^C261-10^(C$28*$B288+C$29)),"")</f>
        <v/>
      </c>
    </row>
    <row r="289" spans="2:3" x14ac:dyDescent="0.25">
      <c r="B289" s="14">
        <v>3</v>
      </c>
      <c r="C289" s="11" t="str">
        <f t="shared" ref="C289:C304" si="5">IF(0&lt;10^C262-10^(C$28*$B289+C$29),LOG(10^C262-10^(C$28*$B289+C$29)),"")</f>
        <v/>
      </c>
    </row>
    <row r="290" spans="2:3" x14ac:dyDescent="0.25">
      <c r="B290" s="14">
        <v>4.5</v>
      </c>
      <c r="C290" s="11" t="str">
        <f t="shared" si="5"/>
        <v/>
      </c>
    </row>
    <row r="291" spans="2:3" x14ac:dyDescent="0.25">
      <c r="B291" s="14">
        <v>6</v>
      </c>
      <c r="C291" s="11" t="str">
        <f t="shared" si="5"/>
        <v/>
      </c>
    </row>
    <row r="292" spans="2:3" x14ac:dyDescent="0.25">
      <c r="B292" s="14">
        <v>7.5</v>
      </c>
      <c r="C292" s="11" t="str">
        <f t="shared" si="5"/>
        <v/>
      </c>
    </row>
    <row r="293" spans="2:3" x14ac:dyDescent="0.25">
      <c r="B293" s="14">
        <v>9</v>
      </c>
      <c r="C293" s="11" t="str">
        <f t="shared" si="5"/>
        <v/>
      </c>
    </row>
    <row r="294" spans="2:3" x14ac:dyDescent="0.25">
      <c r="B294" s="14">
        <v>10.5</v>
      </c>
      <c r="C294" s="11" t="str">
        <f t="shared" si="5"/>
        <v/>
      </c>
    </row>
    <row r="295" spans="2:3" x14ac:dyDescent="0.25">
      <c r="B295" s="14">
        <v>12</v>
      </c>
      <c r="C295" s="11" t="str">
        <f t="shared" si="5"/>
        <v/>
      </c>
    </row>
    <row r="296" spans="2:3" x14ac:dyDescent="0.25">
      <c r="B296" s="14">
        <v>13.5</v>
      </c>
      <c r="C296" s="11" t="str">
        <f t="shared" si="5"/>
        <v/>
      </c>
    </row>
    <row r="297" spans="2:3" x14ac:dyDescent="0.25">
      <c r="B297" s="14">
        <v>15</v>
      </c>
      <c r="C297" s="11" t="str">
        <f t="shared" si="5"/>
        <v/>
      </c>
    </row>
    <row r="298" spans="2:3" x14ac:dyDescent="0.25">
      <c r="B298" s="14">
        <v>16.5</v>
      </c>
      <c r="C298" s="11" t="str">
        <f t="shared" si="5"/>
        <v/>
      </c>
    </row>
    <row r="299" spans="2:3" x14ac:dyDescent="0.25">
      <c r="B299" s="14">
        <v>18</v>
      </c>
      <c r="C299" s="11"/>
    </row>
    <row r="300" spans="2:3" x14ac:dyDescent="0.25">
      <c r="B300" s="14">
        <v>19.5</v>
      </c>
      <c r="C300" s="11"/>
    </row>
    <row r="301" spans="2:3" x14ac:dyDescent="0.25">
      <c r="B301" s="14">
        <v>21</v>
      </c>
      <c r="C301" s="11"/>
    </row>
    <row r="302" spans="2:3" x14ac:dyDescent="0.25">
      <c r="B302" s="14">
        <v>22.5</v>
      </c>
      <c r="C302" s="11"/>
    </row>
    <row r="303" spans="2:3" x14ac:dyDescent="0.25">
      <c r="B303" s="14">
        <v>24</v>
      </c>
      <c r="C303" s="11"/>
    </row>
    <row r="304" spans="2:3" x14ac:dyDescent="0.25">
      <c r="B304" s="14">
        <v>25.5</v>
      </c>
      <c r="C304" s="11" t="str">
        <f t="shared" si="5"/>
        <v/>
      </c>
    </row>
    <row r="305" spans="2:2" x14ac:dyDescent="0.25">
      <c r="B305" s="14">
        <v>27</v>
      </c>
    </row>
    <row r="306" spans="2:2" x14ac:dyDescent="0.25">
      <c r="B306" s="14">
        <v>28.5</v>
      </c>
    </row>
    <row r="307" spans="2:2" x14ac:dyDescent="0.25">
      <c r="B307" s="14">
        <v>30</v>
      </c>
    </row>
    <row r="308" spans="2:2" x14ac:dyDescent="0.25">
      <c r="B308" s="14">
        <v>31.5</v>
      </c>
    </row>
    <row r="309" spans="2:2" x14ac:dyDescent="0.25">
      <c r="B309" s="14">
        <v>33</v>
      </c>
    </row>
    <row r="310" spans="2:2" x14ac:dyDescent="0.25">
      <c r="B310" s="14">
        <v>34.5</v>
      </c>
    </row>
    <row r="311" spans="2:2" x14ac:dyDescent="0.25">
      <c r="B311" s="14">
        <v>36</v>
      </c>
    </row>
    <row r="312" spans="2:2" x14ac:dyDescent="0.25">
      <c r="B312" s="14">
        <v>37.5</v>
      </c>
    </row>
    <row r="313" spans="2:2" x14ac:dyDescent="0.25">
      <c r="B313" s="14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2016-08-27T04:44:36Z</dcterms:modified>
</cp:coreProperties>
</file>