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3" i="2" l="1"/>
  <c r="C232" i="2"/>
  <c r="C22" i="2"/>
  <c r="C231" i="2"/>
  <c r="C200" i="2"/>
  <c r="C263" i="2" s="1"/>
  <c r="C201" i="2"/>
  <c r="C264" i="2" s="1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95" i="2" l="1"/>
  <c r="C297" i="2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330" i="2" l="1"/>
  <c r="C329" i="2"/>
  <c r="C331" i="2"/>
  <c r="C325" i="2"/>
  <c r="C326" i="2"/>
  <c r="C327" i="2"/>
  <c r="C324" i="2"/>
  <c r="C328" i="2"/>
  <c r="C30" i="2"/>
  <c r="C26" i="2" s="1"/>
  <c r="C9" i="2"/>
  <c r="C12" i="2" s="1"/>
  <c r="C38" i="2" l="1"/>
  <c r="C37" i="2"/>
  <c r="C39" i="2" s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<sst xmlns="http://schemas.openxmlformats.org/spreadsheetml/2006/main" count="67" uniqueCount="39">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</sst>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22"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13">
        <v>7020.3621428571423</v>
      </c>
    </row>
    <row r="3" spans="1:3" x14ac:dyDescent="0.25">
      <c r="A3" s="20" t="s">
        <v>4</v>
      </c>
      <c r="B3" s="20"/>
      <c r="C3" s="5">
        <v>6795</v>
      </c>
    </row>
    <row r="4" spans="1:3" x14ac:dyDescent="0.25">
      <c r="A4" s="20" t="s">
        <v>5</v>
      </c>
      <c r="B4" s="20"/>
      <c r="C4" s="5">
        <v>5638.5</v>
      </c>
    </row>
    <row r="5" spans="1:3" x14ac:dyDescent="0.25">
      <c r="A5" s="20" t="s">
        <v>6</v>
      </c>
      <c r="B5" s="20"/>
      <c r="C5" s="13">
        <v>0.33660000000000001</v>
      </c>
    </row>
    <row r="6" spans="1:3" x14ac:dyDescent="0.25">
      <c r="A6" s="20" t="s">
        <v>7</v>
      </c>
      <c r="B6" s="20"/>
      <c r="C6" s="13">
        <v>1.0409809500145208</v>
      </c>
    </row>
    <row r="7" spans="1:3" x14ac:dyDescent="0.25">
      <c r="A7" s="20" t="s">
        <v>8</v>
      </c>
      <c r="B7" s="20"/>
      <c r="C7" s="14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8">
        <v>1</v>
      </c>
      <c r="C9" s="5">
        <v>101878.2</v>
      </c>
    </row>
    <row r="10" spans="1:3" x14ac:dyDescent="0.25">
      <c r="B10" s="16">
        <v>2</v>
      </c>
      <c r="C10" s="5">
        <v>22609.200000000001</v>
      </c>
    </row>
    <row r="11" spans="1:3" x14ac:dyDescent="0.25">
      <c r="B11" s="13">
        <v>3</v>
      </c>
      <c r="C11" s="5">
        <v>6519.5</v>
      </c>
    </row>
    <row r="12" spans="1:3" x14ac:dyDescent="0.25">
      <c r="B12" s="13">
        <v>4</v>
      </c>
      <c r="C12" s="5">
        <v>3048.6</v>
      </c>
    </row>
    <row r="13" spans="1:3" x14ac:dyDescent="0.25">
      <c r="B13" s="13">
        <v>5</v>
      </c>
      <c r="C13" s="5">
        <v>1337.5</v>
      </c>
    </row>
    <row r="14" spans="1:3" x14ac:dyDescent="0.25">
      <c r="B14" s="13">
        <v>6</v>
      </c>
      <c r="C14" s="5">
        <v>2911.2</v>
      </c>
    </row>
    <row r="15" spans="1:3" x14ac:dyDescent="0.25">
      <c r="B15" s="13">
        <v>7</v>
      </c>
      <c r="C15" s="5">
        <v>0</v>
      </c>
    </row>
    <row r="16" spans="1:3" x14ac:dyDescent="0.25">
      <c r="B16" s="13">
        <v>8</v>
      </c>
      <c r="C16" s="5">
        <v>1307.3</v>
      </c>
    </row>
    <row r="17" spans="2:3" x14ac:dyDescent="0.25">
      <c r="B17" s="13">
        <v>9</v>
      </c>
      <c r="C17" s="5">
        <v>854.6</v>
      </c>
    </row>
    <row r="18" spans="2:3" x14ac:dyDescent="0.25">
      <c r="B18" s="13">
        <v>10</v>
      </c>
      <c r="C18" s="5">
        <v>676.2</v>
      </c>
    </row>
    <row r="19" spans="2:3" x14ac:dyDescent="0.25">
      <c r="B19" s="13">
        <v>11.5</v>
      </c>
      <c r="C19" s="5">
        <v>576.1</v>
      </c>
    </row>
    <row r="20" spans="2:3" x14ac:dyDescent="0.25">
      <c r="B20" s="13">
        <v>13</v>
      </c>
      <c r="C20" s="5">
        <v>462.4</v>
      </c>
    </row>
    <row r="21" spans="2:3" x14ac:dyDescent="0.25">
      <c r="B21" s="13">
        <v>14.5</v>
      </c>
      <c r="C21" s="5">
        <v>479.1</v>
      </c>
    </row>
    <row r="22" spans="2:3" x14ac:dyDescent="0.25">
      <c r="B22" s="13">
        <v>16</v>
      </c>
      <c r="C22" s="5">
        <v>409.2</v>
      </c>
    </row>
    <row r="23" spans="2:3" x14ac:dyDescent="0.25">
      <c r="B23" s="13">
        <v>17.5</v>
      </c>
      <c r="C23" s="5">
        <v>257.60000000000002</v>
      </c>
    </row>
    <row r="24" spans="2:3" x14ac:dyDescent="0.25">
      <c r="B24" s="13">
        <v>19</v>
      </c>
      <c r="C24" s="5">
        <v>280.7</v>
      </c>
    </row>
    <row r="25" spans="2:3" x14ac:dyDescent="0.25">
      <c r="B25" s="13">
        <v>20.5</v>
      </c>
      <c r="C25" s="5">
        <v>272.7</v>
      </c>
    </row>
    <row r="26" spans="2:3" x14ac:dyDescent="0.25">
      <c r="B26" s="13">
        <v>22</v>
      </c>
      <c r="C26" s="5">
        <v>266.60000000000002</v>
      </c>
    </row>
    <row r="27" spans="2:3" x14ac:dyDescent="0.25">
      <c r="B27" s="13">
        <v>23.5</v>
      </c>
      <c r="C27" s="5">
        <v>238.9</v>
      </c>
    </row>
    <row r="28" spans="2:3" x14ac:dyDescent="0.25">
      <c r="B28" s="13">
        <v>25</v>
      </c>
      <c r="C28" s="5">
        <v>201.2</v>
      </c>
    </row>
    <row r="29" spans="2:3" x14ac:dyDescent="0.25">
      <c r="B29" s="13">
        <v>26.5</v>
      </c>
      <c r="C29" s="5">
        <v>203</v>
      </c>
    </row>
    <row r="30" spans="2:3" x14ac:dyDescent="0.25">
      <c r="B30" s="13">
        <v>28</v>
      </c>
      <c r="C30" s="5">
        <v>186.9</v>
      </c>
    </row>
    <row r="31" spans="2:3" x14ac:dyDescent="0.25">
      <c r="B31" s="13">
        <v>29.5</v>
      </c>
      <c r="C31" s="5">
        <v>139.19999999999999</v>
      </c>
    </row>
    <row r="32" spans="2:3" x14ac:dyDescent="0.25">
      <c r="B32" s="13">
        <v>31</v>
      </c>
      <c r="C32" s="5">
        <v>159.1</v>
      </c>
    </row>
    <row r="33" spans="2:3" x14ac:dyDescent="0.25">
      <c r="B33" s="13">
        <v>32.5</v>
      </c>
      <c r="C33" s="5">
        <v>127.9</v>
      </c>
    </row>
    <row r="34" spans="2:3" x14ac:dyDescent="0.25">
      <c r="B34" s="13">
        <v>34</v>
      </c>
      <c r="C34" s="5">
        <v>104.9</v>
      </c>
    </row>
    <row r="35" spans="2:3" x14ac:dyDescent="0.25">
      <c r="B35" s="13">
        <v>35.5</v>
      </c>
      <c r="C35" s="5">
        <v>156.30000000000001</v>
      </c>
    </row>
    <row r="36" spans="2:3" x14ac:dyDescent="0.25">
      <c r="B36" s="13">
        <v>37</v>
      </c>
      <c r="C36" s="5">
        <v>211.1</v>
      </c>
    </row>
    <row r="37" spans="2:3" x14ac:dyDescent="0.25">
      <c r="B37" s="13">
        <v>38.5</v>
      </c>
      <c r="C37" s="5">
        <v>53.7</v>
      </c>
    </row>
    <row r="38" spans="2:3" x14ac:dyDescent="0.25">
      <c r="B38" s="13">
        <v>40</v>
      </c>
      <c r="C38" s="5">
        <v>75.400000000000006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C37" sqref="C3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 t="s">
        <v>38</v>
      </c>
    </row>
    <row r="2" spans="1:3" x14ac:dyDescent="0.25">
      <c r="A2" s="20" t="s">
        <v>3</v>
      </c>
      <c r="B2" s="20"/>
      <c r="C2" s="13">
        <v>7020.3621428571423</v>
      </c>
    </row>
    <row r="3" spans="1:3" x14ac:dyDescent="0.25">
      <c r="A3" s="20" t="s">
        <v>4</v>
      </c>
      <c r="B3" s="20"/>
      <c r="C3" s="5">
        <v>6795</v>
      </c>
    </row>
    <row r="4" spans="1:3" x14ac:dyDescent="0.25">
      <c r="A4" s="20" t="s">
        <v>5</v>
      </c>
      <c r="B4" s="20"/>
      <c r="C4" s="5">
        <v>5638.5</v>
      </c>
    </row>
    <row r="5" spans="1:3" x14ac:dyDescent="0.25">
      <c r="A5" s="20" t="s">
        <v>6</v>
      </c>
      <c r="B5" s="20"/>
      <c r="C5" s="13">
        <v>0.33660000000000001</v>
      </c>
    </row>
    <row r="6" spans="1:3" x14ac:dyDescent="0.25">
      <c r="A6" s="20" t="s">
        <v>7</v>
      </c>
      <c r="B6" s="20"/>
      <c r="C6" s="13">
        <v>1.0409809500145208</v>
      </c>
    </row>
    <row r="7" spans="1:3" x14ac:dyDescent="0.25">
      <c r="A7" s="20" t="s">
        <v>8</v>
      </c>
      <c r="B7" s="20"/>
      <c r="C7" s="14">
        <v>60</v>
      </c>
    </row>
    <row r="8" spans="1:3" x14ac:dyDescent="0.25">
      <c r="A8" s="23" t="s">
        <v>30</v>
      </c>
      <c r="B8" s="23"/>
      <c r="C8" s="12">
        <v>40</v>
      </c>
    </row>
    <row r="9" spans="1:3" x14ac:dyDescent="0.25">
      <c r="A9" s="24" t="s">
        <v>18</v>
      </c>
      <c r="B9" s="24"/>
      <c r="C9">
        <f>C16+C10</f>
        <v>47.212590407575192</v>
      </c>
    </row>
    <row r="10" spans="1:3" x14ac:dyDescent="0.25">
      <c r="A10" s="22" t="s">
        <v>20</v>
      </c>
      <c r="B10" s="22"/>
      <c r="C10">
        <f>60*(C13-(C22/C21)*EXP(-1*C21*C8))/C2/C7</f>
        <v>5.0565782261729266</v>
      </c>
    </row>
    <row r="11" spans="1:3" x14ac:dyDescent="0.25">
      <c r="A11" s="22" t="s">
        <v>21</v>
      </c>
      <c r="B11" s="22"/>
      <c r="C11">
        <f>C16/C9</f>
        <v>0.89289767448638868</v>
      </c>
    </row>
    <row r="12" spans="1:3" x14ac:dyDescent="0.25">
      <c r="A12" s="22" t="s">
        <v>22</v>
      </c>
      <c r="B12" s="22"/>
      <c r="C12">
        <f>C9*C17/(3*0.693)</f>
        <v>173.53396590670758</v>
      </c>
    </row>
    <row r="13" spans="1:3" x14ac:dyDescent="0.25">
      <c r="A13" s="22" t="s">
        <v>29</v>
      </c>
      <c r="B13" s="22"/>
      <c r="C13" s="9">
        <f>(C3+C4)/C5</f>
        <v>36938.502673796793</v>
      </c>
    </row>
    <row r="14" spans="1:3" x14ac:dyDescent="0.25">
      <c r="A14" s="21" t="s">
        <v>33</v>
      </c>
      <c r="B14" s="10" t="s">
        <v>35</v>
      </c>
      <c r="C14" s="9">
        <v>5</v>
      </c>
    </row>
    <row r="15" spans="1:3" x14ac:dyDescent="0.25">
      <c r="A15" s="21"/>
      <c r="B15" s="10" t="s">
        <v>36</v>
      </c>
      <c r="C15" s="9">
        <v>40</v>
      </c>
    </row>
    <row r="16" spans="1:3" x14ac:dyDescent="0.25">
      <c r="A16" s="21"/>
      <c r="B16" s="10" t="s">
        <v>19</v>
      </c>
      <c r="C16">
        <f>60*C22/(C$2*(1-EXP(-1*C21*60)))</f>
        <v>42.156012181402268</v>
      </c>
    </row>
    <row r="17" spans="1:3" x14ac:dyDescent="0.25">
      <c r="A17" s="21"/>
      <c r="B17" s="11" t="s">
        <v>23</v>
      </c>
      <c r="C17" s="9">
        <f>0.693/C21</f>
        <v>7.6415445965904638</v>
      </c>
    </row>
    <row r="18" spans="1:3" x14ac:dyDescent="0.25">
      <c r="A18" s="21"/>
      <c r="B18" s="11" t="s">
        <v>24</v>
      </c>
      <c r="C18">
        <f>RSQ(C139:C164,B139:B164)</f>
        <v>0.84345801139880983</v>
      </c>
    </row>
    <row r="19" spans="1:3" x14ac:dyDescent="0.25">
      <c r="A19" s="21"/>
      <c r="B19" s="11" t="s">
        <v>25</v>
      </c>
      <c r="C19" s="9">
        <f>SLOPE(C139:C164,B139:B164)</f>
        <v>-3.9378407113871396E-2</v>
      </c>
    </row>
    <row r="20" spans="1:3" x14ac:dyDescent="0.25">
      <c r="A20" s="21"/>
      <c r="B20" s="11" t="s">
        <v>26</v>
      </c>
      <c r="C20" s="9">
        <f>INTERCEPT(C139:C164,B139:B164)</f>
        <v>3.6911815467007525</v>
      </c>
    </row>
    <row r="21" spans="1:3" x14ac:dyDescent="0.25">
      <c r="A21" s="21"/>
      <c r="B21" s="11" t="s">
        <v>27</v>
      </c>
      <c r="C21" s="9">
        <f>ABS(C19)*2.303</f>
        <v>9.0688471583245819E-2</v>
      </c>
    </row>
    <row r="22" spans="1:3" x14ac:dyDescent="0.25">
      <c r="A22" s="21"/>
      <c r="B22" s="11" t="s">
        <v>28</v>
      </c>
      <c r="C22" s="9">
        <f>10^C20</f>
        <v>4911.1313166340433</v>
      </c>
    </row>
    <row r="23" spans="1:3" x14ac:dyDescent="0.25">
      <c r="A23" s="21" t="s">
        <v>34</v>
      </c>
      <c r="B23" s="10" t="s">
        <v>35</v>
      </c>
      <c r="C23" s="9">
        <v>3</v>
      </c>
    </row>
    <row r="24" spans="1:3" x14ac:dyDescent="0.25">
      <c r="A24" s="21"/>
      <c r="B24" s="10" t="s">
        <v>36</v>
      </c>
      <c r="C24" s="9">
        <v>4</v>
      </c>
    </row>
    <row r="25" spans="1:3" x14ac:dyDescent="0.25">
      <c r="A25" s="21"/>
      <c r="B25" s="10" t="s">
        <v>19</v>
      </c>
      <c r="C25">
        <f>60*C31/(C$2*(1-EXP(-1*C30*60)))</f>
        <v>2861.123981456476</v>
      </c>
    </row>
    <row r="26" spans="1:3" x14ac:dyDescent="0.25">
      <c r="A26" s="21"/>
      <c r="B26" s="11" t="s">
        <v>23</v>
      </c>
      <c r="C26" s="9">
        <f>0.693/C30</f>
        <v>0.68945467683174899</v>
      </c>
    </row>
    <row r="27" spans="1:3" x14ac:dyDescent="0.25">
      <c r="A27" s="21"/>
      <c r="B27" s="11" t="s">
        <v>24</v>
      </c>
      <c r="C27">
        <f>RSQ(C295:C296,B295:B296)</f>
        <v>1</v>
      </c>
    </row>
    <row r="28" spans="1:3" x14ac:dyDescent="0.25">
      <c r="A28" s="21"/>
      <c r="B28" s="11" t="s">
        <v>25</v>
      </c>
      <c r="C28" s="9">
        <f>SLOPE(C295:C296,B295:B296)</f>
        <v>-0.43644907231048702</v>
      </c>
    </row>
    <row r="29" spans="1:3" x14ac:dyDescent="0.25">
      <c r="A29" s="21"/>
      <c r="B29" s="11" t="s">
        <v>26</v>
      </c>
      <c r="C29" s="9">
        <f>INTERCEPT(C295:C296,B295:B296)</f>
        <v>5.5247449428008357</v>
      </c>
    </row>
    <row r="30" spans="1:3" x14ac:dyDescent="0.25">
      <c r="A30" s="21"/>
      <c r="B30" s="11" t="s">
        <v>27</v>
      </c>
      <c r="C30" s="9">
        <f>ABS(C28)*2.303</f>
        <v>1.0051422135310515</v>
      </c>
    </row>
    <row r="31" spans="1:3" x14ac:dyDescent="0.25">
      <c r="A31" s="21"/>
      <c r="B31" s="11" t="s">
        <v>28</v>
      </c>
      <c r="C31" s="9">
        <f>10^C29</f>
        <v>334768.77475729573</v>
      </c>
    </row>
    <row r="32" spans="1:3" x14ac:dyDescent="0.25">
      <c r="A32" s="21" t="s">
        <v>31</v>
      </c>
      <c r="B32" s="10" t="s">
        <v>35</v>
      </c>
      <c r="C32" s="9">
        <v>1</v>
      </c>
    </row>
    <row r="33" spans="1:3" x14ac:dyDescent="0.25">
      <c r="A33" s="21"/>
      <c r="B33" s="10" t="s">
        <v>36</v>
      </c>
      <c r="C33" s="9">
        <v>2</v>
      </c>
    </row>
    <row r="34" spans="1:3" x14ac:dyDescent="0.25">
      <c r="A34" s="21"/>
      <c r="B34" s="10" t="s">
        <v>19</v>
      </c>
      <c r="C34">
        <f>60*C40/(C$2*(1-EXP(-1*C39*60)))</f>
        <v>14413.514429667059</v>
      </c>
    </row>
    <row r="35" spans="1:3" x14ac:dyDescent="0.25">
      <c r="A35" s="21"/>
      <c r="B35" s="11" t="s">
        <v>23</v>
      </c>
      <c r="C35" s="9">
        <f>0.693/C39</f>
        <v>0.31584360273053302</v>
      </c>
    </row>
    <row r="36" spans="1:3" x14ac:dyDescent="0.25">
      <c r="A36" s="21"/>
      <c r="B36" s="11" t="s">
        <v>24</v>
      </c>
      <c r="C36">
        <f>RSQ(C324:C326,B324:B326)</f>
        <v>0.99999999999999978</v>
      </c>
    </row>
    <row r="37" spans="1:3" x14ac:dyDescent="0.25">
      <c r="A37" s="21"/>
      <c r="B37" s="11" t="s">
        <v>25</v>
      </c>
      <c r="C37" s="9">
        <f>SLOPE(C324:C326,B324:B326)</f>
        <v>-0.95272423282250607</v>
      </c>
    </row>
    <row r="38" spans="1:3" x14ac:dyDescent="0.25">
      <c r="A38" s="21"/>
      <c r="B38" s="11" t="s">
        <v>26</v>
      </c>
      <c r="C38" s="9">
        <f>INTERCEPT(C324:C326,B324:B326)</f>
        <v>6.2269781524692744</v>
      </c>
    </row>
    <row r="39" spans="1:3" x14ac:dyDescent="0.25">
      <c r="A39" s="21"/>
      <c r="B39" s="11" t="s">
        <v>27</v>
      </c>
      <c r="C39" s="9">
        <f>ABS(C37)*2.303</f>
        <v>2.1941239081902313</v>
      </c>
    </row>
    <row r="40" spans="1:3" x14ac:dyDescent="0.25">
      <c r="A40" s="21"/>
      <c r="B40" s="11" t="s">
        <v>28</v>
      </c>
      <c r="C40" s="9">
        <f>10^C38</f>
        <v>1686468.1841259962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101878.2</v>
      </c>
    </row>
    <row r="43" spans="1:3" x14ac:dyDescent="0.25">
      <c r="B43" s="16">
        <v>2</v>
      </c>
      <c r="C43" s="5">
        <v>22609.200000000001</v>
      </c>
    </row>
    <row r="44" spans="1:3" x14ac:dyDescent="0.25">
      <c r="B44" s="13">
        <v>3</v>
      </c>
      <c r="C44" s="5">
        <v>6519.5</v>
      </c>
    </row>
    <row r="45" spans="1:3" x14ac:dyDescent="0.25">
      <c r="B45" s="13">
        <v>4</v>
      </c>
      <c r="C45" s="5">
        <v>3048.6</v>
      </c>
    </row>
    <row r="46" spans="1:3" x14ac:dyDescent="0.25">
      <c r="B46" s="13">
        <v>5</v>
      </c>
      <c r="C46" s="5">
        <v>1337.5</v>
      </c>
    </row>
    <row r="47" spans="1:3" x14ac:dyDescent="0.25">
      <c r="B47" s="13">
        <v>6</v>
      </c>
      <c r="C47" s="5">
        <v>2911.2</v>
      </c>
    </row>
    <row r="48" spans="1:3" x14ac:dyDescent="0.25">
      <c r="B48" s="13">
        <v>7</v>
      </c>
      <c r="C48" s="5">
        <v>0</v>
      </c>
    </row>
    <row r="49" spans="2:3" x14ac:dyDescent="0.25">
      <c r="B49" s="13">
        <v>8</v>
      </c>
      <c r="C49" s="5">
        <v>1307.3</v>
      </c>
    </row>
    <row r="50" spans="2:3" x14ac:dyDescent="0.25">
      <c r="B50" s="13">
        <v>9</v>
      </c>
      <c r="C50" s="5">
        <v>854.6</v>
      </c>
    </row>
    <row r="51" spans="2:3" x14ac:dyDescent="0.25">
      <c r="B51" s="13">
        <v>10</v>
      </c>
      <c r="C51" s="5">
        <v>676.2</v>
      </c>
    </row>
    <row r="52" spans="2:3" x14ac:dyDescent="0.25">
      <c r="B52" s="13">
        <v>11.5</v>
      </c>
      <c r="C52" s="5">
        <v>576.1</v>
      </c>
    </row>
    <row r="53" spans="2:3" x14ac:dyDescent="0.25">
      <c r="B53" s="13">
        <v>13</v>
      </c>
      <c r="C53" s="5">
        <v>462.4</v>
      </c>
    </row>
    <row r="54" spans="2:3" x14ac:dyDescent="0.25">
      <c r="B54" s="13">
        <v>14.5</v>
      </c>
      <c r="C54" s="5">
        <v>479.1</v>
      </c>
    </row>
    <row r="55" spans="2:3" x14ac:dyDescent="0.25">
      <c r="B55" s="13">
        <v>16</v>
      </c>
      <c r="C55" s="5">
        <v>409.2</v>
      </c>
    </row>
    <row r="56" spans="2:3" x14ac:dyDescent="0.25">
      <c r="B56" s="13">
        <v>17.5</v>
      </c>
      <c r="C56" s="5">
        <v>257.60000000000002</v>
      </c>
    </row>
    <row r="57" spans="2:3" x14ac:dyDescent="0.25">
      <c r="B57" s="13">
        <v>19</v>
      </c>
      <c r="C57" s="5">
        <v>280.7</v>
      </c>
    </row>
    <row r="58" spans="2:3" x14ac:dyDescent="0.25">
      <c r="B58" s="13">
        <v>20.5</v>
      </c>
      <c r="C58" s="5">
        <v>272.7</v>
      </c>
    </row>
    <row r="59" spans="2:3" x14ac:dyDescent="0.25">
      <c r="B59" s="13">
        <v>22</v>
      </c>
      <c r="C59" s="5">
        <v>266.60000000000002</v>
      </c>
    </row>
    <row r="60" spans="2:3" x14ac:dyDescent="0.25">
      <c r="B60" s="13">
        <v>23.5</v>
      </c>
      <c r="C60" s="5">
        <v>238.9</v>
      </c>
    </row>
    <row r="61" spans="2:3" x14ac:dyDescent="0.25">
      <c r="B61" s="13">
        <v>25</v>
      </c>
      <c r="C61" s="5">
        <v>201.2</v>
      </c>
    </row>
    <row r="62" spans="2:3" x14ac:dyDescent="0.25">
      <c r="B62" s="13">
        <v>26.5</v>
      </c>
      <c r="C62" s="5">
        <v>203</v>
      </c>
    </row>
    <row r="63" spans="2:3" x14ac:dyDescent="0.25">
      <c r="B63" s="13">
        <v>28</v>
      </c>
      <c r="C63" s="5">
        <v>186.9</v>
      </c>
    </row>
    <row r="64" spans="2:3" x14ac:dyDescent="0.25">
      <c r="B64" s="13">
        <v>29.5</v>
      </c>
      <c r="C64" s="5">
        <v>139.19999999999999</v>
      </c>
    </row>
    <row r="65" spans="1:3" x14ac:dyDescent="0.25">
      <c r="B65" s="13">
        <v>31</v>
      </c>
      <c r="C65" s="5">
        <v>159.1</v>
      </c>
    </row>
    <row r="66" spans="1:3" x14ac:dyDescent="0.25">
      <c r="B66" s="13">
        <v>32.5</v>
      </c>
      <c r="C66" s="5">
        <v>127.9</v>
      </c>
    </row>
    <row r="67" spans="1:3" x14ac:dyDescent="0.25">
      <c r="B67" s="13">
        <v>34</v>
      </c>
      <c r="C67" s="5">
        <v>104.9</v>
      </c>
    </row>
    <row r="68" spans="1:3" x14ac:dyDescent="0.25">
      <c r="B68" s="13">
        <v>35.5</v>
      </c>
      <c r="C68" s="5">
        <v>156.30000000000001</v>
      </c>
    </row>
    <row r="69" spans="1:3" x14ac:dyDescent="0.25">
      <c r="B69" s="13">
        <v>37</v>
      </c>
      <c r="C69" s="5">
        <v>211.1</v>
      </c>
    </row>
    <row r="70" spans="1:3" x14ac:dyDescent="0.25">
      <c r="B70" s="13">
        <v>38.5</v>
      </c>
      <c r="C70" s="5">
        <v>53.7</v>
      </c>
    </row>
    <row r="71" spans="1:3" x14ac:dyDescent="0.25">
      <c r="B71" s="13">
        <v>40</v>
      </c>
      <c r="C71" s="5">
        <v>75.400000000000006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106053.26542176935</v>
      </c>
    </row>
    <row r="74" spans="1:3" x14ac:dyDescent="0.25">
      <c r="B74" s="16">
        <v>2</v>
      </c>
      <c r="C74" s="13">
        <f t="shared" ref="C74:C102" si="0">C43*C$6</f>
        <v>23535.746495068306</v>
      </c>
    </row>
    <row r="75" spans="1:3" x14ac:dyDescent="0.25">
      <c r="B75" s="13">
        <v>3</v>
      </c>
      <c r="C75" s="13">
        <f t="shared" si="0"/>
        <v>6786.6753036196687</v>
      </c>
    </row>
    <row r="76" spans="1:3" x14ac:dyDescent="0.25">
      <c r="B76" s="13">
        <v>4</v>
      </c>
      <c r="C76" s="13">
        <f t="shared" si="0"/>
        <v>3173.534524214268</v>
      </c>
    </row>
    <row r="77" spans="1:3" x14ac:dyDescent="0.25">
      <c r="B77" s="13">
        <v>5</v>
      </c>
      <c r="C77" s="13">
        <f t="shared" si="0"/>
        <v>1392.3120206444216</v>
      </c>
    </row>
    <row r="78" spans="1:3" x14ac:dyDescent="0.25">
      <c r="B78" s="13">
        <v>6</v>
      </c>
      <c r="C78" s="13">
        <f t="shared" si="0"/>
        <v>3030.5037416822729</v>
      </c>
    </row>
    <row r="79" spans="1:3" x14ac:dyDescent="0.25">
      <c r="B79" s="13">
        <v>7</v>
      </c>
      <c r="C79" s="13">
        <f t="shared" si="0"/>
        <v>0</v>
      </c>
    </row>
    <row r="80" spans="1:3" x14ac:dyDescent="0.25">
      <c r="B80" s="13">
        <v>8</v>
      </c>
      <c r="C80" s="13">
        <f t="shared" si="0"/>
        <v>1360.8743959539831</v>
      </c>
    </row>
    <row r="81" spans="2:3" x14ac:dyDescent="0.25">
      <c r="B81" s="13">
        <v>9</v>
      </c>
      <c r="C81" s="13">
        <f t="shared" si="0"/>
        <v>889.62231988240956</v>
      </c>
    </row>
    <row r="82" spans="2:3" x14ac:dyDescent="0.25">
      <c r="B82" s="13">
        <v>10</v>
      </c>
      <c r="C82" s="13">
        <f t="shared" si="0"/>
        <v>703.91131839981904</v>
      </c>
    </row>
    <row r="83" spans="2:3" x14ac:dyDescent="0.25">
      <c r="B83" s="13">
        <v>11.5</v>
      </c>
      <c r="C83" s="13">
        <f t="shared" si="0"/>
        <v>599.70912530336545</v>
      </c>
    </row>
    <row r="84" spans="2:3" x14ac:dyDescent="0.25">
      <c r="B84" s="13">
        <v>13</v>
      </c>
      <c r="C84" s="13">
        <f t="shared" si="0"/>
        <v>481.34959128671443</v>
      </c>
    </row>
    <row r="85" spans="2:3" x14ac:dyDescent="0.25">
      <c r="B85" s="13">
        <v>14.5</v>
      </c>
      <c r="C85" s="13">
        <f t="shared" si="0"/>
        <v>498.73397315195695</v>
      </c>
    </row>
    <row r="86" spans="2:3" x14ac:dyDescent="0.25">
      <c r="B86" s="13">
        <v>16</v>
      </c>
      <c r="C86" s="13">
        <f t="shared" si="0"/>
        <v>425.96940474594192</v>
      </c>
    </row>
    <row r="87" spans="2:3" x14ac:dyDescent="0.25">
      <c r="B87" s="13">
        <v>17.5</v>
      </c>
      <c r="C87" s="13">
        <f t="shared" si="0"/>
        <v>268.1566927237406</v>
      </c>
    </row>
    <row r="88" spans="2:3" x14ac:dyDescent="0.25">
      <c r="B88" s="13">
        <v>19</v>
      </c>
      <c r="C88" s="13">
        <f t="shared" si="0"/>
        <v>292.20335266907597</v>
      </c>
    </row>
    <row r="89" spans="2:3" x14ac:dyDescent="0.25">
      <c r="B89" s="13">
        <v>20.5</v>
      </c>
      <c r="C89" s="13">
        <f t="shared" si="0"/>
        <v>283.8755050689598</v>
      </c>
    </row>
    <row r="90" spans="2:3" x14ac:dyDescent="0.25">
      <c r="B90" s="13">
        <v>22</v>
      </c>
      <c r="C90" s="13">
        <f t="shared" si="0"/>
        <v>277.52552127387128</v>
      </c>
    </row>
    <row r="91" spans="2:3" x14ac:dyDescent="0.25">
      <c r="B91" s="13">
        <v>23.5</v>
      </c>
      <c r="C91" s="13">
        <f t="shared" si="0"/>
        <v>248.69034895846903</v>
      </c>
    </row>
    <row r="92" spans="2:3" x14ac:dyDescent="0.25">
      <c r="B92" s="13">
        <v>25</v>
      </c>
      <c r="C92" s="13">
        <f t="shared" si="0"/>
        <v>209.44536714292158</v>
      </c>
    </row>
    <row r="93" spans="2:3" x14ac:dyDescent="0.25">
      <c r="B93" s="13">
        <v>26.5</v>
      </c>
      <c r="C93" s="13">
        <f t="shared" si="0"/>
        <v>211.31913285294772</v>
      </c>
    </row>
    <row r="94" spans="2:3" x14ac:dyDescent="0.25">
      <c r="B94" s="13">
        <v>28</v>
      </c>
      <c r="C94" s="13">
        <f t="shared" si="0"/>
        <v>194.55933955771394</v>
      </c>
    </row>
    <row r="95" spans="2:3" x14ac:dyDescent="0.25">
      <c r="B95" s="13">
        <v>29.5</v>
      </c>
      <c r="C95" s="13">
        <f t="shared" si="0"/>
        <v>144.90454824202129</v>
      </c>
    </row>
    <row r="96" spans="2:3" x14ac:dyDescent="0.25">
      <c r="B96" s="13">
        <v>31</v>
      </c>
      <c r="C96" s="13">
        <f t="shared" si="0"/>
        <v>165.62006914731026</v>
      </c>
    </row>
    <row r="97" spans="1:3" x14ac:dyDescent="0.25">
      <c r="B97" s="13">
        <v>32.5</v>
      </c>
      <c r="C97" s="13">
        <f t="shared" si="0"/>
        <v>133.14146350685724</v>
      </c>
    </row>
    <row r="98" spans="1:3" x14ac:dyDescent="0.25">
      <c r="B98" s="13">
        <v>34</v>
      </c>
      <c r="C98" s="13">
        <f t="shared" si="0"/>
        <v>109.19890165652325</v>
      </c>
    </row>
    <row r="99" spans="1:3" x14ac:dyDescent="0.25">
      <c r="B99" s="13">
        <v>35.5</v>
      </c>
      <c r="C99" s="13">
        <f t="shared" si="0"/>
        <v>162.70532248726963</v>
      </c>
    </row>
    <row r="100" spans="1:3" x14ac:dyDescent="0.25">
      <c r="B100" s="13">
        <v>37</v>
      </c>
      <c r="C100" s="13">
        <f t="shared" si="0"/>
        <v>219.75107854806535</v>
      </c>
    </row>
    <row r="101" spans="1:3" x14ac:dyDescent="0.25">
      <c r="B101" s="13">
        <v>38.5</v>
      </c>
      <c r="C101" s="13">
        <f t="shared" si="0"/>
        <v>55.90067701577977</v>
      </c>
    </row>
    <row r="102" spans="1:3" x14ac:dyDescent="0.25">
      <c r="B102" s="13">
        <v>40</v>
      </c>
      <c r="C102" s="13">
        <f t="shared" si="0"/>
        <v>78.489963631094881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315072.08978541102</v>
      </c>
    </row>
    <row r="105" spans="1:3" x14ac:dyDescent="0.25">
      <c r="B105" s="16">
        <v>2</v>
      </c>
      <c r="C105">
        <f t="shared" ref="C105:C133" si="1">C74/C$5/($B74-$B73)</f>
        <v>69922.003847499422</v>
      </c>
    </row>
    <row r="106" spans="1:3" x14ac:dyDescent="0.25">
      <c r="B106" s="13">
        <v>3</v>
      </c>
      <c r="C106">
        <f t="shared" si="1"/>
        <v>20162.434057099432</v>
      </c>
    </row>
    <row r="107" spans="1:3" x14ac:dyDescent="0.25">
      <c r="B107" s="13">
        <v>4</v>
      </c>
      <c r="C107">
        <f t="shared" si="1"/>
        <v>9428.2071426448838</v>
      </c>
    </row>
    <row r="108" spans="1:3" x14ac:dyDescent="0.25">
      <c r="B108" s="13">
        <v>5</v>
      </c>
      <c r="C108">
        <f t="shared" si="1"/>
        <v>4136.399348319731</v>
      </c>
    </row>
    <row r="109" spans="1:3" x14ac:dyDescent="0.25">
      <c r="B109" s="13">
        <v>6</v>
      </c>
      <c r="C109">
        <f t="shared" si="1"/>
        <v>9003.2790899651591</v>
      </c>
    </row>
    <row r="110" spans="1:3" x14ac:dyDescent="0.25">
      <c r="B110" s="13">
        <v>7</v>
      </c>
      <c r="C110">
        <f t="shared" si="1"/>
        <v>0</v>
      </c>
    </row>
    <row r="111" spans="1:3" x14ac:dyDescent="0.25">
      <c r="B111" s="13">
        <v>8</v>
      </c>
      <c r="C111">
        <f t="shared" si="1"/>
        <v>4043.0017705109422</v>
      </c>
    </row>
    <row r="112" spans="1:3" x14ac:dyDescent="0.25">
      <c r="B112" s="13">
        <v>9</v>
      </c>
      <c r="C112">
        <f t="shared" si="1"/>
        <v>2642.9658938871348</v>
      </c>
    </row>
    <row r="113" spans="2:3" x14ac:dyDescent="0.25">
      <c r="B113" s="13">
        <v>10</v>
      </c>
      <c r="C113">
        <f t="shared" si="1"/>
        <v>2091.2398051093851</v>
      </c>
    </row>
    <row r="114" spans="2:3" x14ac:dyDescent="0.25">
      <c r="B114" s="13">
        <v>11.5</v>
      </c>
      <c r="C114">
        <f t="shared" si="1"/>
        <v>1187.7780259523972</v>
      </c>
    </row>
    <row r="115" spans="2:3" x14ac:dyDescent="0.25">
      <c r="B115" s="13">
        <v>13</v>
      </c>
      <c r="C115">
        <f t="shared" si="1"/>
        <v>953.35629092238935</v>
      </c>
    </row>
    <row r="116" spans="2:3" x14ac:dyDescent="0.25">
      <c r="B116" s="13">
        <v>14.5</v>
      </c>
      <c r="C116">
        <f t="shared" si="1"/>
        <v>987.78762755388573</v>
      </c>
    </row>
    <row r="117" spans="2:3" x14ac:dyDescent="0.25">
      <c r="B117" s="13">
        <v>16</v>
      </c>
      <c r="C117">
        <f t="shared" si="1"/>
        <v>843.67083530588616</v>
      </c>
    </row>
    <row r="118" spans="2:3" x14ac:dyDescent="0.25">
      <c r="B118" s="13">
        <v>17.5</v>
      </c>
      <c r="C118">
        <f t="shared" si="1"/>
        <v>531.10852193254232</v>
      </c>
    </row>
    <row r="119" spans="2:3" x14ac:dyDescent="0.25">
      <c r="B119" s="13">
        <v>19</v>
      </c>
      <c r="C119">
        <f t="shared" si="1"/>
        <v>578.73510134497121</v>
      </c>
    </row>
    <row r="120" spans="2:3" x14ac:dyDescent="0.25">
      <c r="B120" s="13">
        <v>20.5</v>
      </c>
      <c r="C120">
        <f t="shared" si="1"/>
        <v>562.24104786880525</v>
      </c>
    </row>
    <row r="121" spans="2:3" x14ac:dyDescent="0.25">
      <c r="B121" s="13">
        <v>22</v>
      </c>
      <c r="C121">
        <f t="shared" si="1"/>
        <v>549.66433209322884</v>
      </c>
    </row>
    <row r="122" spans="2:3" x14ac:dyDescent="0.25">
      <c r="B122" s="13">
        <v>23.5</v>
      </c>
      <c r="C122">
        <f t="shared" si="1"/>
        <v>492.55367193200442</v>
      </c>
    </row>
    <row r="123" spans="2:3" x14ac:dyDescent="0.25">
      <c r="B123" s="13">
        <v>25</v>
      </c>
      <c r="C123">
        <f t="shared" si="1"/>
        <v>414.82544492557253</v>
      </c>
    </row>
    <row r="124" spans="2:3" x14ac:dyDescent="0.25">
      <c r="B124" s="13">
        <v>26.5</v>
      </c>
      <c r="C124">
        <f t="shared" si="1"/>
        <v>418.53660695770986</v>
      </c>
    </row>
    <row r="125" spans="2:3" x14ac:dyDescent="0.25">
      <c r="B125" s="13">
        <v>28</v>
      </c>
      <c r="C125">
        <f t="shared" si="1"/>
        <v>385.34232433692597</v>
      </c>
    </row>
    <row r="126" spans="2:3" x14ac:dyDescent="0.25">
      <c r="B126" s="13">
        <v>29.5</v>
      </c>
      <c r="C126">
        <f t="shared" si="1"/>
        <v>286.99653048528677</v>
      </c>
    </row>
    <row r="127" spans="2:3" x14ac:dyDescent="0.25">
      <c r="B127" s="13">
        <v>31</v>
      </c>
      <c r="C127">
        <f t="shared" si="1"/>
        <v>328.02548850724946</v>
      </c>
    </row>
    <row r="128" spans="2:3" x14ac:dyDescent="0.25">
      <c r="B128" s="13">
        <v>32.5</v>
      </c>
      <c r="C128">
        <f t="shared" si="1"/>
        <v>263.69867995020246</v>
      </c>
    </row>
    <row r="129" spans="1:3" x14ac:dyDescent="0.25">
      <c r="B129" s="13">
        <v>34</v>
      </c>
      <c r="C129">
        <f t="shared" si="1"/>
        <v>216.27827620622546</v>
      </c>
    </row>
    <row r="130" spans="1:3" x14ac:dyDescent="0.25">
      <c r="B130" s="13">
        <v>35.5</v>
      </c>
      <c r="C130">
        <f t="shared" si="1"/>
        <v>322.25256979059145</v>
      </c>
    </row>
    <row r="131" spans="1:3" x14ac:dyDescent="0.25">
      <c r="B131" s="13">
        <v>37</v>
      </c>
      <c r="C131">
        <f t="shared" si="1"/>
        <v>435.23683610232791</v>
      </c>
    </row>
    <row r="132" spans="1:3" x14ac:dyDescent="0.25">
      <c r="B132" s="13">
        <v>38.5</v>
      </c>
      <c r="C132">
        <f t="shared" si="1"/>
        <v>110.71633395876366</v>
      </c>
    </row>
    <row r="133" spans="1:3" x14ac:dyDescent="0.25">
      <c r="B133" s="13">
        <v>40</v>
      </c>
      <c r="C133">
        <f t="shared" si="1"/>
        <v>155.4564540128637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5.4984099335166183</v>
      </c>
    </row>
    <row r="136" spans="1:3" x14ac:dyDescent="0.25">
      <c r="B136" s="16">
        <v>2</v>
      </c>
      <c r="C136" s="13">
        <f t="shared" si="2"/>
        <v>4.8446138659570295</v>
      </c>
    </row>
    <row r="137" spans="1:3" x14ac:dyDescent="0.25">
      <c r="B137" s="13">
        <v>3</v>
      </c>
      <c r="C137" s="13">
        <f t="shared" si="2"/>
        <v>4.3045429600034817</v>
      </c>
    </row>
    <row r="138" spans="1:3" x14ac:dyDescent="0.25">
      <c r="B138" s="13">
        <v>4</v>
      </c>
      <c r="C138" s="13">
        <f t="shared" si="2"/>
        <v>3.9744291156341474</v>
      </c>
    </row>
    <row r="139" spans="1:3" x14ac:dyDescent="0.25">
      <c r="B139" s="13">
        <v>5</v>
      </c>
      <c r="C139" s="13">
        <f t="shared" si="2"/>
        <v>3.6166224610334741</v>
      </c>
    </row>
    <row r="140" spans="1:3" x14ac:dyDescent="0.25">
      <c r="B140" s="13">
        <v>6</v>
      </c>
      <c r="C140" s="13">
        <f t="shared" si="2"/>
        <v>3.9544007129183871</v>
      </c>
    </row>
    <row r="141" spans="1:3" x14ac:dyDescent="0.25">
      <c r="B141" s="13">
        <v>7</v>
      </c>
      <c r="C141" s="13" t="str">
        <f t="shared" si="2"/>
        <v/>
      </c>
    </row>
    <row r="142" spans="1:3" x14ac:dyDescent="0.25">
      <c r="B142" s="13">
        <v>8</v>
      </c>
      <c r="C142" s="13">
        <f t="shared" si="2"/>
        <v>3.6067039315199132</v>
      </c>
    </row>
    <row r="143" spans="1:3" x14ac:dyDescent="0.25">
      <c r="B143" s="13">
        <v>9</v>
      </c>
      <c r="C143" s="13">
        <f t="shared" si="2"/>
        <v>3.422091558821386</v>
      </c>
    </row>
    <row r="144" spans="1:3" x14ac:dyDescent="0.25">
      <c r="B144" s="13">
        <v>10</v>
      </c>
      <c r="C144" s="13">
        <f t="shared" si="2"/>
        <v>3.3204038367699584</v>
      </c>
    </row>
    <row r="145" spans="2:3" x14ac:dyDescent="0.25">
      <c r="B145" s="13">
        <v>11.5</v>
      </c>
      <c r="C145" s="13">
        <f t="shared" si="2"/>
        <v>3.0747352865110535</v>
      </c>
    </row>
    <row r="146" spans="2:3" x14ac:dyDescent="0.25">
      <c r="B146" s="13">
        <v>13</v>
      </c>
      <c r="C146" s="13">
        <f t="shared" si="2"/>
        <v>2.9792552366969995</v>
      </c>
    </row>
    <row r="147" spans="2:3" x14ac:dyDescent="0.25">
      <c r="B147" s="13">
        <v>14.5</v>
      </c>
      <c r="C147" s="13">
        <f t="shared" si="2"/>
        <v>2.9946635821426724</v>
      </c>
    </row>
    <row r="148" spans="2:3" x14ac:dyDescent="0.25">
      <c r="B148" s="13">
        <v>16</v>
      </c>
      <c r="C148" s="13">
        <f t="shared" si="2"/>
        <v>2.9261730363246494</v>
      </c>
    </row>
    <row r="149" spans="2:3" x14ac:dyDescent="0.25">
      <c r="B149" s="13">
        <v>17.5</v>
      </c>
      <c r="C149" s="13">
        <f t="shared" si="2"/>
        <v>2.7251832699723018</v>
      </c>
    </row>
    <row r="150" spans="2:3" x14ac:dyDescent="0.25">
      <c r="B150" s="13">
        <v>19</v>
      </c>
      <c r="C150" s="13">
        <f t="shared" si="2"/>
        <v>2.7624798239189658</v>
      </c>
    </row>
    <row r="151" spans="2:3" x14ac:dyDescent="0.25">
      <c r="B151" s="13">
        <v>20.5</v>
      </c>
      <c r="C151" s="13">
        <f t="shared" si="2"/>
        <v>2.7499225492261568</v>
      </c>
    </row>
    <row r="152" spans="2:3" x14ac:dyDescent="0.25">
      <c r="B152" s="13">
        <v>22</v>
      </c>
      <c r="C152" s="13">
        <f t="shared" si="2"/>
        <v>2.7400975563623673</v>
      </c>
    </row>
    <row r="153" spans="2:3" x14ac:dyDescent="0.25">
      <c r="B153" s="13">
        <v>23.5</v>
      </c>
      <c r="C153" s="13">
        <f t="shared" si="2"/>
        <v>2.6924535610344047</v>
      </c>
    </row>
    <row r="154" spans="2:3" x14ac:dyDescent="0.25">
      <c r="B154" s="13">
        <v>25</v>
      </c>
      <c r="C154" s="13">
        <f t="shared" si="2"/>
        <v>2.6178653876684166</v>
      </c>
    </row>
    <row r="155" spans="2:3" x14ac:dyDescent="0.25">
      <c r="B155" s="13">
        <v>26.5</v>
      </c>
      <c r="C155" s="13">
        <f t="shared" si="2"/>
        <v>2.6217334491977398</v>
      </c>
    </row>
    <row r="156" spans="2:3" x14ac:dyDescent="0.25">
      <c r="B156" s="13">
        <v>28</v>
      </c>
      <c r="C156" s="13">
        <f t="shared" si="2"/>
        <v>2.5858467126633591</v>
      </c>
    </row>
    <row r="157" spans="2:3" x14ac:dyDescent="0.25">
      <c r="B157" s="13">
        <v>29.5</v>
      </c>
      <c r="C157" s="13">
        <f t="shared" si="2"/>
        <v>2.4578766465590705</v>
      </c>
    </row>
    <row r="158" spans="2:3" x14ac:dyDescent="0.25">
      <c r="B158" s="13">
        <v>31</v>
      </c>
      <c r="C158" s="13">
        <f t="shared" si="2"/>
        <v>2.5159075909311084</v>
      </c>
    </row>
    <row r="159" spans="2:3" x14ac:dyDescent="0.25">
      <c r="B159" s="13">
        <v>32.5</v>
      </c>
      <c r="C159" s="13">
        <f t="shared" si="2"/>
        <v>2.4211079557631807</v>
      </c>
    </row>
    <row r="160" spans="2:3" x14ac:dyDescent="0.25">
      <c r="B160" s="13">
        <v>34</v>
      </c>
      <c r="C160" s="13">
        <f t="shared" si="2"/>
        <v>2.3350128994780848</v>
      </c>
    </row>
    <row r="161" spans="1:3" x14ac:dyDescent="0.25">
      <c r="B161" s="13">
        <v>35.5</v>
      </c>
      <c r="C161" s="13">
        <f t="shared" si="2"/>
        <v>2.508196389303714</v>
      </c>
    </row>
    <row r="162" spans="1:3" x14ac:dyDescent="0.25">
      <c r="B162" s="13">
        <v>37</v>
      </c>
      <c r="C162" s="13">
        <f t="shared" si="2"/>
        <v>2.6387256445921832</v>
      </c>
    </row>
    <row r="163" spans="1:3" x14ac:dyDescent="0.25">
      <c r="B163" s="13">
        <v>38.5</v>
      </c>
      <c r="C163" s="13">
        <f t="shared" si="2"/>
        <v>2.0442116969840827</v>
      </c>
    </row>
    <row r="164" spans="1:3" x14ac:dyDescent="0.25">
      <c r="B164" s="13">
        <v>40</v>
      </c>
      <c r="C164">
        <f>IF(C133&gt;0,LOG10(C133),"")</f>
        <v>2.191608757154301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0.7507581879899361</v>
      </c>
    </row>
    <row r="167" spans="1:3" x14ac:dyDescent="0.25">
      <c r="B167" s="16">
        <v>2</v>
      </c>
      <c r="C167" s="6">
        <f>IF(C136&lt;&gt;"", RSQ($B136:$B$164, $C136:$C$164),"")</f>
        <v>0.8013051549539173</v>
      </c>
    </row>
    <row r="168" spans="1:3" x14ac:dyDescent="0.25">
      <c r="B168" s="13">
        <v>3</v>
      </c>
      <c r="C168" s="6">
        <f>IF(C137&lt;&gt;"", RSQ($B137:$B$164, $C137:$C$164),"")</f>
        <v>0.83803179213683343</v>
      </c>
    </row>
    <row r="169" spans="1:3" x14ac:dyDescent="0.25">
      <c r="B169" s="13">
        <v>4</v>
      </c>
      <c r="C169" s="6">
        <f>IF(C138&lt;&gt;"", RSQ($B138:$B$164, $C138:$C$164),"")</f>
        <v>0.84846826910417661</v>
      </c>
    </row>
    <row r="170" spans="1:3" x14ac:dyDescent="0.25">
      <c r="B170" s="13">
        <v>5</v>
      </c>
      <c r="C170" s="17">
        <f>IF(C139&lt;&gt;"", RSQ($B139:$B$164, $C139:$C$164),"")</f>
        <v>0.84345801139880983</v>
      </c>
    </row>
    <row r="171" spans="1:3" x14ac:dyDescent="0.25">
      <c r="B171" s="13">
        <v>6</v>
      </c>
      <c r="C171" s="18">
        <f>IF(C140&lt;&gt;"", RSQ($B140:$B$164, $C140:$C$164),"")</f>
        <v>0.82453789587373882</v>
      </c>
    </row>
    <row r="172" spans="1:3" x14ac:dyDescent="0.25">
      <c r="B172" s="13">
        <v>7</v>
      </c>
      <c r="C172" s="17" t="str">
        <f>IF(C141&lt;&gt;"", RSQ($B141:$B$164, $C141:$C$164),"")</f>
        <v/>
      </c>
    </row>
    <row r="173" spans="1:3" x14ac:dyDescent="0.25">
      <c r="B173" s="13">
        <v>8</v>
      </c>
      <c r="C173" s="6">
        <f>IF(C142&lt;&gt;"", RSQ($B142:$B$164, $C142:$C$164),"")</f>
        <v>0.84662329145178605</v>
      </c>
    </row>
    <row r="174" spans="1:3" x14ac:dyDescent="0.25">
      <c r="B174" s="13">
        <v>9</v>
      </c>
      <c r="C174" s="6">
        <f>IF(C143&lt;&gt;"", RSQ($B143:$B$164, $C143:$C$164),"")</f>
        <v>0.85116780210927678</v>
      </c>
    </row>
    <row r="175" spans="1:3" x14ac:dyDescent="0.25">
      <c r="B175" s="13">
        <v>10</v>
      </c>
      <c r="C175" s="6">
        <f>IF(C144&lt;&gt;"", RSQ($B144:$B$164, $C144:$C$164),"")</f>
        <v>0.84431385519317659</v>
      </c>
    </row>
    <row r="176" spans="1:3" x14ac:dyDescent="0.25">
      <c r="B176" s="13">
        <v>11.5</v>
      </c>
      <c r="C176" s="18">
        <f>IF(C145&lt;&gt;"", RSQ($B145:$B$164, $C145:$C$164),"")</f>
        <v>0.83394140158498542</v>
      </c>
    </row>
    <row r="177" spans="2:3" x14ac:dyDescent="0.25">
      <c r="B177" s="13">
        <v>13</v>
      </c>
      <c r="C177" s="6">
        <f>IF(C146&lt;&gt;"", RSQ($B146:$B$164, $C146:$C$164),"")</f>
        <v>0.80657805640083835</v>
      </c>
    </row>
    <row r="178" spans="2:3" x14ac:dyDescent="0.25">
      <c r="B178" s="13">
        <v>14.5</v>
      </c>
      <c r="C178" s="6">
        <f>IF(C147&lt;&gt;"", RSQ($B147:$B$164, $C147:$C$164),"")</f>
        <v>0.77744907183511924</v>
      </c>
    </row>
    <row r="179" spans="2:3" x14ac:dyDescent="0.25">
      <c r="B179" s="13">
        <v>16</v>
      </c>
      <c r="C179" s="6">
        <f>IF(C148&lt;&gt;"", RSQ($B148:$B$164, $C148:$C$164),"")</f>
        <v>0.73626362010557023</v>
      </c>
    </row>
    <row r="180" spans="2:3" x14ac:dyDescent="0.25">
      <c r="B180" s="13">
        <v>17.5</v>
      </c>
      <c r="C180" s="6">
        <f>IF(C149&lt;&gt;"", RSQ($B149:$B$164, $C149:$C$164),"")</f>
        <v>0.68641516006860193</v>
      </c>
    </row>
    <row r="181" spans="2:3" x14ac:dyDescent="0.25">
      <c r="B181" s="13">
        <v>19</v>
      </c>
      <c r="C181" s="6">
        <f>IF(C150&lt;&gt;"", RSQ($B150:$B$164, $C150:$C$164),"")</f>
        <v>0.68217463223755059</v>
      </c>
    </row>
    <row r="182" spans="2:3" x14ac:dyDescent="0.25">
      <c r="B182" s="13">
        <v>20.5</v>
      </c>
      <c r="C182" s="6">
        <f>IF(C151&lt;&gt;"", RSQ($B151:$B$164, $C151:$C$164),"")</f>
        <v>0.65000052977154277</v>
      </c>
    </row>
    <row r="183" spans="2:3" x14ac:dyDescent="0.25">
      <c r="B183" s="13">
        <v>22</v>
      </c>
      <c r="C183" s="6">
        <f>IF(C152&lt;&gt;"", RSQ($B152:$B$164, $C152:$C$164),"")</f>
        <v>0.60567768354459073</v>
      </c>
    </row>
    <row r="184" spans="2:3" x14ac:dyDescent="0.25">
      <c r="B184" s="13">
        <v>23.5</v>
      </c>
      <c r="C184" s="6">
        <f>IF(C153&lt;&gt;"", RSQ($B153:$B$164, $C153:$C$164),"")</f>
        <v>0.54222604111330952</v>
      </c>
    </row>
    <row r="185" spans="2:3" x14ac:dyDescent="0.25">
      <c r="B185" s="13">
        <v>25</v>
      </c>
      <c r="C185" s="6">
        <f>IF(C154&lt;&gt;"", RSQ($B154:$B$164, $C154:$C$164),"")</f>
        <v>0.47410131964325486</v>
      </c>
    </row>
    <row r="186" spans="2:3" x14ac:dyDescent="0.25">
      <c r="B186" s="13">
        <v>26.5</v>
      </c>
      <c r="C186" s="6">
        <f>IF(C155&lt;&gt;"", RSQ($B155:$B$164, $C155:$C$164),"")</f>
        <v>0.42839885997340571</v>
      </c>
    </row>
    <row r="187" spans="2:3" x14ac:dyDescent="0.25">
      <c r="B187" s="13">
        <v>28</v>
      </c>
      <c r="C187" s="6">
        <f>IF(C156&lt;&gt;"", RSQ($B156:$B$164, $C156:$C$164),"")</f>
        <v>0.35058175233860667</v>
      </c>
    </row>
    <row r="188" spans="2:3" x14ac:dyDescent="0.25">
      <c r="B188" s="13">
        <v>29.5</v>
      </c>
      <c r="C188" s="6">
        <f>IF(C157&lt;&gt;"", RSQ($B157:$B$164, $C157:$C$164),"")</f>
        <v>0.26488606811674753</v>
      </c>
    </row>
    <row r="189" spans="2:3" x14ac:dyDescent="0.25">
      <c r="B189" s="13">
        <v>31</v>
      </c>
      <c r="C189" s="6">
        <f>IF(C158&lt;&gt;"", RSQ($B158:$B$164, $C158:$C$164),"")</f>
        <v>0.28493604991050631</v>
      </c>
    </row>
    <row r="190" spans="2:3" x14ac:dyDescent="0.25">
      <c r="B190" s="13">
        <v>32.5</v>
      </c>
      <c r="C190" s="6">
        <f>IF(C159&lt;&gt;"", RSQ($B159:$B$164, $C159:$C$164),"")</f>
        <v>0.21979890401825755</v>
      </c>
    </row>
    <row r="191" spans="2:3" x14ac:dyDescent="0.25">
      <c r="B191" s="13">
        <v>34</v>
      </c>
      <c r="C191" s="6">
        <f>IF(C160&lt;&gt;"", RSQ($B160:$B$164, $C160:$C$164),"")</f>
        <v>0.24832213317383711</v>
      </c>
    </row>
    <row r="192" spans="2:3" x14ac:dyDescent="0.25">
      <c r="B192" s="13">
        <v>35.5</v>
      </c>
      <c r="C192" s="6">
        <f>IF(C161&lt;&gt;"", RSQ($B161:$B$164, $C161:$C$164),"")</f>
        <v>0.52549637743124122</v>
      </c>
    </row>
    <row r="193" spans="1:3" x14ac:dyDescent="0.25">
      <c r="B193" s="13">
        <v>37</v>
      </c>
      <c r="C193" s="6">
        <f>IF(C162&lt;&gt;"", RSQ($B162:$B$164, $C162:$C$164),"")</f>
        <v>0.52143530237364655</v>
      </c>
    </row>
    <row r="194" spans="1:3" x14ac:dyDescent="0.25">
      <c r="B194" s="13">
        <v>38.5</v>
      </c>
      <c r="C194" s="6">
        <f>IF(C163&lt;&gt;"", RSQ($B163:$B$164, $C163:$C$164),"")</f>
        <v>1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7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0.99999999999999956</v>
      </c>
    </row>
    <row r="200" spans="1:3" x14ac:dyDescent="0.25">
      <c r="B200" s="13">
        <v>3</v>
      </c>
      <c r="C200" s="6">
        <f>RSQ($B$135:$B137, $C$135:$C137)</f>
        <v>0.99698443722849639</v>
      </c>
    </row>
    <row r="201" spans="1:3" x14ac:dyDescent="0.25">
      <c r="B201" s="13">
        <v>4</v>
      </c>
      <c r="C201" s="6">
        <f>RSQ($B$135:$B138, $C$135:$C138)</f>
        <v>0.98000766355960001</v>
      </c>
    </row>
    <row r="202" spans="1:3" x14ac:dyDescent="0.25">
      <c r="B202" s="13">
        <v>5</v>
      </c>
      <c r="C202" s="6"/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RSQ($B137:$B$140, C137:C$140)</f>
        <v>0.41867581285811467</v>
      </c>
    </row>
    <row r="232" spans="1:3" x14ac:dyDescent="0.25">
      <c r="B232" s="13">
        <v>4</v>
      </c>
      <c r="C232" s="13">
        <f>RSQ($B138:$B$140, C138:C$140)</f>
        <v>2.4810455786046003E-3</v>
      </c>
    </row>
    <row r="233" spans="1:3" x14ac:dyDescent="0.25">
      <c r="B233" s="13">
        <v>5</v>
      </c>
      <c r="C233">
        <f>RSQ($B139:$B$140, C139:C$140)</f>
        <v>1</v>
      </c>
    </row>
    <row r="234" spans="1:3" x14ac:dyDescent="0.25">
      <c r="B234" s="13">
        <v>6</v>
      </c>
      <c r="C234" s="13"/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1.4186758128581143</v>
      </c>
    </row>
    <row r="263" spans="1:3" x14ac:dyDescent="0.25">
      <c r="B263" s="13">
        <v>4</v>
      </c>
      <c r="C263" s="17">
        <f>SUM(C200,C232)</f>
        <v>0.99946548280710101</v>
      </c>
    </row>
    <row r="264" spans="1:3" x14ac:dyDescent="0.25">
      <c r="B264" s="13">
        <v>5</v>
      </c>
      <c r="C264" s="17">
        <f t="shared" ref="C264" si="3">SUM(C201,C233)</f>
        <v>1.9800076635596</v>
      </c>
    </row>
    <row r="265" spans="1:3" x14ac:dyDescent="0.25">
      <c r="B265" s="13">
        <v>6</v>
      </c>
      <c r="C265" s="17"/>
    </row>
    <row r="266" spans="1:3" x14ac:dyDescent="0.25">
      <c r="B266" s="13">
        <v>7</v>
      </c>
      <c r="C266" s="17"/>
    </row>
    <row r="267" spans="1:3" x14ac:dyDescent="0.25">
      <c r="B267" s="13">
        <v>8</v>
      </c>
      <c r="C267" s="17"/>
    </row>
    <row r="268" spans="1:3" x14ac:dyDescent="0.25">
      <c r="B268" s="13">
        <v>9</v>
      </c>
      <c r="C268" s="17"/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1.9800076635596</v>
      </c>
    </row>
    <row r="291" spans="1:3" x14ac:dyDescent="0.25">
      <c r="A291" t="s">
        <v>37</v>
      </c>
      <c r="C291">
        <f>MATCH(C290,C260:C268,0)</f>
        <v>5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5.4921828117521914</v>
      </c>
    </row>
    <row r="294" spans="1:3" x14ac:dyDescent="0.25">
      <c r="B294" s="16">
        <v>2</v>
      </c>
      <c r="C294" s="13">
        <f t="shared" si="4"/>
        <v>4.8183934593131514</v>
      </c>
    </row>
    <row r="295" spans="1:3" x14ac:dyDescent="0.25">
      <c r="B295" s="13">
        <v>3</v>
      </c>
      <c r="C295" s="13">
        <f t="shared" si="4"/>
        <v>4.2153977258693747</v>
      </c>
    </row>
    <row r="296" spans="1:3" x14ac:dyDescent="0.25">
      <c r="B296" s="13">
        <v>4</v>
      </c>
      <c r="C296" s="13">
        <f t="shared" si="4"/>
        <v>3.7789486535588876</v>
      </c>
    </row>
    <row r="297" spans="1:3" x14ac:dyDescent="0.25">
      <c r="B297" s="13">
        <v>5</v>
      </c>
      <c r="C297" s="13">
        <f t="shared" si="4"/>
        <v>3.0066499663222674</v>
      </c>
    </row>
    <row r="298" spans="1:3" x14ac:dyDescent="0.25">
      <c r="B298" s="13">
        <v>6</v>
      </c>
      <c r="C298" s="13">
        <f t="shared" si="4"/>
        <v>3.7890759280169344</v>
      </c>
    </row>
    <row r="299" spans="1:3" x14ac:dyDescent="0.25">
      <c r="B299" s="13">
        <v>7</v>
      </c>
      <c r="C299" s="13" t="e">
        <f t="shared" si="4"/>
        <v>#VALUE!</v>
      </c>
    </row>
    <row r="300" spans="1:3" x14ac:dyDescent="0.25">
      <c r="B300" s="13">
        <v>8</v>
      </c>
      <c r="C300" s="13">
        <f t="shared" si="4"/>
        <v>3.2214968958645818</v>
      </c>
    </row>
    <row r="301" spans="1:3" x14ac:dyDescent="0.25">
      <c r="B301" s="13">
        <v>9</v>
      </c>
      <c r="C301" s="13">
        <f t="shared" si="4"/>
        <v>2.6733763542972073</v>
      </c>
    </row>
    <row r="302" spans="1:3" x14ac:dyDescent="0.25">
      <c r="B302" s="13">
        <v>10</v>
      </c>
      <c r="C302">
        <f>IF(0 &lt; 10^C144-10^(C$19*$B302+C$20), LOG(10^C144-10^(C$19*$B302+C$20)), "")</f>
        <v>2.0330150586529534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5.2742539196467684</v>
      </c>
    </row>
    <row r="325" spans="1:3" x14ac:dyDescent="0.25">
      <c r="B325" s="16">
        <v>2</v>
      </c>
      <c r="C325" s="13">
        <f t="shared" si="5"/>
        <v>4.3215296868242623</v>
      </c>
    </row>
    <row r="326" spans="1:3" x14ac:dyDescent="0.25">
      <c r="B326" s="13">
        <v>3</v>
      </c>
      <c r="C326" s="13" t="str">
        <f t="shared" si="5"/>
        <v/>
      </c>
    </row>
    <row r="327" spans="1:3" x14ac:dyDescent="0.25">
      <c r="B327" s="13">
        <v>4</v>
      </c>
      <c r="C327" s="13" t="str">
        <f t="shared" si="5"/>
        <v/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  <c r="C329" s="13">
        <f t="shared" si="5"/>
        <v>3.7281404160364451</v>
      </c>
    </row>
    <row r="330" spans="1:3" x14ac:dyDescent="0.25">
      <c r="B330" s="13">
        <v>7</v>
      </c>
      <c r="C330" s="13" t="e">
        <f t="shared" si="5"/>
        <v>#VALUE!</v>
      </c>
    </row>
    <row r="331" spans="1:3" x14ac:dyDescent="0.25">
      <c r="B331" s="13">
        <v>8</v>
      </c>
      <c r="C331" s="13">
        <f t="shared" si="5"/>
        <v>3.1923958182144694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2016-08-22T19:07:08Z</dcterms:modified>
</cp:coreProperties>
</file>