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20" i="2"/>
  <c r="C19" i="2"/>
  <c r="C18" i="2"/>
  <c r="C262" i="2"/>
  <c r="C263" i="2"/>
  <c r="C264" i="2"/>
  <c r="C265" i="2"/>
  <c r="C266" i="2"/>
  <c r="C267" i="2"/>
  <c r="C268" i="2"/>
  <c r="C261" i="2"/>
  <c r="C200" i="2"/>
  <c r="C201" i="2"/>
  <c r="C202" i="2"/>
  <c r="C203" i="2"/>
  <c r="C204" i="2"/>
  <c r="C205" i="2"/>
  <c r="C231" i="2"/>
  <c r="C232" i="2"/>
  <c r="C233" i="2"/>
  <c r="C234" i="2"/>
  <c r="C235" i="2"/>
  <c r="C236" i="2"/>
  <c r="C237" i="2"/>
  <c r="C1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2" i="2" l="1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95" i="2" l="1"/>
  <c r="C297" i="2"/>
  <c r="C293" i="2"/>
  <c r="C300" i="2"/>
  <c r="C299" i="2"/>
  <c r="C296" i="2"/>
  <c r="C301" i="2"/>
  <c r="C298" i="2"/>
  <c r="C294" i="2"/>
  <c r="C302" i="2"/>
  <c r="C21" i="2"/>
  <c r="C10" i="2" s="1"/>
  <c r="C31" i="2" l="1"/>
  <c r="C16" i="2"/>
  <c r="C17" i="2"/>
  <c r="C290" i="2"/>
  <c r="C291" i="2" s="1"/>
  <c r="C330" i="2" l="1"/>
  <c r="C329" i="2"/>
  <c r="C331" i="2"/>
  <c r="C23" i="2"/>
  <c r="C33" i="2"/>
  <c r="C325" i="2"/>
  <c r="C326" i="2"/>
  <c r="C327" i="2"/>
  <c r="C324" i="2"/>
  <c r="C328" i="2"/>
  <c r="C30" i="2"/>
  <c r="C26" i="2" s="1"/>
  <c r="C9" i="2"/>
  <c r="C12" i="2" s="1"/>
  <c r="C40" i="2" l="1"/>
  <c r="C39" i="2"/>
  <c r="C35" i="2" s="1"/>
  <c r="C25" i="2"/>
  <c r="C11" i="2"/>
  <c r="C34" i="2" l="1"/>
</calcChain>
</file>

<file path=xl/sharedStrings.xml><?xml version="1.0" encoding="utf-8"?>
<sst xmlns="http://schemas.openxmlformats.org/spreadsheetml/2006/main" count="67" uniqueCount="39">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</sst>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8"/>
    </sheetView>
  </sheetViews>
  <sheetFormatPr defaultRowHeight="15" x14ac:dyDescent="0.25"/>
  <cols>
    <col min="1" max="1" width="4.28515625" customWidth="1"/>
    <col min="2" max="2" width="12.42578125" customWidth="1"/>
    <col min="3" max="3" width="9.140625" style="13"/>
  </cols>
  <sheetData>
    <row r="1" spans="1:3" x14ac:dyDescent="0.25">
      <c r="C1" s="19" t="s">
        <v>38</v>
      </c>
    </row>
    <row r="2" spans="1:3" ht="30.75" customHeight="1" x14ac:dyDescent="0.25">
      <c r="A2" s="20" t="s">
        <v>3</v>
      </c>
      <c r="B2" s="20"/>
      <c r="C2" s="13">
        <v>6616.3773333333338</v>
      </c>
    </row>
    <row r="3" spans="1:3" x14ac:dyDescent="0.25">
      <c r="A3" s="20" t="s">
        <v>4</v>
      </c>
      <c r="B3" s="20"/>
      <c r="C3" s="5">
        <v>3487.1</v>
      </c>
    </row>
    <row r="4" spans="1:3" x14ac:dyDescent="0.25">
      <c r="A4" s="20" t="s">
        <v>5</v>
      </c>
      <c r="B4" s="20"/>
      <c r="C4" s="5">
        <v>24492.400000000001</v>
      </c>
    </row>
    <row r="5" spans="1:3" x14ac:dyDescent="0.25">
      <c r="A5" s="20" t="s">
        <v>6</v>
      </c>
      <c r="B5" s="20"/>
      <c r="C5" s="13">
        <v>0.60050000000000003</v>
      </c>
    </row>
    <row r="6" spans="1:3" x14ac:dyDescent="0.25">
      <c r="A6" s="20" t="s">
        <v>7</v>
      </c>
      <c r="B6" s="20"/>
      <c r="C6" s="13">
        <v>1.0513067546420269</v>
      </c>
    </row>
    <row r="7" spans="1:3" x14ac:dyDescent="0.25">
      <c r="A7" s="20" t="s">
        <v>8</v>
      </c>
      <c r="B7" s="20"/>
      <c r="C7" s="14">
        <v>60</v>
      </c>
    </row>
    <row r="8" spans="1:3" ht="30" x14ac:dyDescent="0.25">
      <c r="A8" s="2" t="s">
        <v>0</v>
      </c>
      <c r="B8" s="1" t="s">
        <v>1</v>
      </c>
    </row>
    <row r="9" spans="1:3" x14ac:dyDescent="0.25">
      <c r="B9" s="8">
        <v>1</v>
      </c>
      <c r="C9" s="5">
        <v>206166.9</v>
      </c>
    </row>
    <row r="10" spans="1:3" x14ac:dyDescent="0.25">
      <c r="B10" s="16">
        <v>2</v>
      </c>
      <c r="C10" s="5">
        <v>73904.800000000003</v>
      </c>
    </row>
    <row r="11" spans="1:3" x14ac:dyDescent="0.25">
      <c r="B11" s="13">
        <v>3</v>
      </c>
      <c r="C11" s="5">
        <v>20583.2</v>
      </c>
    </row>
    <row r="12" spans="1:3" x14ac:dyDescent="0.25">
      <c r="B12" s="13">
        <v>4</v>
      </c>
      <c r="C12" s="5">
        <v>9119.9</v>
      </c>
    </row>
    <row r="13" spans="1:3" x14ac:dyDescent="0.25">
      <c r="B13" s="13">
        <v>5</v>
      </c>
      <c r="C13" s="5">
        <v>6148.3</v>
      </c>
    </row>
    <row r="14" spans="1:3" x14ac:dyDescent="0.25">
      <c r="B14" s="13">
        <v>6</v>
      </c>
      <c r="C14" s="5">
        <v>3372</v>
      </c>
    </row>
    <row r="15" spans="1:3" x14ac:dyDescent="0.25">
      <c r="B15" s="13">
        <v>7</v>
      </c>
      <c r="C15" s="5">
        <v>2565.1999999999998</v>
      </c>
    </row>
    <row r="16" spans="1:3" x14ac:dyDescent="0.25">
      <c r="B16" s="13">
        <v>8</v>
      </c>
      <c r="C16" s="5">
        <v>2137</v>
      </c>
    </row>
    <row r="17" spans="2:3" x14ac:dyDescent="0.25">
      <c r="B17" s="13">
        <v>9</v>
      </c>
      <c r="C17" s="5">
        <v>1626.9</v>
      </c>
    </row>
    <row r="18" spans="2:3" x14ac:dyDescent="0.25">
      <c r="B18" s="13">
        <v>10</v>
      </c>
      <c r="C18" s="5">
        <v>1406.1</v>
      </c>
    </row>
    <row r="19" spans="2:3" x14ac:dyDescent="0.25">
      <c r="B19" s="13">
        <v>11.5</v>
      </c>
      <c r="C19" s="5">
        <v>1343.6</v>
      </c>
    </row>
    <row r="20" spans="2:3" x14ac:dyDescent="0.25">
      <c r="B20" s="13">
        <v>13</v>
      </c>
      <c r="C20" s="5">
        <v>1265.3</v>
      </c>
    </row>
    <row r="21" spans="2:3" x14ac:dyDescent="0.25">
      <c r="B21" s="13">
        <v>14.5</v>
      </c>
      <c r="C21" s="5">
        <v>1169.7</v>
      </c>
    </row>
    <row r="22" spans="2:3" x14ac:dyDescent="0.25">
      <c r="B22" s="13">
        <v>16</v>
      </c>
      <c r="C22" s="5">
        <v>973.3</v>
      </c>
    </row>
    <row r="23" spans="2:3" x14ac:dyDescent="0.25">
      <c r="B23" s="13">
        <v>17.5</v>
      </c>
      <c r="C23" s="5">
        <v>787</v>
      </c>
    </row>
    <row r="24" spans="2:3" x14ac:dyDescent="0.25">
      <c r="B24" s="13">
        <v>19</v>
      </c>
      <c r="C24" s="5">
        <v>744.5</v>
      </c>
    </row>
    <row r="25" spans="2:3" x14ac:dyDescent="0.25">
      <c r="B25" s="13">
        <v>20.5</v>
      </c>
      <c r="C25" s="5">
        <v>580.1</v>
      </c>
    </row>
    <row r="26" spans="2:3" x14ac:dyDescent="0.25">
      <c r="B26" s="13">
        <v>22</v>
      </c>
      <c r="C26" s="5">
        <v>540.6</v>
      </c>
    </row>
    <row r="27" spans="2:3" x14ac:dyDescent="0.25">
      <c r="B27" s="13">
        <v>23.5</v>
      </c>
      <c r="C27" s="5">
        <v>576</v>
      </c>
    </row>
    <row r="28" spans="2:3" x14ac:dyDescent="0.25">
      <c r="B28" s="13">
        <v>25</v>
      </c>
      <c r="C28" s="5">
        <v>482.5</v>
      </c>
    </row>
    <row r="29" spans="2:3" x14ac:dyDescent="0.25">
      <c r="B29" s="13">
        <v>26.5</v>
      </c>
      <c r="C29" s="5">
        <v>502.2</v>
      </c>
    </row>
    <row r="30" spans="2:3" x14ac:dyDescent="0.25">
      <c r="B30" s="13">
        <v>28</v>
      </c>
      <c r="C30" s="5">
        <v>446.8</v>
      </c>
    </row>
    <row r="31" spans="2:3" x14ac:dyDescent="0.25">
      <c r="B31" s="13">
        <v>29.5</v>
      </c>
      <c r="C31" s="5">
        <v>433.2</v>
      </c>
    </row>
    <row r="32" spans="2:3" x14ac:dyDescent="0.25">
      <c r="B32" s="13">
        <v>31</v>
      </c>
      <c r="C32" s="5">
        <v>410.9</v>
      </c>
    </row>
    <row r="33" spans="2:3" x14ac:dyDescent="0.25">
      <c r="B33" s="13">
        <v>32.5</v>
      </c>
      <c r="C33" s="5">
        <v>448.1</v>
      </c>
    </row>
    <row r="34" spans="2:3" x14ac:dyDescent="0.25">
      <c r="B34" s="13">
        <v>34</v>
      </c>
      <c r="C34" s="5">
        <v>397.7</v>
      </c>
    </row>
    <row r="35" spans="2:3" x14ac:dyDescent="0.25">
      <c r="B35" s="13">
        <v>35.5</v>
      </c>
      <c r="C35" s="5">
        <v>473.6</v>
      </c>
    </row>
    <row r="36" spans="2:3" x14ac:dyDescent="0.25">
      <c r="B36" s="13">
        <v>37</v>
      </c>
      <c r="C36" s="5">
        <v>372.2</v>
      </c>
    </row>
    <row r="37" spans="2:3" x14ac:dyDescent="0.25">
      <c r="B37" s="13">
        <v>38.5</v>
      </c>
      <c r="C37" s="5">
        <v>323.3</v>
      </c>
    </row>
    <row r="38" spans="2:3" x14ac:dyDescent="0.25">
      <c r="B38" s="13">
        <v>40</v>
      </c>
      <c r="C38" s="5">
        <v>313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37" zoomScale="70" zoomScaleNormal="70" workbookViewId="0">
      <selection activeCell="C39" sqref="C39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9" t="s">
        <v>38</v>
      </c>
    </row>
    <row r="2" spans="1:3" x14ac:dyDescent="0.25">
      <c r="A2" s="20" t="s">
        <v>3</v>
      </c>
      <c r="B2" s="20"/>
      <c r="C2" s="13">
        <v>6616.3773333333338</v>
      </c>
    </row>
    <row r="3" spans="1:3" x14ac:dyDescent="0.25">
      <c r="A3" s="20" t="s">
        <v>4</v>
      </c>
      <c r="B3" s="20"/>
      <c r="C3" s="5">
        <v>3487.1</v>
      </c>
    </row>
    <row r="4" spans="1:3" x14ac:dyDescent="0.25">
      <c r="A4" s="20" t="s">
        <v>5</v>
      </c>
      <c r="B4" s="20"/>
      <c r="C4" s="5">
        <v>24492.400000000001</v>
      </c>
    </row>
    <row r="5" spans="1:3" x14ac:dyDescent="0.25">
      <c r="A5" s="20" t="s">
        <v>6</v>
      </c>
      <c r="B5" s="20"/>
      <c r="C5" s="13">
        <v>0.60050000000000003</v>
      </c>
    </row>
    <row r="6" spans="1:3" x14ac:dyDescent="0.25">
      <c r="A6" s="20" t="s">
        <v>7</v>
      </c>
      <c r="B6" s="20"/>
      <c r="C6" s="13">
        <v>1.0513067546420269</v>
      </c>
    </row>
    <row r="7" spans="1:3" x14ac:dyDescent="0.25">
      <c r="A7" s="20" t="s">
        <v>8</v>
      </c>
      <c r="B7" s="20"/>
      <c r="C7" s="14">
        <v>60</v>
      </c>
    </row>
    <row r="8" spans="1:3" x14ac:dyDescent="0.25">
      <c r="A8" s="23" t="s">
        <v>30</v>
      </c>
      <c r="B8" s="23"/>
      <c r="C8" s="12">
        <v>40</v>
      </c>
    </row>
    <row r="9" spans="1:3" x14ac:dyDescent="0.25">
      <c r="A9" s="24" t="s">
        <v>18</v>
      </c>
      <c r="B9" s="24"/>
      <c r="C9">
        <f>C16+C10</f>
        <v>27.415020891102664</v>
      </c>
    </row>
    <row r="10" spans="1:3" x14ac:dyDescent="0.25">
      <c r="A10" s="22" t="s">
        <v>20</v>
      </c>
      <c r="B10" s="22"/>
      <c r="C10">
        <f>60*(C13-(C22/C21)*EXP(-1*C21*C8))/C2/C7</f>
        <v>5.9495992473350485</v>
      </c>
    </row>
    <row r="11" spans="1:3" x14ac:dyDescent="0.25">
      <c r="A11" s="22" t="s">
        <v>21</v>
      </c>
      <c r="B11" s="22"/>
      <c r="C11">
        <f>C16/C9</f>
        <v>0.78298031320246253</v>
      </c>
    </row>
    <row r="12" spans="1:3" x14ac:dyDescent="0.25">
      <c r="A12" s="22" t="s">
        <v>22</v>
      </c>
      <c r="B12" s="22"/>
      <c r="C12">
        <f>C9*C17/(3*0.693)</f>
        <v>194.45333973829764</v>
      </c>
    </row>
    <row r="13" spans="1:3" x14ac:dyDescent="0.25">
      <c r="A13" s="22" t="s">
        <v>29</v>
      </c>
      <c r="B13" s="22"/>
      <c r="C13" s="9">
        <f>(C3+C4)/C5</f>
        <v>46593.671940049957</v>
      </c>
    </row>
    <row r="14" spans="1:3" x14ac:dyDescent="0.25">
      <c r="A14" s="21" t="s">
        <v>33</v>
      </c>
      <c r="B14" s="10" t="s">
        <v>35</v>
      </c>
      <c r="C14" s="9">
        <f>C196</f>
        <v>11.5</v>
      </c>
    </row>
    <row r="15" spans="1:3" x14ac:dyDescent="0.25">
      <c r="A15" s="21"/>
      <c r="B15" s="10" t="s">
        <v>36</v>
      </c>
      <c r="C15" s="9">
        <v>40</v>
      </c>
    </row>
    <row r="16" spans="1:3" x14ac:dyDescent="0.25">
      <c r="A16" s="21"/>
      <c r="B16" s="10" t="s">
        <v>19</v>
      </c>
      <c r="C16">
        <f>60*C22/(C$2*(1-EXP(-1*C21*60)))</f>
        <v>21.465421643767616</v>
      </c>
    </row>
    <row r="17" spans="1:3" x14ac:dyDescent="0.25">
      <c r="A17" s="21"/>
      <c r="B17" s="11" t="s">
        <v>23</v>
      </c>
      <c r="C17" s="9">
        <f>0.693/C21</f>
        <v>14.746240570880726</v>
      </c>
    </row>
    <row r="18" spans="1:3" x14ac:dyDescent="0.25">
      <c r="A18" s="21"/>
      <c r="B18" s="11" t="s">
        <v>24</v>
      </c>
      <c r="C18">
        <f>RSQ(C145:C164,B145:B164)</f>
        <v>0.88737639171504978</v>
      </c>
    </row>
    <row r="19" spans="1:3" x14ac:dyDescent="0.25">
      <c r="A19" s="21"/>
      <c r="B19" s="11" t="s">
        <v>25</v>
      </c>
      <c r="C19" s="9">
        <f>SLOPE(C145:C164,B145:B164)</f>
        <v>-2.0406004680104804E-2</v>
      </c>
    </row>
    <row r="20" spans="1:3" x14ac:dyDescent="0.25">
      <c r="A20" s="21"/>
      <c r="B20" s="11" t="s">
        <v>26</v>
      </c>
      <c r="C20" s="9">
        <f>INTERCEPT(C145:C164,B145:B164)</f>
        <v>3.3475101025050438</v>
      </c>
    </row>
    <row r="21" spans="1:3" x14ac:dyDescent="0.25">
      <c r="A21" s="21"/>
      <c r="B21" s="11" t="s">
        <v>27</v>
      </c>
      <c r="C21" s="9">
        <f>ABS(C19)*2.303</f>
        <v>4.6995028778281364E-2</v>
      </c>
    </row>
    <row r="22" spans="1:3" x14ac:dyDescent="0.25">
      <c r="A22" s="21"/>
      <c r="B22" s="11" t="s">
        <v>28</v>
      </c>
      <c r="C22" s="9">
        <f>10^C20</f>
        <v>2225.9228233348472</v>
      </c>
    </row>
    <row r="23" spans="1:3" x14ac:dyDescent="0.25">
      <c r="A23" s="21" t="s">
        <v>34</v>
      </c>
      <c r="B23" s="10" t="s">
        <v>35</v>
      </c>
      <c r="C23" s="9">
        <f>C291</f>
        <v>6</v>
      </c>
    </row>
    <row r="24" spans="1:3" x14ac:dyDescent="0.25">
      <c r="A24" s="21"/>
      <c r="B24" s="10" t="s">
        <v>36</v>
      </c>
      <c r="C24" s="9">
        <v>10</v>
      </c>
    </row>
    <row r="25" spans="1:3" x14ac:dyDescent="0.25">
      <c r="A25" s="21"/>
      <c r="B25" s="10" t="s">
        <v>19</v>
      </c>
      <c r="C25">
        <f>60*C31/(C$2*(1-EXP(-1*C30*60)))</f>
        <v>306.56619695127864</v>
      </c>
    </row>
    <row r="26" spans="1:3" x14ac:dyDescent="0.25">
      <c r="A26" s="21"/>
      <c r="B26" s="11" t="s">
        <v>23</v>
      </c>
      <c r="C26" s="9">
        <f>0.693/C30</f>
        <v>1.99245067948931</v>
      </c>
    </row>
    <row r="27" spans="1:3" x14ac:dyDescent="0.25">
      <c r="A27" s="21"/>
      <c r="B27" s="11" t="s">
        <v>24</v>
      </c>
      <c r="C27">
        <f>RSQ(C298:C302,B298:B302)</f>
        <v>0.99326145717072578</v>
      </c>
    </row>
    <row r="28" spans="1:3" x14ac:dyDescent="0.25">
      <c r="A28" s="21"/>
      <c r="B28" s="11" t="s">
        <v>25</v>
      </c>
      <c r="C28" s="9">
        <f>SLOPE(C298:C302,B298:B302)</f>
        <v>-0.15102599888719501</v>
      </c>
    </row>
    <row r="29" spans="1:3" x14ac:dyDescent="0.25">
      <c r="A29" s="21"/>
      <c r="B29" s="11" t="s">
        <v>26</v>
      </c>
      <c r="C29" s="9">
        <f>INTERCEPT(C298:C302,B298:B302)</f>
        <v>4.5289932807407638</v>
      </c>
    </row>
    <row r="30" spans="1:3" x14ac:dyDescent="0.25">
      <c r="A30" s="21"/>
      <c r="B30" s="11" t="s">
        <v>27</v>
      </c>
      <c r="C30" s="9">
        <f>ABS(C28)*2.303</f>
        <v>0.34781287543721007</v>
      </c>
    </row>
    <row r="31" spans="1:3" x14ac:dyDescent="0.25">
      <c r="A31" s="21"/>
      <c r="B31" s="11" t="s">
        <v>28</v>
      </c>
      <c r="C31" s="9">
        <f>10^C29</f>
        <v>33805.960582015949</v>
      </c>
    </row>
    <row r="32" spans="1:3" x14ac:dyDescent="0.25">
      <c r="A32" s="21" t="s">
        <v>31</v>
      </c>
      <c r="B32" s="10" t="s">
        <v>35</v>
      </c>
      <c r="C32" s="9">
        <v>1</v>
      </c>
    </row>
    <row r="33" spans="1:3" x14ac:dyDescent="0.25">
      <c r="A33" s="21"/>
      <c r="B33" s="10" t="s">
        <v>36</v>
      </c>
      <c r="C33" s="9">
        <f>C291-1</f>
        <v>5</v>
      </c>
    </row>
    <row r="34" spans="1:3" x14ac:dyDescent="0.25">
      <c r="A34" s="21"/>
      <c r="B34" s="10" t="s">
        <v>19</v>
      </c>
      <c r="C34">
        <f>60*C40/(C$2*(1-EXP(-1*C39*60)))</f>
        <v>9960.8245385139453</v>
      </c>
    </row>
    <row r="35" spans="1:3" x14ac:dyDescent="0.25">
      <c r="A35" s="21"/>
      <c r="B35" s="11" t="s">
        <v>23</v>
      </c>
      <c r="C35" s="9">
        <f>0.693/C39</f>
        <v>0.56094807063011765</v>
      </c>
    </row>
    <row r="36" spans="1:3" x14ac:dyDescent="0.25">
      <c r="A36" s="21"/>
      <c r="B36" s="11" t="s">
        <v>24</v>
      </c>
      <c r="C36">
        <f>RSQ(C324:C328,B324:B328)</f>
        <v>0.98332046219073066</v>
      </c>
    </row>
    <row r="37" spans="1:3" x14ac:dyDescent="0.25">
      <c r="A37" s="21"/>
      <c r="B37" s="11" t="s">
        <v>25</v>
      </c>
      <c r="C37" s="9">
        <f>SLOPE(C324:C328,B324:B328)</f>
        <v>-0.53643442211206227</v>
      </c>
    </row>
    <row r="38" spans="1:3" x14ac:dyDescent="0.25">
      <c r="A38" s="21"/>
      <c r="B38" s="11" t="s">
        <v>26</v>
      </c>
      <c r="C38" s="9">
        <f>INTERCEPT(C324:C328,B324:B328)</f>
        <v>6.0407643047695245</v>
      </c>
    </row>
    <row r="39" spans="1:3" x14ac:dyDescent="0.25">
      <c r="A39" s="21"/>
      <c r="B39" s="11" t="s">
        <v>27</v>
      </c>
      <c r="C39" s="9">
        <f>ABS(C37)*2.303</f>
        <v>1.2354084741240794</v>
      </c>
    </row>
    <row r="40" spans="1:3" x14ac:dyDescent="0.25">
      <c r="A40" s="21"/>
      <c r="B40" s="11" t="s">
        <v>28</v>
      </c>
      <c r="C40" s="9">
        <f>10^C38</f>
        <v>1098409.5616322355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8">
        <v>1</v>
      </c>
      <c r="C42" s="5">
        <v>206166.9</v>
      </c>
    </row>
    <row r="43" spans="1:3" x14ac:dyDescent="0.25">
      <c r="B43" s="16">
        <v>2</v>
      </c>
      <c r="C43" s="5">
        <v>73904.800000000003</v>
      </c>
    </row>
    <row r="44" spans="1:3" x14ac:dyDescent="0.25">
      <c r="B44" s="13">
        <v>3</v>
      </c>
      <c r="C44" s="5">
        <v>20583.2</v>
      </c>
    </row>
    <row r="45" spans="1:3" x14ac:dyDescent="0.25">
      <c r="B45" s="13">
        <v>4</v>
      </c>
      <c r="C45" s="5">
        <v>9119.9</v>
      </c>
    </row>
    <row r="46" spans="1:3" x14ac:dyDescent="0.25">
      <c r="B46" s="13">
        <v>5</v>
      </c>
      <c r="C46" s="5">
        <v>6148.3</v>
      </c>
    </row>
    <row r="47" spans="1:3" x14ac:dyDescent="0.25">
      <c r="B47" s="13">
        <v>6</v>
      </c>
      <c r="C47" s="5">
        <v>3372</v>
      </c>
    </row>
    <row r="48" spans="1:3" x14ac:dyDescent="0.25">
      <c r="B48" s="13">
        <v>7</v>
      </c>
      <c r="C48" s="5">
        <v>2565.1999999999998</v>
      </c>
    </row>
    <row r="49" spans="2:3" x14ac:dyDescent="0.25">
      <c r="B49" s="13">
        <v>8</v>
      </c>
      <c r="C49" s="5">
        <v>2137</v>
      </c>
    </row>
    <row r="50" spans="2:3" x14ac:dyDescent="0.25">
      <c r="B50" s="13">
        <v>9</v>
      </c>
      <c r="C50" s="5">
        <v>1626.9</v>
      </c>
    </row>
    <row r="51" spans="2:3" x14ac:dyDescent="0.25">
      <c r="B51" s="13">
        <v>10</v>
      </c>
      <c r="C51" s="5">
        <v>1406.1</v>
      </c>
    </row>
    <row r="52" spans="2:3" x14ac:dyDescent="0.25">
      <c r="B52" s="13">
        <v>11.5</v>
      </c>
      <c r="C52" s="5">
        <v>1343.6</v>
      </c>
    </row>
    <row r="53" spans="2:3" x14ac:dyDescent="0.25">
      <c r="B53" s="13">
        <v>13</v>
      </c>
      <c r="C53" s="5">
        <v>1265.3</v>
      </c>
    </row>
    <row r="54" spans="2:3" x14ac:dyDescent="0.25">
      <c r="B54" s="13">
        <v>14.5</v>
      </c>
      <c r="C54" s="5">
        <v>1169.7</v>
      </c>
    </row>
    <row r="55" spans="2:3" x14ac:dyDescent="0.25">
      <c r="B55" s="13">
        <v>16</v>
      </c>
      <c r="C55" s="5">
        <v>973.3</v>
      </c>
    </row>
    <row r="56" spans="2:3" x14ac:dyDescent="0.25">
      <c r="B56" s="13">
        <v>17.5</v>
      </c>
      <c r="C56" s="5">
        <v>787</v>
      </c>
    </row>
    <row r="57" spans="2:3" x14ac:dyDescent="0.25">
      <c r="B57" s="13">
        <v>19</v>
      </c>
      <c r="C57" s="5">
        <v>744.5</v>
      </c>
    </row>
    <row r="58" spans="2:3" x14ac:dyDescent="0.25">
      <c r="B58" s="13">
        <v>20.5</v>
      </c>
      <c r="C58" s="5">
        <v>580.1</v>
      </c>
    </row>
    <row r="59" spans="2:3" x14ac:dyDescent="0.25">
      <c r="B59" s="13">
        <v>22</v>
      </c>
      <c r="C59" s="5">
        <v>540.6</v>
      </c>
    </row>
    <row r="60" spans="2:3" x14ac:dyDescent="0.25">
      <c r="B60" s="13">
        <v>23.5</v>
      </c>
      <c r="C60" s="5">
        <v>576</v>
      </c>
    </row>
    <row r="61" spans="2:3" x14ac:dyDescent="0.25">
      <c r="B61" s="13">
        <v>25</v>
      </c>
      <c r="C61" s="5">
        <v>482.5</v>
      </c>
    </row>
    <row r="62" spans="2:3" x14ac:dyDescent="0.25">
      <c r="B62" s="13">
        <v>26.5</v>
      </c>
      <c r="C62" s="5">
        <v>502.2</v>
      </c>
    </row>
    <row r="63" spans="2:3" x14ac:dyDescent="0.25">
      <c r="B63" s="13">
        <v>28</v>
      </c>
      <c r="C63" s="5">
        <v>446.8</v>
      </c>
    </row>
    <row r="64" spans="2:3" x14ac:dyDescent="0.25">
      <c r="B64" s="13">
        <v>29.5</v>
      </c>
      <c r="C64" s="5">
        <v>433.2</v>
      </c>
    </row>
    <row r="65" spans="1:3" x14ac:dyDescent="0.25">
      <c r="B65" s="13">
        <v>31</v>
      </c>
      <c r="C65" s="5">
        <v>410.9</v>
      </c>
    </row>
    <row r="66" spans="1:3" x14ac:dyDescent="0.25">
      <c r="B66" s="13">
        <v>32.5</v>
      </c>
      <c r="C66" s="5">
        <v>448.1</v>
      </c>
    </row>
    <row r="67" spans="1:3" x14ac:dyDescent="0.25">
      <c r="B67" s="13">
        <v>34</v>
      </c>
      <c r="C67" s="5">
        <v>397.7</v>
      </c>
    </row>
    <row r="68" spans="1:3" x14ac:dyDescent="0.25">
      <c r="B68" s="13">
        <v>35.5</v>
      </c>
      <c r="C68" s="5">
        <v>473.6</v>
      </c>
    </row>
    <row r="69" spans="1:3" x14ac:dyDescent="0.25">
      <c r="B69" s="13">
        <v>37</v>
      </c>
      <c r="C69" s="5">
        <v>372.2</v>
      </c>
    </row>
    <row r="70" spans="1:3" x14ac:dyDescent="0.25">
      <c r="B70" s="13">
        <v>38.5</v>
      </c>
      <c r="C70" s="5">
        <v>323.3</v>
      </c>
    </row>
    <row r="71" spans="1:3" x14ac:dyDescent="0.25">
      <c r="B71" s="13">
        <v>40</v>
      </c>
      <c r="C71" s="5">
        <v>313</v>
      </c>
    </row>
    <row r="72" spans="1:3" x14ac:dyDescent="0.25">
      <c r="A72" t="s">
        <v>10</v>
      </c>
      <c r="B72" s="3">
        <v>0</v>
      </c>
    </row>
    <row r="73" spans="1:3" x14ac:dyDescent="0.25">
      <c r="B73" s="8">
        <v>1</v>
      </c>
      <c r="C73" s="13">
        <f>C42*C$6</f>
        <v>216744.65455360731</v>
      </c>
    </row>
    <row r="74" spans="1:3" x14ac:dyDescent="0.25">
      <c r="B74" s="16">
        <v>2</v>
      </c>
      <c r="C74" s="13">
        <f t="shared" ref="C74:C102" si="0">C43*C$6</f>
        <v>77696.615440468071</v>
      </c>
    </row>
    <row r="75" spans="1:3" x14ac:dyDescent="0.25">
      <c r="B75" s="13">
        <v>3</v>
      </c>
      <c r="C75" s="13">
        <f t="shared" si="0"/>
        <v>21639.257192147768</v>
      </c>
    </row>
    <row r="76" spans="1:3" x14ac:dyDescent="0.25">
      <c r="B76" s="13">
        <v>4</v>
      </c>
      <c r="C76" s="13">
        <f t="shared" si="0"/>
        <v>9587.8124716598213</v>
      </c>
    </row>
    <row r="77" spans="1:3" x14ac:dyDescent="0.25">
      <c r="B77" s="13">
        <v>5</v>
      </c>
      <c r="C77" s="13">
        <f t="shared" si="0"/>
        <v>6463.7493195655743</v>
      </c>
    </row>
    <row r="78" spans="1:3" x14ac:dyDescent="0.25">
      <c r="B78" s="13">
        <v>6</v>
      </c>
      <c r="C78" s="13">
        <f t="shared" si="0"/>
        <v>3545.0063766529147</v>
      </c>
    </row>
    <row r="79" spans="1:3" x14ac:dyDescent="0.25">
      <c r="B79" s="13">
        <v>7</v>
      </c>
      <c r="C79" s="13">
        <f t="shared" si="0"/>
        <v>2696.8120870077273</v>
      </c>
    </row>
    <row r="80" spans="1:3" x14ac:dyDescent="0.25">
      <c r="B80" s="13">
        <v>8</v>
      </c>
      <c r="C80" s="13">
        <f t="shared" si="0"/>
        <v>2246.6425346700116</v>
      </c>
    </row>
    <row r="81" spans="2:3" x14ac:dyDescent="0.25">
      <c r="B81" s="13">
        <v>9</v>
      </c>
      <c r="C81" s="13">
        <f t="shared" si="0"/>
        <v>1710.3709591271138</v>
      </c>
    </row>
    <row r="82" spans="2:3" x14ac:dyDescent="0.25">
      <c r="B82" s="13">
        <v>10</v>
      </c>
      <c r="C82" s="13">
        <f t="shared" si="0"/>
        <v>1478.2424277021539</v>
      </c>
    </row>
    <row r="83" spans="2:3" x14ac:dyDescent="0.25">
      <c r="B83" s="13">
        <v>11.5</v>
      </c>
      <c r="C83" s="13">
        <f t="shared" si="0"/>
        <v>1412.5357555370274</v>
      </c>
    </row>
    <row r="84" spans="2:3" x14ac:dyDescent="0.25">
      <c r="B84" s="13">
        <v>13</v>
      </c>
      <c r="C84" s="13">
        <f t="shared" si="0"/>
        <v>1330.2184366485567</v>
      </c>
    </row>
    <row r="85" spans="2:3" x14ac:dyDescent="0.25">
      <c r="B85" s="13">
        <v>14.5</v>
      </c>
      <c r="C85" s="13">
        <f t="shared" si="0"/>
        <v>1229.713510904779</v>
      </c>
    </row>
    <row r="86" spans="2:3" x14ac:dyDescent="0.25">
      <c r="B86" s="13">
        <v>16</v>
      </c>
      <c r="C86" s="13">
        <f t="shared" si="0"/>
        <v>1023.2368642930847</v>
      </c>
    </row>
    <row r="87" spans="2:3" x14ac:dyDescent="0.25">
      <c r="B87" s="13">
        <v>17.5</v>
      </c>
      <c r="C87" s="13">
        <f t="shared" si="0"/>
        <v>827.37841590327525</v>
      </c>
    </row>
    <row r="88" spans="2:3" x14ac:dyDescent="0.25">
      <c r="B88" s="13">
        <v>19</v>
      </c>
      <c r="C88" s="13">
        <f t="shared" si="0"/>
        <v>782.69787883098911</v>
      </c>
    </row>
    <row r="89" spans="2:3" x14ac:dyDescent="0.25">
      <c r="B89" s="13">
        <v>20.5</v>
      </c>
      <c r="C89" s="13">
        <f t="shared" si="0"/>
        <v>609.86304836783984</v>
      </c>
    </row>
    <row r="90" spans="2:3" x14ac:dyDescent="0.25">
      <c r="B90" s="13">
        <v>22</v>
      </c>
      <c r="C90" s="13">
        <f t="shared" si="0"/>
        <v>568.33643155947982</v>
      </c>
    </row>
    <row r="91" spans="2:3" x14ac:dyDescent="0.25">
      <c r="B91" s="13">
        <v>23.5</v>
      </c>
      <c r="C91" s="13">
        <f t="shared" si="0"/>
        <v>605.55269067380755</v>
      </c>
    </row>
    <row r="92" spans="2:3" x14ac:dyDescent="0.25">
      <c r="B92" s="13">
        <v>25</v>
      </c>
      <c r="C92" s="13">
        <f t="shared" si="0"/>
        <v>507.25550911477802</v>
      </c>
    </row>
    <row r="93" spans="2:3" x14ac:dyDescent="0.25">
      <c r="B93" s="13">
        <v>26.5</v>
      </c>
      <c r="C93" s="13">
        <f t="shared" si="0"/>
        <v>527.96625218122597</v>
      </c>
    </row>
    <row r="94" spans="2:3" x14ac:dyDescent="0.25">
      <c r="B94" s="13">
        <v>28</v>
      </c>
      <c r="C94" s="13">
        <f t="shared" si="0"/>
        <v>469.72385797405764</v>
      </c>
    </row>
    <row r="95" spans="2:3" x14ac:dyDescent="0.25">
      <c r="B95" s="13">
        <v>29.5</v>
      </c>
      <c r="C95" s="13">
        <f t="shared" si="0"/>
        <v>455.42608611092606</v>
      </c>
    </row>
    <row r="96" spans="2:3" x14ac:dyDescent="0.25">
      <c r="B96" s="13">
        <v>31</v>
      </c>
      <c r="C96" s="13">
        <f t="shared" si="0"/>
        <v>431.98194548240883</v>
      </c>
    </row>
    <row r="97" spans="1:3" x14ac:dyDescent="0.25">
      <c r="B97" s="13">
        <v>32.5</v>
      </c>
      <c r="C97" s="13">
        <f t="shared" si="0"/>
        <v>471.09055675509228</v>
      </c>
    </row>
    <row r="98" spans="1:3" x14ac:dyDescent="0.25">
      <c r="B98" s="13">
        <v>34</v>
      </c>
      <c r="C98" s="13">
        <f t="shared" si="0"/>
        <v>418.1046963211341</v>
      </c>
    </row>
    <row r="99" spans="1:3" x14ac:dyDescent="0.25">
      <c r="B99" s="13">
        <v>35.5</v>
      </c>
      <c r="C99" s="13">
        <f t="shared" si="0"/>
        <v>497.898878998464</v>
      </c>
    </row>
    <row r="100" spans="1:3" x14ac:dyDescent="0.25">
      <c r="B100" s="13">
        <v>37</v>
      </c>
      <c r="C100" s="13">
        <f t="shared" si="0"/>
        <v>391.29637407776244</v>
      </c>
    </row>
    <row r="101" spans="1:3" x14ac:dyDescent="0.25">
      <c r="B101" s="13">
        <v>38.5</v>
      </c>
      <c r="C101" s="13">
        <f t="shared" si="0"/>
        <v>339.88747377576732</v>
      </c>
    </row>
    <row r="102" spans="1:3" x14ac:dyDescent="0.25">
      <c r="B102" s="13">
        <v>40</v>
      </c>
      <c r="C102" s="13">
        <f t="shared" si="0"/>
        <v>329.05901420295442</v>
      </c>
    </row>
    <row r="103" spans="1:3" x14ac:dyDescent="0.25">
      <c r="A103" t="s">
        <v>9</v>
      </c>
      <c r="B103" s="3">
        <v>0</v>
      </c>
    </row>
    <row r="104" spans="1:3" x14ac:dyDescent="0.25">
      <c r="B104" s="8">
        <v>1</v>
      </c>
      <c r="C104">
        <f>C73/C$5/($B73-$B72)</f>
        <v>360940.30733323446</v>
      </c>
    </row>
    <row r="105" spans="1:3" x14ac:dyDescent="0.25">
      <c r="B105" s="16">
        <v>2</v>
      </c>
      <c r="C105">
        <f t="shared" ref="C105:C133" si="1">C74/C$5/($B74-$B73)</f>
        <v>129386.53695331901</v>
      </c>
    </row>
    <row r="106" spans="1:3" x14ac:dyDescent="0.25">
      <c r="B106" s="13">
        <v>3</v>
      </c>
      <c r="C106">
        <f t="shared" si="1"/>
        <v>36035.399154284372</v>
      </c>
    </row>
    <row r="107" spans="1:3" x14ac:dyDescent="0.25">
      <c r="B107" s="13">
        <v>4</v>
      </c>
      <c r="C107">
        <f t="shared" si="1"/>
        <v>15966.3821343211</v>
      </c>
    </row>
    <row r="108" spans="1:3" x14ac:dyDescent="0.25">
      <c r="B108" s="13">
        <v>5</v>
      </c>
      <c r="C108">
        <f t="shared" si="1"/>
        <v>10763.945577960989</v>
      </c>
    </row>
    <row r="109" spans="1:3" x14ac:dyDescent="0.25">
      <c r="B109" s="13">
        <v>6</v>
      </c>
      <c r="C109">
        <f t="shared" si="1"/>
        <v>5903.4244407209235</v>
      </c>
    </row>
    <row r="110" spans="1:3" x14ac:dyDescent="0.25">
      <c r="B110" s="13">
        <v>7</v>
      </c>
      <c r="C110">
        <f t="shared" si="1"/>
        <v>4490.9443580478392</v>
      </c>
    </row>
    <row r="111" spans="1:3" x14ac:dyDescent="0.25">
      <c r="B111" s="13">
        <v>8</v>
      </c>
      <c r="C111">
        <f t="shared" si="1"/>
        <v>3741.2864857119257</v>
      </c>
    </row>
    <row r="112" spans="1:3" x14ac:dyDescent="0.25">
      <c r="B112" s="13">
        <v>9</v>
      </c>
      <c r="C112">
        <f t="shared" si="1"/>
        <v>2848.2447279385742</v>
      </c>
    </row>
    <row r="113" spans="2:3" x14ac:dyDescent="0.25">
      <c r="B113" s="13">
        <v>10</v>
      </c>
      <c r="C113">
        <f t="shared" si="1"/>
        <v>2461.6859745248189</v>
      </c>
    </row>
    <row r="114" spans="2:3" x14ac:dyDescent="0.25">
      <c r="B114" s="13">
        <v>11.5</v>
      </c>
      <c r="C114">
        <f t="shared" si="1"/>
        <v>1568.1773583536244</v>
      </c>
    </row>
    <row r="115" spans="2:3" x14ac:dyDescent="0.25">
      <c r="B115" s="13">
        <v>13</v>
      </c>
      <c r="C115">
        <f t="shared" si="1"/>
        <v>1476.7898269759162</v>
      </c>
    </row>
    <row r="116" spans="2:3" x14ac:dyDescent="0.25">
      <c r="B116" s="13">
        <v>14.5</v>
      </c>
      <c r="C116">
        <f t="shared" si="1"/>
        <v>1365.2106698915115</v>
      </c>
    </row>
    <row r="117" spans="2:3" x14ac:dyDescent="0.25">
      <c r="B117" s="13">
        <v>16</v>
      </c>
      <c r="C117">
        <f t="shared" si="1"/>
        <v>1135.9831965507462</v>
      </c>
    </row>
    <row r="118" spans="2:3" x14ac:dyDescent="0.25">
      <c r="B118" s="13">
        <v>17.5</v>
      </c>
      <c r="C118">
        <f t="shared" si="1"/>
        <v>918.54389775550953</v>
      </c>
    </row>
    <row r="119" spans="2:3" x14ac:dyDescent="0.25">
      <c r="B119" s="13">
        <v>19</v>
      </c>
      <c r="C119">
        <f t="shared" si="1"/>
        <v>868.94019298472278</v>
      </c>
    </row>
    <row r="120" spans="2:3" x14ac:dyDescent="0.25">
      <c r="B120" s="13">
        <v>20.5</v>
      </c>
      <c r="C120">
        <f t="shared" si="1"/>
        <v>677.06139147137367</v>
      </c>
    </row>
    <row r="121" spans="2:3" x14ac:dyDescent="0.25">
      <c r="B121" s="13">
        <v>22</v>
      </c>
      <c r="C121">
        <f t="shared" si="1"/>
        <v>630.95912468440713</v>
      </c>
    </row>
    <row r="122" spans="2:3" x14ac:dyDescent="0.25">
      <c r="B122" s="13">
        <v>23.5</v>
      </c>
      <c r="C122">
        <f t="shared" si="1"/>
        <v>672.27609289348595</v>
      </c>
    </row>
    <row r="123" spans="2:3" x14ac:dyDescent="0.25">
      <c r="B123" s="13">
        <v>25</v>
      </c>
      <c r="C123">
        <f t="shared" si="1"/>
        <v>563.14794239775517</v>
      </c>
    </row>
    <row r="124" spans="2:3" x14ac:dyDescent="0.25">
      <c r="B124" s="13">
        <v>26.5</v>
      </c>
      <c r="C124">
        <f t="shared" si="1"/>
        <v>586.1407184915081</v>
      </c>
    </row>
    <row r="125" spans="2:3" x14ac:dyDescent="0.25">
      <c r="B125" s="13">
        <v>28</v>
      </c>
      <c r="C125">
        <f t="shared" si="1"/>
        <v>521.48083039029427</v>
      </c>
    </row>
    <row r="126" spans="2:3" x14ac:dyDescent="0.25">
      <c r="B126" s="13">
        <v>29.5</v>
      </c>
      <c r="C126">
        <f t="shared" si="1"/>
        <v>505.60764486364252</v>
      </c>
    </row>
    <row r="127" spans="2:3" x14ac:dyDescent="0.25">
      <c r="B127" s="13">
        <v>31</v>
      </c>
      <c r="C127">
        <f t="shared" si="1"/>
        <v>479.5802891839121</v>
      </c>
    </row>
    <row r="128" spans="2:3" x14ac:dyDescent="0.25">
      <c r="B128" s="13">
        <v>32.5</v>
      </c>
      <c r="C128">
        <f t="shared" si="1"/>
        <v>522.99812018328305</v>
      </c>
    </row>
    <row r="129" spans="1:3" x14ac:dyDescent="0.25">
      <c r="B129" s="13">
        <v>34</v>
      </c>
      <c r="C129">
        <f t="shared" si="1"/>
        <v>464.173962055103</v>
      </c>
    </row>
    <row r="130" spans="1:3" x14ac:dyDescent="0.25">
      <c r="B130" s="13">
        <v>35.5</v>
      </c>
      <c r="C130">
        <f t="shared" si="1"/>
        <v>552.76034304575512</v>
      </c>
    </row>
    <row r="131" spans="1:3" x14ac:dyDescent="0.25">
      <c r="B131" s="13">
        <v>37</v>
      </c>
      <c r="C131">
        <f t="shared" si="1"/>
        <v>434.41173919263105</v>
      </c>
    </row>
    <row r="132" spans="1:3" x14ac:dyDescent="0.25">
      <c r="B132" s="13">
        <v>38.5</v>
      </c>
      <c r="C132">
        <f t="shared" si="1"/>
        <v>377.33830005636111</v>
      </c>
    </row>
    <row r="133" spans="1:3" x14ac:dyDescent="0.25">
      <c r="B133" s="13">
        <v>40</v>
      </c>
      <c r="C133">
        <f t="shared" si="1"/>
        <v>365.31669631191158</v>
      </c>
    </row>
    <row r="134" spans="1:3" x14ac:dyDescent="0.25">
      <c r="A134" t="s">
        <v>11</v>
      </c>
      <c r="B134" s="3">
        <v>0</v>
      </c>
    </row>
    <row r="135" spans="1:3" x14ac:dyDescent="0.25">
      <c r="B135" s="8">
        <v>1</v>
      </c>
      <c r="C135" s="13">
        <f t="shared" ref="C135:C163" si="2">IF(C104&gt;0,LOG10(C104),"")</f>
        <v>5.5574353837911072</v>
      </c>
    </row>
    <row r="136" spans="1:3" x14ac:dyDescent="0.25">
      <c r="B136" s="16">
        <v>2</v>
      </c>
      <c r="C136" s="13">
        <f t="shared" si="2"/>
        <v>5.111889089075591</v>
      </c>
    </row>
    <row r="137" spans="1:3" x14ac:dyDescent="0.25">
      <c r="B137" s="13">
        <v>3</v>
      </c>
      <c r="C137" s="13">
        <f t="shared" si="2"/>
        <v>4.5567293369835848</v>
      </c>
    </row>
    <row r="138" spans="1:3" x14ac:dyDescent="0.25">
      <c r="B138" s="13">
        <v>4</v>
      </c>
      <c r="C138" s="13">
        <f t="shared" si="2"/>
        <v>4.2032065193256738</v>
      </c>
    </row>
    <row r="139" spans="1:3" x14ac:dyDescent="0.25">
      <c r="B139" s="13">
        <v>5</v>
      </c>
      <c r="C139" s="13">
        <f t="shared" si="2"/>
        <v>4.0319714933233239</v>
      </c>
    </row>
    <row r="140" spans="1:3" x14ac:dyDescent="0.25">
      <c r="B140" s="13">
        <v>6</v>
      </c>
      <c r="C140" s="13">
        <f t="shared" si="2"/>
        <v>3.7711040089769683</v>
      </c>
    </row>
    <row r="141" spans="1:3" x14ac:dyDescent="0.25">
      <c r="B141" s="13">
        <v>7</v>
      </c>
      <c r="C141" s="13">
        <f t="shared" si="2"/>
        <v>3.6523376742694649</v>
      </c>
    </row>
    <row r="142" spans="1:3" x14ac:dyDescent="0.25">
      <c r="B142" s="13">
        <v>8</v>
      </c>
      <c r="C142" s="13">
        <f t="shared" si="2"/>
        <v>3.5730209651883329</v>
      </c>
    </row>
    <row r="143" spans="1:3" x14ac:dyDescent="0.25">
      <c r="B143" s="13">
        <v>9</v>
      </c>
      <c r="C143" s="13">
        <f t="shared" si="2"/>
        <v>3.4545773021793811</v>
      </c>
    </row>
    <row r="144" spans="1:3" x14ac:dyDescent="0.25">
      <c r="B144" s="13">
        <v>10</v>
      </c>
      <c r="C144" s="13">
        <f t="shared" si="2"/>
        <v>3.391232651264136</v>
      </c>
    </row>
    <row r="145" spans="2:3" x14ac:dyDescent="0.25">
      <c r="B145" s="13">
        <v>11.5</v>
      </c>
      <c r="C145" s="13">
        <f t="shared" si="2"/>
        <v>3.1953951791382087</v>
      </c>
    </row>
    <row r="146" spans="2:3" x14ac:dyDescent="0.25">
      <c r="B146" s="13">
        <v>13</v>
      </c>
      <c r="C146" s="13">
        <f t="shared" si="2"/>
        <v>3.1693186920083258</v>
      </c>
    </row>
    <row r="147" spans="2:3" x14ac:dyDescent="0.25">
      <c r="B147" s="13">
        <v>14.5</v>
      </c>
      <c r="C147" s="13">
        <f t="shared" si="2"/>
        <v>3.1351996738762304</v>
      </c>
    </row>
    <row r="148" spans="2:3" x14ac:dyDescent="0.25">
      <c r="B148" s="13">
        <v>16</v>
      </c>
      <c r="C148" s="13">
        <f t="shared" si="2"/>
        <v>3.0553719073439605</v>
      </c>
    </row>
    <row r="149" spans="2:3" x14ac:dyDescent="0.25">
      <c r="B149" s="13">
        <v>17.5</v>
      </c>
      <c r="C149" s="13">
        <f t="shared" si="2"/>
        <v>2.9630999163276468</v>
      </c>
    </row>
    <row r="150" spans="2:3" x14ac:dyDescent="0.25">
      <c r="B150" s="13">
        <v>19</v>
      </c>
      <c r="C150" s="13">
        <f t="shared" si="2"/>
        <v>2.9389898860567771</v>
      </c>
    </row>
    <row r="151" spans="2:3" x14ac:dyDescent="0.25">
      <c r="B151" s="13">
        <v>20.5</v>
      </c>
      <c r="C151" s="13">
        <f t="shared" si="2"/>
        <v>2.8306280494361791</v>
      </c>
    </row>
    <row r="152" spans="2:3" x14ac:dyDescent="0.25">
      <c r="B152" s="13">
        <v>22</v>
      </c>
      <c r="C152" s="13">
        <f t="shared" si="2"/>
        <v>2.8000012253312887</v>
      </c>
    </row>
    <row r="153" spans="2:3" x14ac:dyDescent="0.25">
      <c r="B153" s="13">
        <v>23.5</v>
      </c>
      <c r="C153" s="13">
        <f t="shared" si="2"/>
        <v>2.8275476673917943</v>
      </c>
    </row>
    <row r="154" spans="2:3" x14ac:dyDescent="0.25">
      <c r="B154" s="13">
        <v>25</v>
      </c>
      <c r="C154" s="13">
        <f t="shared" si="2"/>
        <v>2.7506225016483934</v>
      </c>
    </row>
    <row r="155" spans="2:3" x14ac:dyDescent="0.25">
      <c r="B155" s="13">
        <v>26.5</v>
      </c>
      <c r="C155" s="13">
        <f t="shared" si="2"/>
        <v>2.7680018923454859</v>
      </c>
    </row>
    <row r="156" spans="2:3" x14ac:dyDescent="0.25">
      <c r="B156" s="13">
        <v>28</v>
      </c>
      <c r="C156" s="13">
        <f t="shared" si="2"/>
        <v>2.7172383484121534</v>
      </c>
    </row>
    <row r="157" spans="2:3" x14ac:dyDescent="0.25">
      <c r="B157" s="13">
        <v>29.5</v>
      </c>
      <c r="C157" s="13">
        <f t="shared" si="2"/>
        <v>2.7038136319218649</v>
      </c>
    </row>
    <row r="158" spans="2:3" x14ac:dyDescent="0.25">
      <c r="B158" s="13">
        <v>31</v>
      </c>
      <c r="C158" s="13">
        <f t="shared" si="2"/>
        <v>2.6808613252304534</v>
      </c>
    </row>
    <row r="159" spans="2:3" x14ac:dyDescent="0.25">
      <c r="B159" s="13">
        <v>32.5</v>
      </c>
      <c r="C159" s="13">
        <f t="shared" si="2"/>
        <v>2.7185001278816254</v>
      </c>
    </row>
    <row r="160" spans="2:3" x14ac:dyDescent="0.25">
      <c r="B160" s="13">
        <v>34</v>
      </c>
      <c r="C160" s="13">
        <f t="shared" si="2"/>
        <v>2.6666807749545627</v>
      </c>
    </row>
    <row r="161" spans="1:3" x14ac:dyDescent="0.25">
      <c r="B161" s="13">
        <v>35.5</v>
      </c>
      <c r="C161" s="13">
        <f t="shared" si="2"/>
        <v>2.7425368776834453</v>
      </c>
    </row>
    <row r="162" spans="1:3" x14ac:dyDescent="0.25">
      <c r="B162" s="13">
        <v>37</v>
      </c>
      <c r="C162" s="13">
        <f t="shared" si="2"/>
        <v>2.6379015527633305</v>
      </c>
    </row>
    <row r="163" spans="1:3" x14ac:dyDescent="0.25">
      <c r="B163" s="13">
        <v>38.5</v>
      </c>
      <c r="C163" s="13">
        <f t="shared" si="2"/>
        <v>2.5767308885801383</v>
      </c>
    </row>
    <row r="164" spans="1:3" x14ac:dyDescent="0.25">
      <c r="B164" s="13">
        <v>40</v>
      </c>
      <c r="C164">
        <f>IF(C133&gt;0,LOG10(C133),"")</f>
        <v>2.5626695215150308</v>
      </c>
    </row>
    <row r="165" spans="1:3" x14ac:dyDescent="0.25">
      <c r="A165" t="s">
        <v>12</v>
      </c>
      <c r="B165" s="3">
        <v>0</v>
      </c>
    </row>
    <row r="166" spans="1:3" x14ac:dyDescent="0.25">
      <c r="B166" s="8">
        <v>1</v>
      </c>
      <c r="C166" s="6">
        <f>IF(C135&lt;&gt;"", RSQ($B135:$B$164, $C135:$C$164),"")</f>
        <v>0.6981921971771845</v>
      </c>
    </row>
    <row r="167" spans="1:3" x14ac:dyDescent="0.25">
      <c r="B167" s="16">
        <v>2</v>
      </c>
      <c r="C167" s="6">
        <f>IF(C136&lt;&gt;"", RSQ($B136:$B$164, $C136:$C$164),"")</f>
        <v>0.73383326330292031</v>
      </c>
    </row>
    <row r="168" spans="1:3" x14ac:dyDescent="0.25">
      <c r="B168" s="13">
        <v>3</v>
      </c>
      <c r="C168" s="6">
        <f>IF(C137&lt;&gt;"", RSQ($B137:$B$164, $C137:$C$164),"")</f>
        <v>0.78431573523922304</v>
      </c>
    </row>
    <row r="169" spans="1:3" x14ac:dyDescent="0.25">
      <c r="B169" s="13">
        <v>4</v>
      </c>
      <c r="C169" s="6">
        <f>IF(C138&lt;&gt;"", RSQ($B138:$B$164, $C138:$C$164),"")</f>
        <v>0.81469162346120061</v>
      </c>
    </row>
    <row r="170" spans="1:3" x14ac:dyDescent="0.25">
      <c r="B170" s="13">
        <v>5</v>
      </c>
      <c r="C170" s="18">
        <f>IF(C139&lt;&gt;"", RSQ($B139:$B$164, $C139:$C$164),"")</f>
        <v>0.83117993818329172</v>
      </c>
    </row>
    <row r="171" spans="1:3" x14ac:dyDescent="0.25">
      <c r="B171" s="13">
        <v>6</v>
      </c>
      <c r="C171" s="18">
        <f>IF(C140&lt;&gt;"", RSQ($B140:$B$164, $C140:$C$164),"")</f>
        <v>0.85344146130317367</v>
      </c>
    </row>
    <row r="172" spans="1:3" x14ac:dyDescent="0.25">
      <c r="B172" s="13">
        <v>7</v>
      </c>
      <c r="C172" s="18">
        <f>IF(C141&lt;&gt;"", RSQ($B141:$B$164, $C141:$C$164),"")</f>
        <v>0.85764665821698816</v>
      </c>
    </row>
    <row r="173" spans="1:3" x14ac:dyDescent="0.25">
      <c r="B173" s="13">
        <v>8</v>
      </c>
      <c r="C173" s="6">
        <f>IF(C142&lt;&gt;"", RSQ($B142:$B$164, $C142:$C$164),"")</f>
        <v>0.86009543190417848</v>
      </c>
    </row>
    <row r="174" spans="1:3" x14ac:dyDescent="0.25">
      <c r="B174" s="13">
        <v>9</v>
      </c>
      <c r="C174" s="6">
        <f>IF(C143&lt;&gt;"", RSQ($B143:$B$164, $C143:$C$164),"")</f>
        <v>0.86797508379258304</v>
      </c>
    </row>
    <row r="175" spans="1:3" x14ac:dyDescent="0.25">
      <c r="B175" s="13">
        <v>10</v>
      </c>
      <c r="C175" s="6">
        <f>IF(C144&lt;&gt;"", RSQ($B144:$B$164, $C144:$C$164),"")</f>
        <v>0.87179185184180708</v>
      </c>
    </row>
    <row r="176" spans="1:3" x14ac:dyDescent="0.25">
      <c r="B176" s="13">
        <v>11.5</v>
      </c>
      <c r="C176" s="17">
        <f>IF(C145&lt;&gt;"", RSQ($B145:$B$164, $C145:$C$164),"")</f>
        <v>0.88737639171504978</v>
      </c>
    </row>
    <row r="177" spans="2:3" x14ac:dyDescent="0.25">
      <c r="B177" s="13">
        <v>13</v>
      </c>
      <c r="C177" s="6">
        <f>IF(C146&lt;&gt;"", RSQ($B146:$B$164, $C146:$C$164),"")</f>
        <v>0.87269437458961185</v>
      </c>
    </row>
    <row r="178" spans="2:3" x14ac:dyDescent="0.25">
      <c r="B178" s="13">
        <v>14.5</v>
      </c>
      <c r="C178" s="6">
        <f>IF(C147&lt;&gt;"", RSQ($B147:$B$164, $C147:$C$164),"")</f>
        <v>0.86171381421310866</v>
      </c>
    </row>
    <row r="179" spans="2:3" x14ac:dyDescent="0.25">
      <c r="B179" s="13">
        <v>16</v>
      </c>
      <c r="C179" s="6">
        <f>IF(C148&lt;&gt;"", RSQ($B148:$B$164, $C148:$C$164),"")</f>
        <v>0.86410752617846953</v>
      </c>
    </row>
    <row r="180" spans="2:3" x14ac:dyDescent="0.25">
      <c r="B180" s="13">
        <v>17.5</v>
      </c>
      <c r="C180" s="6">
        <f>IF(C149&lt;&gt;"", RSQ($B149:$B$164, $C149:$C$164),"")</f>
        <v>0.86398138636862309</v>
      </c>
    </row>
    <row r="181" spans="2:3" x14ac:dyDescent="0.25">
      <c r="B181" s="13">
        <v>19</v>
      </c>
      <c r="C181" s="6">
        <f>IF(C150&lt;&gt;"", RSQ($B150:$B$164, $C150:$C$164),"")</f>
        <v>0.84207759956882744</v>
      </c>
    </row>
    <row r="182" spans="2:3" x14ac:dyDescent="0.25">
      <c r="B182" s="13">
        <v>20.5</v>
      </c>
      <c r="C182" s="6">
        <f>IF(C151&lt;&gt;"", RSQ($B151:$B$164, $C151:$C$164),"")</f>
        <v>0.82712040035348589</v>
      </c>
    </row>
    <row r="183" spans="2:3" x14ac:dyDescent="0.25">
      <c r="B183" s="13">
        <v>22</v>
      </c>
      <c r="C183" s="6">
        <f>IF(C152&lt;&gt;"", RSQ($B152:$B$164, $C152:$C$164),"")</f>
        <v>0.7928866180898132</v>
      </c>
    </row>
    <row r="184" spans="2:3" x14ac:dyDescent="0.25">
      <c r="B184" s="13">
        <v>23.5</v>
      </c>
      <c r="C184" s="6">
        <f>IF(C153&lt;&gt;"", RSQ($B153:$B$164, $C153:$C$164),"")</f>
        <v>0.76455303919878315</v>
      </c>
    </row>
    <row r="185" spans="2:3" x14ac:dyDescent="0.25">
      <c r="B185" s="13">
        <v>25</v>
      </c>
      <c r="C185" s="6">
        <f>IF(C154&lt;&gt;"", RSQ($B154:$B$164, $C154:$C$164),"")</f>
        <v>0.69409966452742022</v>
      </c>
    </row>
    <row r="186" spans="2:3" x14ac:dyDescent="0.25">
      <c r="B186" s="13">
        <v>26.5</v>
      </c>
      <c r="C186" s="6">
        <f>IF(C155&lt;&gt;"", RSQ($B155:$B$164, $C155:$C$164),"")</f>
        <v>0.6709114054554518</v>
      </c>
    </row>
    <row r="187" spans="2:3" x14ac:dyDescent="0.25">
      <c r="B187" s="13">
        <v>28</v>
      </c>
      <c r="C187" s="6">
        <f>IF(C156&lt;&gt;"", RSQ($B156:$B$164, $C156:$C$164),"")</f>
        <v>0.58117170717095845</v>
      </c>
    </row>
    <row r="188" spans="2:3" x14ac:dyDescent="0.25">
      <c r="B188" s="13">
        <v>29.5</v>
      </c>
      <c r="C188" s="6">
        <f>IF(C157&lt;&gt;"", RSQ($B157:$B$164, $C157:$C$164),"")</f>
        <v>0.56549895900008196</v>
      </c>
    </row>
    <row r="189" spans="2:3" x14ac:dyDescent="0.25">
      <c r="B189" s="13">
        <v>31</v>
      </c>
      <c r="C189" s="6">
        <f>IF(C158&lt;&gt;"", RSQ($B158:$B$164, $C158:$C$164),"")</f>
        <v>0.57878322126220416</v>
      </c>
    </row>
    <row r="190" spans="2:3" x14ac:dyDescent="0.25">
      <c r="B190" s="13">
        <v>32.5</v>
      </c>
      <c r="C190" s="6">
        <f>IF(C159&lt;&gt;"", RSQ($B159:$B$164, $C159:$C$164),"")</f>
        <v>0.71286296666043858</v>
      </c>
    </row>
    <row r="191" spans="2:3" x14ac:dyDescent="0.25">
      <c r="B191" s="13">
        <v>34</v>
      </c>
      <c r="C191" s="6">
        <f>IF(C160&lt;&gt;"", RSQ($B160:$B$164, $C160:$C$164),"")</f>
        <v>0.65991220267314732</v>
      </c>
    </row>
    <row r="192" spans="2:3" x14ac:dyDescent="0.25">
      <c r="B192" s="13">
        <v>35.5</v>
      </c>
      <c r="C192" s="6">
        <f>IF(C161&lt;&gt;"", RSQ($B161:$B$164, $C161:$C$164),"")</f>
        <v>0.89792129316004621</v>
      </c>
    </row>
    <row r="193" spans="1:3" x14ac:dyDescent="0.25">
      <c r="B193" s="13">
        <v>37</v>
      </c>
      <c r="C193" s="6">
        <f>IF(C162&lt;&gt;"", RSQ($B162:$B$164, $C162:$C$164),"")</f>
        <v>0.88440533932254628</v>
      </c>
    </row>
    <row r="194" spans="1:3" x14ac:dyDescent="0.25">
      <c r="B194" s="13">
        <v>38.5</v>
      </c>
      <c r="C194" s="6">
        <f>IF(C163&lt;&gt;"", RSQ($B163:$B$164, $C163:$C$164),"")</f>
        <v>1.0000000000000004</v>
      </c>
    </row>
    <row r="195" spans="1:3" x14ac:dyDescent="0.25">
      <c r="B195" s="13">
        <v>40</v>
      </c>
    </row>
    <row r="196" spans="1:3" x14ac:dyDescent="0.25">
      <c r="A196" t="s">
        <v>16</v>
      </c>
      <c r="C196">
        <v>11.5</v>
      </c>
    </row>
    <row r="197" spans="1:3" x14ac:dyDescent="0.25">
      <c r="A197" t="s">
        <v>13</v>
      </c>
      <c r="B197" s="3">
        <v>0</v>
      </c>
    </row>
    <row r="198" spans="1:3" x14ac:dyDescent="0.25">
      <c r="B198" s="8">
        <v>1</v>
      </c>
    </row>
    <row r="199" spans="1:3" x14ac:dyDescent="0.25">
      <c r="B199" s="16">
        <v>2</v>
      </c>
      <c r="C199" s="6">
        <f>RSQ($B$135:$B136, $C$135:$C136)</f>
        <v>0.99999999999999978</v>
      </c>
    </row>
    <row r="200" spans="1:3" x14ac:dyDescent="0.25">
      <c r="B200" s="13">
        <v>3</v>
      </c>
      <c r="C200" s="6">
        <f>RSQ($B$135:$B137, $C$135:$C137)</f>
        <v>0.99601654420547947</v>
      </c>
    </row>
    <row r="201" spans="1:3" x14ac:dyDescent="0.25">
      <c r="B201" s="13">
        <v>4</v>
      </c>
      <c r="C201" s="6">
        <f>RSQ($B$135:$B138, $C$135:$C138)</f>
        <v>0.99351378107870192</v>
      </c>
    </row>
    <row r="202" spans="1:3" x14ac:dyDescent="0.25">
      <c r="B202" s="13">
        <v>5</v>
      </c>
      <c r="C202" s="6">
        <f>RSQ($B$135:$B139, $C$135:$C139)</f>
        <v>0.9689221023930884</v>
      </c>
    </row>
    <row r="203" spans="1:3" x14ac:dyDescent="0.25">
      <c r="B203" s="13">
        <v>6</v>
      </c>
      <c r="C203" s="6">
        <f>RSQ($B$135:$B140, $C$135:$C140)</f>
        <v>0.96380152281596188</v>
      </c>
    </row>
    <row r="204" spans="1:3" x14ac:dyDescent="0.25">
      <c r="B204" s="13">
        <v>7</v>
      </c>
      <c r="C204" s="6">
        <f>RSQ($B$135:$B141, $C$135:$C141)</f>
        <v>0.94798542739722147</v>
      </c>
    </row>
    <row r="205" spans="1:3" x14ac:dyDescent="0.25">
      <c r="B205" s="13">
        <v>8</v>
      </c>
      <c r="C205" s="6">
        <f>RSQ($B$135:$B142, $C$135:$C142)</f>
        <v>0.92625127141243047</v>
      </c>
    </row>
    <row r="206" spans="1:3" x14ac:dyDescent="0.25">
      <c r="B206" s="13">
        <v>9</v>
      </c>
      <c r="C206" s="6"/>
    </row>
    <row r="207" spans="1:3" x14ac:dyDescent="0.25">
      <c r="B207" s="13">
        <v>10</v>
      </c>
      <c r="C207" s="6"/>
    </row>
    <row r="208" spans="1:3" x14ac:dyDescent="0.25">
      <c r="B208" s="13">
        <v>11.5</v>
      </c>
      <c r="C208" s="7"/>
    </row>
    <row r="209" spans="2:3" x14ac:dyDescent="0.25">
      <c r="B209" s="13">
        <v>13</v>
      </c>
      <c r="C209" s="6"/>
    </row>
    <row r="210" spans="2:3" x14ac:dyDescent="0.25">
      <c r="B210" s="13">
        <v>14.5</v>
      </c>
    </row>
    <row r="211" spans="2:3" x14ac:dyDescent="0.25">
      <c r="B211" s="13">
        <v>16</v>
      </c>
    </row>
    <row r="212" spans="2:3" x14ac:dyDescent="0.25">
      <c r="B212" s="13">
        <v>17.5</v>
      </c>
    </row>
    <row r="213" spans="2:3" x14ac:dyDescent="0.25">
      <c r="B213" s="13">
        <v>19</v>
      </c>
    </row>
    <row r="214" spans="2:3" x14ac:dyDescent="0.25">
      <c r="B214" s="13">
        <v>20.5</v>
      </c>
    </row>
    <row r="215" spans="2:3" x14ac:dyDescent="0.25">
      <c r="B215" s="13">
        <v>22</v>
      </c>
    </row>
    <row r="216" spans="2:3" x14ac:dyDescent="0.25">
      <c r="B216" s="13">
        <v>23.5</v>
      </c>
    </row>
    <row r="217" spans="2:3" x14ac:dyDescent="0.25">
      <c r="B217" s="13">
        <v>25</v>
      </c>
    </row>
    <row r="218" spans="2:3" x14ac:dyDescent="0.25">
      <c r="B218" s="13">
        <v>26.5</v>
      </c>
    </row>
    <row r="219" spans="2:3" x14ac:dyDescent="0.25">
      <c r="B219" s="13">
        <v>28</v>
      </c>
    </row>
    <row r="220" spans="2:3" x14ac:dyDescent="0.25">
      <c r="B220" s="13">
        <v>29.5</v>
      </c>
    </row>
    <row r="221" spans="2:3" x14ac:dyDescent="0.25">
      <c r="B221" s="13">
        <v>31</v>
      </c>
    </row>
    <row r="222" spans="2:3" x14ac:dyDescent="0.25">
      <c r="B222" s="13">
        <v>32.5</v>
      </c>
    </row>
    <row r="223" spans="2:3" x14ac:dyDescent="0.25">
      <c r="B223" s="13">
        <v>34</v>
      </c>
    </row>
    <row r="224" spans="2:3" x14ac:dyDescent="0.25">
      <c r="B224" s="13">
        <v>35.5</v>
      </c>
    </row>
    <row r="225" spans="1:3" x14ac:dyDescent="0.25">
      <c r="B225" s="13">
        <v>37</v>
      </c>
    </row>
    <row r="226" spans="1:3" x14ac:dyDescent="0.25">
      <c r="B226" s="13">
        <v>38.5</v>
      </c>
    </row>
    <row r="227" spans="1:3" x14ac:dyDescent="0.25">
      <c r="B227" s="13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8">
        <v>1</v>
      </c>
    </row>
    <row r="230" spans="1:3" x14ac:dyDescent="0.25">
      <c r="B230" s="16">
        <v>2</v>
      </c>
    </row>
    <row r="231" spans="1:3" x14ac:dyDescent="0.25">
      <c r="B231" s="13">
        <v>3</v>
      </c>
      <c r="C231" s="13">
        <f>RSQ($B137:$B$144, C137:C$144)</f>
        <v>0.93492173353572372</v>
      </c>
    </row>
    <row r="232" spans="1:3" x14ac:dyDescent="0.25">
      <c r="B232" s="13">
        <v>4</v>
      </c>
      <c r="C232" s="13">
        <f>RSQ($B138:$B$144, C138:C$144)</f>
        <v>0.95302982431406658</v>
      </c>
    </row>
    <row r="233" spans="1:3" x14ac:dyDescent="0.25">
      <c r="B233" s="13">
        <v>5</v>
      </c>
      <c r="C233" s="13">
        <f>RSQ($B139:$B$144, C139:C$144)</f>
        <v>0.94249992214224299</v>
      </c>
    </row>
    <row r="234" spans="1:3" x14ac:dyDescent="0.25">
      <c r="B234" s="13">
        <v>6</v>
      </c>
      <c r="C234" s="13">
        <f>RSQ($B140:$B$144, C140:C$144)</f>
        <v>0.99115189628100986</v>
      </c>
    </row>
    <row r="235" spans="1:3" x14ac:dyDescent="0.25">
      <c r="B235" s="13">
        <v>7</v>
      </c>
      <c r="C235" s="13">
        <f>RSQ($B141:$B$144, C141:C$144)</f>
        <v>0.98766696982345703</v>
      </c>
    </row>
    <row r="236" spans="1:3" x14ac:dyDescent="0.25">
      <c r="B236" s="13">
        <v>8</v>
      </c>
      <c r="C236" s="13">
        <f>RSQ($B142:$B$144, C142:C$144)</f>
        <v>0.97028778622986445</v>
      </c>
    </row>
    <row r="237" spans="1:3" x14ac:dyDescent="0.25">
      <c r="B237" s="13">
        <v>9</v>
      </c>
      <c r="C237">
        <f>RSQ($B143:$B$144, C143:C$144)</f>
        <v>0.99999999999999956</v>
      </c>
    </row>
    <row r="238" spans="1:3" x14ac:dyDescent="0.25">
      <c r="B238" s="13">
        <v>10</v>
      </c>
      <c r="C238" s="15"/>
    </row>
    <row r="239" spans="1:3" x14ac:dyDescent="0.25">
      <c r="B239" s="13">
        <v>11.5</v>
      </c>
      <c r="C239" s="8"/>
    </row>
    <row r="240" spans="1:3" x14ac:dyDescent="0.25">
      <c r="B240" s="13">
        <v>13</v>
      </c>
    </row>
    <row r="241" spans="2:2" x14ac:dyDescent="0.25">
      <c r="B241" s="13">
        <v>14.5</v>
      </c>
    </row>
    <row r="242" spans="2:2" x14ac:dyDescent="0.25">
      <c r="B242" s="13">
        <v>16</v>
      </c>
    </row>
    <row r="243" spans="2:2" x14ac:dyDescent="0.25">
      <c r="B243" s="13">
        <v>17.5</v>
      </c>
    </row>
    <row r="244" spans="2:2" x14ac:dyDescent="0.25">
      <c r="B244" s="13">
        <v>19</v>
      </c>
    </row>
    <row r="245" spans="2:2" x14ac:dyDescent="0.25">
      <c r="B245" s="13">
        <v>20.5</v>
      </c>
    </row>
    <row r="246" spans="2:2" x14ac:dyDescent="0.25">
      <c r="B246" s="13">
        <v>22</v>
      </c>
    </row>
    <row r="247" spans="2:2" x14ac:dyDescent="0.25">
      <c r="B247" s="13">
        <v>23.5</v>
      </c>
    </row>
    <row r="248" spans="2:2" x14ac:dyDescent="0.25">
      <c r="B248" s="13">
        <v>25</v>
      </c>
    </row>
    <row r="249" spans="2:2" x14ac:dyDescent="0.25">
      <c r="B249" s="13">
        <v>26.5</v>
      </c>
    </row>
    <row r="250" spans="2:2" x14ac:dyDescent="0.25">
      <c r="B250" s="13">
        <v>28</v>
      </c>
    </row>
    <row r="251" spans="2:2" x14ac:dyDescent="0.25">
      <c r="B251" s="13">
        <v>29.5</v>
      </c>
    </row>
    <row r="252" spans="2:2" x14ac:dyDescent="0.25">
      <c r="B252" s="13">
        <v>31</v>
      </c>
    </row>
    <row r="253" spans="2:2" x14ac:dyDescent="0.25">
      <c r="B253" s="13">
        <v>32.5</v>
      </c>
    </row>
    <row r="254" spans="2:2" x14ac:dyDescent="0.25">
      <c r="B254" s="13">
        <v>34</v>
      </c>
    </row>
    <row r="255" spans="2:2" x14ac:dyDescent="0.25">
      <c r="B255" s="13">
        <v>35.5</v>
      </c>
    </row>
    <row r="256" spans="2:2" x14ac:dyDescent="0.25">
      <c r="B256" s="13">
        <v>37</v>
      </c>
    </row>
    <row r="257" spans="1:3" x14ac:dyDescent="0.25">
      <c r="B257" s="13">
        <v>38.5</v>
      </c>
    </row>
    <row r="258" spans="1:3" x14ac:dyDescent="0.25">
      <c r="B258" s="13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8">
        <v>1</v>
      </c>
    </row>
    <row r="261" spans="1:3" x14ac:dyDescent="0.25">
      <c r="B261" s="16">
        <v>2</v>
      </c>
      <c r="C261" s="17">
        <f>SUM(C198,C230)</f>
        <v>0</v>
      </c>
    </row>
    <row r="262" spans="1:3" x14ac:dyDescent="0.25">
      <c r="B262" s="13">
        <v>3</v>
      </c>
      <c r="C262" s="17">
        <f t="shared" ref="C262:C268" si="3">SUM(C199,C231)</f>
        <v>1.9349217335357234</v>
      </c>
    </row>
    <row r="263" spans="1:3" x14ac:dyDescent="0.25">
      <c r="B263" s="13">
        <v>4</v>
      </c>
      <c r="C263" s="17">
        <f t="shared" si="3"/>
        <v>1.949046368519546</v>
      </c>
    </row>
    <row r="264" spans="1:3" x14ac:dyDescent="0.25">
      <c r="B264" s="13">
        <v>5</v>
      </c>
      <c r="C264" s="17">
        <f t="shared" si="3"/>
        <v>1.936013703220945</v>
      </c>
    </row>
    <row r="265" spans="1:3" x14ac:dyDescent="0.25">
      <c r="B265" s="13">
        <v>6</v>
      </c>
      <c r="C265" s="17">
        <f t="shared" si="3"/>
        <v>1.9600739986740983</v>
      </c>
    </row>
    <row r="266" spans="1:3" x14ac:dyDescent="0.25">
      <c r="B266" s="13">
        <v>7</v>
      </c>
      <c r="C266" s="17">
        <f t="shared" si="3"/>
        <v>1.9514684926394188</v>
      </c>
    </row>
    <row r="267" spans="1:3" x14ac:dyDescent="0.25">
      <c r="B267" s="13">
        <v>8</v>
      </c>
      <c r="C267" s="17">
        <f t="shared" si="3"/>
        <v>1.9182732136270859</v>
      </c>
    </row>
    <row r="268" spans="1:3" x14ac:dyDescent="0.25">
      <c r="B268" s="13">
        <v>9</v>
      </c>
      <c r="C268" s="17">
        <f t="shared" si="3"/>
        <v>1.92625127141243</v>
      </c>
    </row>
    <row r="269" spans="1:3" x14ac:dyDescent="0.25">
      <c r="B269" s="13">
        <v>10</v>
      </c>
      <c r="C269" s="17"/>
    </row>
    <row r="270" spans="1:3" x14ac:dyDescent="0.25">
      <c r="B270" s="13">
        <v>11.5</v>
      </c>
    </row>
    <row r="271" spans="1:3" x14ac:dyDescent="0.25">
      <c r="B271" s="13">
        <v>13</v>
      </c>
    </row>
    <row r="272" spans="1:3" x14ac:dyDescent="0.25">
      <c r="B272" s="13">
        <v>14.5</v>
      </c>
    </row>
    <row r="273" spans="2:2" x14ac:dyDescent="0.25">
      <c r="B273" s="13">
        <v>16</v>
      </c>
    </row>
    <row r="274" spans="2:2" x14ac:dyDescent="0.25">
      <c r="B274" s="13">
        <v>17.5</v>
      </c>
    </row>
    <row r="275" spans="2:2" x14ac:dyDescent="0.25">
      <c r="B275" s="13">
        <v>19</v>
      </c>
    </row>
    <row r="276" spans="2:2" x14ac:dyDescent="0.25">
      <c r="B276" s="13">
        <v>20.5</v>
      </c>
    </row>
    <row r="277" spans="2:2" x14ac:dyDescent="0.25">
      <c r="B277" s="13">
        <v>22</v>
      </c>
    </row>
    <row r="278" spans="2:2" x14ac:dyDescent="0.25">
      <c r="B278" s="13">
        <v>23.5</v>
      </c>
    </row>
    <row r="279" spans="2:2" x14ac:dyDescent="0.25">
      <c r="B279" s="13">
        <v>25</v>
      </c>
    </row>
    <row r="280" spans="2:2" x14ac:dyDescent="0.25">
      <c r="B280" s="13">
        <v>26.5</v>
      </c>
    </row>
    <row r="281" spans="2:2" x14ac:dyDescent="0.25">
      <c r="B281" s="13">
        <v>28</v>
      </c>
    </row>
    <row r="282" spans="2:2" x14ac:dyDescent="0.25">
      <c r="B282" s="13">
        <v>29.5</v>
      </c>
    </row>
    <row r="283" spans="2:2" x14ac:dyDescent="0.25">
      <c r="B283" s="13">
        <v>31</v>
      </c>
    </row>
    <row r="284" spans="2:2" x14ac:dyDescent="0.25">
      <c r="B284" s="13">
        <v>32.5</v>
      </c>
    </row>
    <row r="285" spans="2:2" x14ac:dyDescent="0.25">
      <c r="B285" s="13">
        <v>34</v>
      </c>
    </row>
    <row r="286" spans="2:2" x14ac:dyDescent="0.25">
      <c r="B286" s="13">
        <v>35.5</v>
      </c>
    </row>
    <row r="287" spans="2:2" x14ac:dyDescent="0.25">
      <c r="B287" s="13">
        <v>37</v>
      </c>
    </row>
    <row r="288" spans="2:2" x14ac:dyDescent="0.25">
      <c r="B288" s="13">
        <v>38.5</v>
      </c>
    </row>
    <row r="289" spans="1:3" x14ac:dyDescent="0.25">
      <c r="B289" s="13">
        <v>40</v>
      </c>
    </row>
    <row r="290" spans="1:3" x14ac:dyDescent="0.25">
      <c r="A290" t="s">
        <v>15</v>
      </c>
      <c r="C290">
        <f>MAX(C259:C289)</f>
        <v>1.9600739986740983</v>
      </c>
    </row>
    <row r="291" spans="1:3" x14ac:dyDescent="0.25">
      <c r="A291" t="s">
        <v>37</v>
      </c>
      <c r="C291">
        <f>MATCH(C290,C260:C268,0)</f>
        <v>6</v>
      </c>
    </row>
    <row r="292" spans="1:3" x14ac:dyDescent="0.25">
      <c r="A292" t="s">
        <v>32</v>
      </c>
      <c r="B292" s="3">
        <v>0</v>
      </c>
    </row>
    <row r="293" spans="1:3" x14ac:dyDescent="0.25">
      <c r="B293" s="8">
        <v>1</v>
      </c>
      <c r="C293" s="13">
        <f t="shared" ref="C293:C301" si="4">IF(0 &lt; 10^C135-10^(C$19*$B293+C$20), LOG(10^C135-10^(C$19*$B293+C$20)), "")</f>
        <v>5.5548724708641437</v>
      </c>
    </row>
    <row r="294" spans="1:3" x14ac:dyDescent="0.25">
      <c r="B294" s="16">
        <v>2</v>
      </c>
      <c r="C294" s="13">
        <f t="shared" si="4"/>
        <v>5.1050339483091447</v>
      </c>
    </row>
    <row r="295" spans="1:3" x14ac:dyDescent="0.25">
      <c r="B295" s="13">
        <v>3</v>
      </c>
      <c r="C295" s="13">
        <f t="shared" si="4"/>
        <v>4.5327815188549421</v>
      </c>
    </row>
    <row r="296" spans="1:3" x14ac:dyDescent="0.25">
      <c r="B296" s="13">
        <v>4</v>
      </c>
      <c r="C296" s="13">
        <f t="shared" si="4"/>
        <v>4.1498916127067487</v>
      </c>
    </row>
    <row r="297" spans="1:3" x14ac:dyDescent="0.25">
      <c r="B297" s="13">
        <v>5</v>
      </c>
      <c r="C297" s="13">
        <f t="shared" si="4"/>
        <v>3.9544392311797085</v>
      </c>
    </row>
    <row r="298" spans="1:3" x14ac:dyDescent="0.25">
      <c r="B298" s="13">
        <v>6</v>
      </c>
      <c r="C298" s="13">
        <f t="shared" si="4"/>
        <v>3.6257582545369229</v>
      </c>
    </row>
    <row r="299" spans="1:3" x14ac:dyDescent="0.25">
      <c r="B299" s="13">
        <v>7</v>
      </c>
      <c r="C299" s="13">
        <f t="shared" si="4"/>
        <v>3.4607360951860806</v>
      </c>
    </row>
    <row r="300" spans="1:3" x14ac:dyDescent="0.25">
      <c r="B300" s="13">
        <v>8</v>
      </c>
      <c r="C300" s="13">
        <f t="shared" si="4"/>
        <v>3.3449418437435061</v>
      </c>
    </row>
    <row r="301" spans="1:3" x14ac:dyDescent="0.25">
      <c r="B301" s="13">
        <v>9</v>
      </c>
      <c r="C301" s="13">
        <f t="shared" si="4"/>
        <v>3.142987894111037</v>
      </c>
    </row>
    <row r="302" spans="1:3" x14ac:dyDescent="0.25">
      <c r="B302" s="13">
        <v>10</v>
      </c>
      <c r="C302">
        <f>IF(0 &lt; 10^C144-10^(C$19*$B302+C$20), LOG(10^C144-10^(C$19*$B302+C$20)), "")</f>
        <v>3.0295023606384697</v>
      </c>
    </row>
    <row r="303" spans="1:3" x14ac:dyDescent="0.25">
      <c r="B303" s="13">
        <v>11.5</v>
      </c>
    </row>
    <row r="304" spans="1:3" x14ac:dyDescent="0.25">
      <c r="B304" s="13">
        <v>13</v>
      </c>
    </row>
    <row r="305" spans="2:2" x14ac:dyDescent="0.25">
      <c r="B305" s="13">
        <v>14.5</v>
      </c>
    </row>
    <row r="306" spans="2:2" x14ac:dyDescent="0.25">
      <c r="B306" s="13">
        <v>16</v>
      </c>
    </row>
    <row r="307" spans="2:2" x14ac:dyDescent="0.25">
      <c r="B307" s="13">
        <v>17.5</v>
      </c>
    </row>
    <row r="308" spans="2:2" x14ac:dyDescent="0.25">
      <c r="B308" s="13">
        <v>19</v>
      </c>
    </row>
    <row r="309" spans="2:2" x14ac:dyDescent="0.25">
      <c r="B309" s="13">
        <v>20.5</v>
      </c>
    </row>
    <row r="310" spans="2:2" x14ac:dyDescent="0.25">
      <c r="B310" s="13">
        <v>22</v>
      </c>
    </row>
    <row r="311" spans="2:2" x14ac:dyDescent="0.25">
      <c r="B311" s="13">
        <v>23.5</v>
      </c>
    </row>
    <row r="312" spans="2:2" x14ac:dyDescent="0.25">
      <c r="B312" s="13">
        <v>25</v>
      </c>
    </row>
    <row r="313" spans="2:2" x14ac:dyDescent="0.25">
      <c r="B313" s="13">
        <v>26.5</v>
      </c>
    </row>
    <row r="314" spans="2:2" x14ac:dyDescent="0.25">
      <c r="B314" s="13">
        <v>28</v>
      </c>
    </row>
    <row r="315" spans="2:2" x14ac:dyDescent="0.25">
      <c r="B315" s="13">
        <v>29.5</v>
      </c>
    </row>
    <row r="316" spans="2:2" x14ac:dyDescent="0.25">
      <c r="B316" s="13">
        <v>31</v>
      </c>
    </row>
    <row r="317" spans="2:2" x14ac:dyDescent="0.25">
      <c r="B317" s="13">
        <v>32.5</v>
      </c>
    </row>
    <row r="318" spans="2:2" x14ac:dyDescent="0.25">
      <c r="B318" s="13">
        <v>34</v>
      </c>
    </row>
    <row r="319" spans="2:2" x14ac:dyDescent="0.25">
      <c r="B319" s="13">
        <v>35.5</v>
      </c>
    </row>
    <row r="320" spans="2:2" x14ac:dyDescent="0.25">
      <c r="B320" s="13">
        <v>37</v>
      </c>
    </row>
    <row r="321" spans="1:3" x14ac:dyDescent="0.25">
      <c r="B321" s="13">
        <v>38.5</v>
      </c>
    </row>
    <row r="322" spans="1:3" x14ac:dyDescent="0.25">
      <c r="B322" s="13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8">
        <v>1</v>
      </c>
      <c r="C324" s="13">
        <f t="shared" ref="C324:C331" si="5">IF(0&lt;10^C293-10^(C$28*$B324+C$29),LOG(10^C293-10^(C$28*$B324+C$29)),"")</f>
        <v>5.5249673270115656</v>
      </c>
    </row>
    <row r="325" spans="1:3" x14ac:dyDescent="0.25">
      <c r="B325" s="16">
        <v>2</v>
      </c>
      <c r="C325" s="13">
        <f t="shared" si="5"/>
        <v>5.0433505387390474</v>
      </c>
    </row>
    <row r="326" spans="1:3" x14ac:dyDescent="0.25">
      <c r="B326" s="13">
        <v>3</v>
      </c>
      <c r="C326" s="13">
        <f t="shared" si="5"/>
        <v>4.3461971176188277</v>
      </c>
    </row>
    <row r="327" spans="1:3" x14ac:dyDescent="0.25">
      <c r="B327" s="13">
        <v>4</v>
      </c>
      <c r="C327" s="13">
        <f t="shared" si="5"/>
        <v>3.7566394459529375</v>
      </c>
    </row>
    <row r="328" spans="1:3" x14ac:dyDescent="0.25">
      <c r="B328" s="13">
        <v>5</v>
      </c>
      <c r="C328" s="13">
        <f>IF(0&lt;10^C297-10^(C$28*$B328+C$29),LOG(10^C297-10^(C$28*$B328+C$29)),"")</f>
        <v>3.4861507628443094</v>
      </c>
    </row>
    <row r="329" spans="1:3" x14ac:dyDescent="0.25">
      <c r="B329" s="13">
        <v>6</v>
      </c>
      <c r="C329" s="13">
        <f t="shared" si="5"/>
        <v>1.4520409464956945</v>
      </c>
    </row>
    <row r="330" spans="1:3" x14ac:dyDescent="0.25">
      <c r="B330" s="13">
        <v>7</v>
      </c>
      <c r="C330" s="13" t="str">
        <f t="shared" si="5"/>
        <v/>
      </c>
    </row>
    <row r="331" spans="1:3" x14ac:dyDescent="0.25">
      <c r="B331" s="13">
        <v>8</v>
      </c>
      <c r="C331" s="13">
        <f t="shared" si="5"/>
        <v>2.0781702221495895</v>
      </c>
    </row>
    <row r="332" spans="1:3" x14ac:dyDescent="0.25">
      <c r="B332" s="13">
        <v>9</v>
      </c>
    </row>
    <row r="333" spans="1:3" x14ac:dyDescent="0.25">
      <c r="B333" s="13">
        <v>10</v>
      </c>
    </row>
    <row r="334" spans="1:3" x14ac:dyDescent="0.25">
      <c r="B334" s="13">
        <v>11.5</v>
      </c>
    </row>
    <row r="335" spans="1:3" x14ac:dyDescent="0.25">
      <c r="B335" s="13">
        <v>13</v>
      </c>
    </row>
    <row r="336" spans="1:3" x14ac:dyDescent="0.25">
      <c r="B336" s="13">
        <v>14.5</v>
      </c>
    </row>
    <row r="337" spans="2:2" x14ac:dyDescent="0.25">
      <c r="B337" s="13">
        <v>16</v>
      </c>
    </row>
    <row r="338" spans="2:2" x14ac:dyDescent="0.25">
      <c r="B338" s="13">
        <v>17.5</v>
      </c>
    </row>
    <row r="339" spans="2:2" x14ac:dyDescent="0.25">
      <c r="B339" s="13">
        <v>19</v>
      </c>
    </row>
    <row r="340" spans="2:2" x14ac:dyDescent="0.25">
      <c r="B340" s="13">
        <v>20.5</v>
      </c>
    </row>
    <row r="341" spans="2:2" x14ac:dyDescent="0.25">
      <c r="B341" s="13">
        <v>22</v>
      </c>
    </row>
    <row r="342" spans="2:2" x14ac:dyDescent="0.25">
      <c r="B342" s="13">
        <v>23.5</v>
      </c>
    </row>
    <row r="343" spans="2:2" x14ac:dyDescent="0.25">
      <c r="B343" s="13">
        <v>25</v>
      </c>
    </row>
    <row r="344" spans="2:2" x14ac:dyDescent="0.25">
      <c r="B344" s="13">
        <v>26.5</v>
      </c>
    </row>
    <row r="345" spans="2:2" x14ac:dyDescent="0.25">
      <c r="B345" s="13">
        <v>28</v>
      </c>
    </row>
    <row r="346" spans="2:2" x14ac:dyDescent="0.25">
      <c r="B346" s="13">
        <v>29.5</v>
      </c>
    </row>
    <row r="347" spans="2:2" x14ac:dyDescent="0.25">
      <c r="B347" s="13">
        <v>31</v>
      </c>
    </row>
    <row r="348" spans="2:2" x14ac:dyDescent="0.25">
      <c r="B348" s="13">
        <v>32.5</v>
      </c>
    </row>
    <row r="349" spans="2:2" x14ac:dyDescent="0.25">
      <c r="B349" s="13">
        <v>34</v>
      </c>
    </row>
    <row r="350" spans="2:2" x14ac:dyDescent="0.25">
      <c r="B350" s="13">
        <v>35.5</v>
      </c>
    </row>
    <row r="351" spans="2:2" x14ac:dyDescent="0.25">
      <c r="B351" s="13">
        <v>37</v>
      </c>
    </row>
    <row r="352" spans="2:2" x14ac:dyDescent="0.25">
      <c r="B352" s="13">
        <v>38.5</v>
      </c>
    </row>
    <row r="353" spans="2:2" x14ac:dyDescent="0.25">
      <c r="B353" s="13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2016-08-22T19:13:12Z</dcterms:modified>
</cp:coreProperties>
</file>