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 calcOnSave="0"/>
</workbook>
</file>

<file path=xl/calcChain.xml><?xml version="1.0" encoding="utf-8"?>
<calcChain xmlns="http://schemas.openxmlformats.org/spreadsheetml/2006/main">
  <c r="C73" i="2" l="1"/>
  <c r="C104" i="2" s="1"/>
  <c r="C135" i="2" s="1"/>
  <c r="C74" i="2"/>
  <c r="C75" i="2"/>
  <c r="C106" i="2" s="1"/>
  <c r="C137" i="2" s="1"/>
  <c r="C76" i="2"/>
  <c r="C107" i="2" s="1"/>
  <c r="C138" i="2" s="1"/>
  <c r="C77" i="2"/>
  <c r="C78" i="2"/>
  <c r="C79" i="2"/>
  <c r="C110" i="2" s="1"/>
  <c r="C141" i="2" s="1"/>
  <c r="C80" i="2"/>
  <c r="C111" i="2" s="1"/>
  <c r="C142" i="2" s="1"/>
  <c r="C81" i="2"/>
  <c r="C112" i="2" s="1"/>
  <c r="C143" i="2" s="1"/>
  <c r="C82" i="2"/>
  <c r="C83" i="2"/>
  <c r="C114" i="2" s="1"/>
  <c r="C145" i="2" s="1"/>
  <c r="C84" i="2"/>
  <c r="C115" i="2" s="1"/>
  <c r="C146" i="2" s="1"/>
  <c r="C85" i="2"/>
  <c r="C86" i="2"/>
  <c r="C87" i="2"/>
  <c r="C118" i="2" s="1"/>
  <c r="C149" i="2" s="1"/>
  <c r="C88" i="2"/>
  <c r="C119" i="2" s="1"/>
  <c r="C150" i="2" s="1"/>
  <c r="C89" i="2"/>
  <c r="C120" i="2" s="1"/>
  <c r="C151" i="2" s="1"/>
  <c r="C90" i="2"/>
  <c r="C91" i="2"/>
  <c r="C122" i="2" s="1"/>
  <c r="C153" i="2" s="1"/>
  <c r="C92" i="2"/>
  <c r="C123" i="2" s="1"/>
  <c r="C154" i="2" s="1"/>
  <c r="C93" i="2"/>
  <c r="C124" i="2" s="1"/>
  <c r="C155" i="2" s="1"/>
  <c r="C94" i="2"/>
  <c r="C95" i="2"/>
  <c r="C126" i="2" s="1"/>
  <c r="C157" i="2" s="1"/>
  <c r="C96" i="2"/>
  <c r="C127" i="2" s="1"/>
  <c r="C158" i="2" s="1"/>
  <c r="C97" i="2"/>
  <c r="C128" i="2" s="1"/>
  <c r="C159" i="2" s="1"/>
  <c r="C98" i="2"/>
  <c r="C99" i="2"/>
  <c r="C130" i="2" s="1"/>
  <c r="C161" i="2" s="1"/>
  <c r="C100" i="2"/>
  <c r="C131" i="2" s="1"/>
  <c r="C162" i="2" s="1"/>
  <c r="C101" i="2"/>
  <c r="C102" i="2"/>
  <c r="C105" i="2"/>
  <c r="C136" i="2" s="1"/>
  <c r="C108" i="2"/>
  <c r="C139" i="2" s="1"/>
  <c r="C109" i="2"/>
  <c r="C140" i="2" s="1"/>
  <c r="C113" i="2"/>
  <c r="C144" i="2" s="1"/>
  <c r="C116" i="2"/>
  <c r="C147" i="2" s="1"/>
  <c r="C117" i="2"/>
  <c r="C148" i="2" s="1"/>
  <c r="C121" i="2"/>
  <c r="C152" i="2" s="1"/>
  <c r="C125" i="2"/>
  <c r="C156" i="2" s="1"/>
  <c r="C129" i="2"/>
  <c r="C160" i="2" s="1"/>
  <c r="C132" i="2"/>
  <c r="C163" i="2" s="1"/>
  <c r="C133" i="2"/>
  <c r="C164" i="2" s="1"/>
  <c r="C13" i="2"/>
  <c r="C19" i="2" l="1"/>
  <c r="C231" i="2"/>
  <c r="C232" i="2"/>
  <c r="C18" i="2"/>
  <c r="C20" i="2"/>
  <c r="C22" i="2" s="1"/>
  <c r="C233" i="2"/>
  <c r="C301" i="2" l="1"/>
  <c r="C295" i="2"/>
  <c r="C302" i="2"/>
  <c r="C297" i="2"/>
  <c r="C294" i="2"/>
  <c r="C293" i="2"/>
  <c r="C296" i="2"/>
  <c r="C300" i="2"/>
  <c r="C299" i="2"/>
  <c r="C298" i="2"/>
  <c r="C21" i="2"/>
  <c r="C16" i="2" s="1"/>
  <c r="C29" i="2" l="1"/>
  <c r="C31" i="2" s="1"/>
  <c r="C28" i="2"/>
  <c r="C27" i="2"/>
  <c r="C17" i="2"/>
  <c r="C10" i="2"/>
  <c r="C9" i="2" s="1"/>
  <c r="C329" i="2" l="1"/>
  <c r="C12" i="2"/>
  <c r="C30" i="2"/>
  <c r="C330" i="2"/>
  <c r="C324" i="2"/>
  <c r="C327" i="2"/>
  <c r="C326" i="2"/>
  <c r="C328" i="2"/>
  <c r="C325" i="2"/>
  <c r="C331" i="2"/>
  <c r="C11" i="2"/>
  <c r="C189" i="2" l="1"/>
  <c r="C181" i="2"/>
  <c r="C173" i="2"/>
  <c r="C169" i="2"/>
  <c r="C191" i="2"/>
  <c r="C187" i="2"/>
  <c r="C183" i="2"/>
  <c r="C179" i="2"/>
  <c r="C175" i="2"/>
  <c r="C171" i="2"/>
  <c r="C167" i="2"/>
  <c r="C194" i="2"/>
  <c r="C190" i="2"/>
  <c r="C186" i="2"/>
  <c r="C182" i="2"/>
  <c r="C178" i="2"/>
  <c r="C174" i="2"/>
  <c r="C170" i="2"/>
  <c r="C37" i="2"/>
  <c r="C39" i="2" s="1"/>
  <c r="C35" i="2" s="1"/>
  <c r="C38" i="2"/>
  <c r="C40" i="2" s="1"/>
  <c r="C36" i="2"/>
  <c r="C193" i="2"/>
  <c r="C185" i="2"/>
  <c r="C177" i="2"/>
  <c r="C200" i="2"/>
  <c r="C263" i="2" s="1"/>
  <c r="C201" i="2"/>
  <c r="C264" i="2" s="1"/>
  <c r="C199" i="2"/>
  <c r="C262" i="2" s="1"/>
  <c r="C290" i="2" s="1"/>
  <c r="C291" i="2" s="1"/>
  <c r="C166" i="2"/>
  <c r="C192" i="2"/>
  <c r="C188" i="2"/>
  <c r="C184" i="2"/>
  <c r="C180" i="2"/>
  <c r="C176" i="2"/>
  <c r="C172" i="2"/>
  <c r="C168" i="2"/>
  <c r="C26" i="2"/>
  <c r="C25" i="2"/>
  <c r="C34" i="2" l="1"/>
</calcChain>
</file>

<file path=xl/sharedStrings.xml><?xml version="1.0" encoding="utf-8"?>
<sst xmlns="http://schemas.openxmlformats.org/spreadsheetml/2006/main" count="66" uniqueCount="38">
  <si>
    <t>Vial #</t>
  </si>
  <si>
    <t>Elution time (min)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</si>
  <si>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</si>
  <si>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</si>
  <si>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</si>
  <si>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</si>
  <si>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</si>
  <si>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</si>
  <si>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</si>
  <si>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</si>
  <si>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</si>
  <si>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</si>
  <si>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</si>
  <si>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</si>
  <si>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</si>
  <si>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</si>
  <si>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</si>
  <si>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</si>
  <si>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</si>
  <si>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</si>
  <si>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</si>
  <si>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</si>
  <si>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</si>
  <si>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</si>
  <si>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</si>
  <si>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</si>
  <si>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</si>
  <si>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</si>
  <si>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</si>
  <si>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</si>
  <si>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</si>
  <si>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</si>
  <si>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</si>
  <si>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</si>
  <si>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</si>
  <si>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</si>
  <si>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p12_r2_max_x</t>
  </si>
  <si>
    <t>Run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</si>
</sst>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2" fillId="0" borderId="0"/>
    <xf numFmtId="0" fontId="6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0" fontId="1" fillId="0" borderId="1" xfId="0" applyFont="1" applyBorder="1" applyAlignment="1">
      <alignment horizontal="center" vertical="center" wrapText="1"/>
    </xf>
    <xf numFmtId="0" fontId="0" fillId="0" borderId="4" xfId="0" applyBorder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0" fillId="0" borderId="0" xfId="0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0" fillId="0" borderId="0" xfId="0"/>
    <xf numFmtId="0" fontId="2" fillId="0" borderId="0" xfId="0" applyFont="1" applyFill="1" applyBorder="1" applyAlignment="1" applyProtection="1"/>
    <xf numFmtId="2" fontId="0" fillId="0" borderId="0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2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Border="1" applyAlignment="1" applyProtection="1"/>
    <xf numFmtId="0" fontId="0" fillId="0" borderId="0" xfId="0"/>
    <xf numFmtId="0" fontId="2" fillId="0" borderId="0" xfId="0" applyFont="1" applyFill="1" applyBorder="1" applyAlignment="1" applyProtection="1"/>
    <xf numFmtId="164" fontId="0" fillId="0" borderId="0" xfId="0" applyNumberFormat="1"/>
    <xf numFmtId="164" fontId="0" fillId="0" borderId="4" xfId="0" applyNumberFormat="1" applyBorder="1"/>
    <xf numFmtId="0" fontId="0" fillId="0" borderId="4" xfId="0" applyBorder="1"/>
    <xf numFmtId="2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/>
    <xf numFmtId="164" fontId="0" fillId="0" borderId="0" xfId="0" applyNumberFormat="1" applyFont="1"/>
    <xf numFmtId="164" fontId="1" fillId="0" borderId="0" xfId="0" applyNumberFormat="1" applyFont="1"/>
  </cellXfs>
  <cellStyles count="5">
    <cellStyle name="Normal" xfId="0" builtinId="0"/>
    <cellStyle name="Normal 2" xfId="1"/>
    <cellStyle name="Normal 3" xfId="2"/>
    <cellStyle name="Normal 3 2" xfId="4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zoomScaleNormal="100" workbookViewId="0">
      <selection activeCell="C7" sqref="C1:C7"/>
    </sheetView>
  </sheetViews>
  <sheetFormatPr defaultRowHeight="15" x14ac:dyDescent="0.25"/>
  <cols>
    <col min="1" max="1" width="4.28515625" customWidth="1"/>
    <col min="2" max="2" width="12.42578125" customWidth="1"/>
  </cols>
  <sheetData>
    <row r="1" spans="1:3" x14ac:dyDescent="0.25">
      <c r="C1" s="20" t="s">
        <v>37</v>
      </c>
    </row>
    <row r="2" spans="1:3" ht="30.75" customHeight="1" x14ac:dyDescent="0.25">
      <c r="A2" s="10" t="s">
        <v>2</v>
      </c>
      <c r="B2" s="10"/>
      <c r="C2" s="15">
        <v>6634.8593333333338</v>
      </c>
    </row>
    <row r="3" spans="1:3" x14ac:dyDescent="0.25">
      <c r="A3" s="10" t="s">
        <v>3</v>
      </c>
      <c r="B3" s="10"/>
      <c r="C3" s="16">
        <v>1457.4</v>
      </c>
    </row>
    <row r="4" spans="1:3" x14ac:dyDescent="0.25">
      <c r="A4" s="10" t="s">
        <v>4</v>
      </c>
      <c r="B4" s="10"/>
      <c r="C4" s="16">
        <v>11695.5</v>
      </c>
    </row>
    <row r="5" spans="1:3" x14ac:dyDescent="0.25">
      <c r="A5" s="10" t="s">
        <v>5</v>
      </c>
      <c r="B5" s="10"/>
      <c r="C5" s="15">
        <v>0.67749999999999999</v>
      </c>
    </row>
    <row r="6" spans="1:3" x14ac:dyDescent="0.25">
      <c r="A6" s="10" t="s">
        <v>6</v>
      </c>
      <c r="B6" s="10"/>
      <c r="C6" s="15">
        <v>1.0510717092705171</v>
      </c>
    </row>
    <row r="7" spans="1:3" x14ac:dyDescent="0.25">
      <c r="A7" s="10" t="s">
        <v>7</v>
      </c>
      <c r="B7" s="10"/>
      <c r="C7" s="19">
        <v>60</v>
      </c>
    </row>
    <row r="8" spans="1:3" ht="30" x14ac:dyDescent="0.25">
      <c r="A8" s="2" t="s">
        <v>0</v>
      </c>
      <c r="B8" s="1" t="s">
        <v>1</v>
      </c>
    </row>
    <row r="9" spans="1:3" x14ac:dyDescent="0.25">
      <c r="B9" s="5">
        <v>1</v>
      </c>
      <c r="C9" s="21">
        <v>299590</v>
      </c>
    </row>
    <row r="10" spans="1:3" x14ac:dyDescent="0.25">
      <c r="B10" s="9">
        <v>2</v>
      </c>
      <c r="C10" s="21">
        <v>71191.600000000006</v>
      </c>
    </row>
    <row r="11" spans="1:3" x14ac:dyDescent="0.25">
      <c r="B11" s="8">
        <v>3</v>
      </c>
      <c r="C11" s="21">
        <v>25341.3</v>
      </c>
    </row>
    <row r="12" spans="1:3" x14ac:dyDescent="0.25">
      <c r="B12" s="8">
        <v>4</v>
      </c>
      <c r="C12" s="21">
        <v>9728</v>
      </c>
    </row>
    <row r="13" spans="1:3" x14ac:dyDescent="0.25">
      <c r="B13" s="8">
        <v>5</v>
      </c>
      <c r="C13" s="21">
        <v>5207.8</v>
      </c>
    </row>
    <row r="14" spans="1:3" x14ac:dyDescent="0.25">
      <c r="B14" s="8">
        <v>6</v>
      </c>
      <c r="C14" s="21">
        <v>3188.9</v>
      </c>
    </row>
    <row r="15" spans="1:3" x14ac:dyDescent="0.25">
      <c r="B15" s="8">
        <v>7</v>
      </c>
      <c r="C15" s="21">
        <v>2147.6999999999998</v>
      </c>
    </row>
    <row r="16" spans="1:3" x14ac:dyDescent="0.25">
      <c r="B16" s="8">
        <v>8</v>
      </c>
      <c r="C16" s="21">
        <v>2107.8000000000002</v>
      </c>
    </row>
    <row r="17" spans="2:3" x14ac:dyDescent="0.25">
      <c r="B17" s="8">
        <v>9</v>
      </c>
      <c r="C17" s="21">
        <v>1907.7</v>
      </c>
    </row>
    <row r="18" spans="2:3" x14ac:dyDescent="0.25">
      <c r="B18" s="8">
        <v>10</v>
      </c>
      <c r="C18" s="21">
        <v>1558</v>
      </c>
    </row>
    <row r="19" spans="2:3" x14ac:dyDescent="0.25">
      <c r="B19" s="8">
        <v>11.5</v>
      </c>
      <c r="C19" s="21">
        <v>1196.0999999999999</v>
      </c>
    </row>
    <row r="20" spans="2:3" x14ac:dyDescent="0.25">
      <c r="B20" s="8">
        <v>13</v>
      </c>
      <c r="C20" s="21">
        <v>1254</v>
      </c>
    </row>
    <row r="21" spans="2:3" x14ac:dyDescent="0.25">
      <c r="B21" s="8">
        <v>14.5</v>
      </c>
      <c r="C21" s="21">
        <v>990.4</v>
      </c>
    </row>
    <row r="22" spans="2:3" x14ac:dyDescent="0.25">
      <c r="B22" s="8">
        <v>16</v>
      </c>
      <c r="C22" s="21">
        <v>932</v>
      </c>
    </row>
    <row r="23" spans="2:3" x14ac:dyDescent="0.25">
      <c r="B23" s="8">
        <v>17.5</v>
      </c>
      <c r="C23" s="21">
        <v>701.2</v>
      </c>
    </row>
    <row r="24" spans="2:3" x14ac:dyDescent="0.25">
      <c r="B24" s="8">
        <v>19</v>
      </c>
      <c r="C24" s="21">
        <v>690.2</v>
      </c>
    </row>
    <row r="25" spans="2:3" x14ac:dyDescent="0.25">
      <c r="B25" s="8">
        <v>20.5</v>
      </c>
      <c r="C25" s="21">
        <v>617</v>
      </c>
    </row>
    <row r="26" spans="2:3" x14ac:dyDescent="0.25">
      <c r="B26" s="8">
        <v>22</v>
      </c>
      <c r="C26" s="21">
        <v>538.5</v>
      </c>
    </row>
    <row r="27" spans="2:3" x14ac:dyDescent="0.25">
      <c r="B27" s="8">
        <v>23.5</v>
      </c>
      <c r="C27" s="21">
        <v>507.8</v>
      </c>
    </row>
    <row r="28" spans="2:3" x14ac:dyDescent="0.25">
      <c r="B28" s="8">
        <v>25</v>
      </c>
      <c r="C28" s="21">
        <v>468</v>
      </c>
    </row>
    <row r="29" spans="2:3" x14ac:dyDescent="0.25">
      <c r="B29" s="8">
        <v>26.5</v>
      </c>
      <c r="C29" s="21">
        <v>422.9</v>
      </c>
    </row>
    <row r="30" spans="2:3" x14ac:dyDescent="0.25">
      <c r="B30" s="8">
        <v>28</v>
      </c>
      <c r="C30" s="21">
        <v>407.7</v>
      </c>
    </row>
    <row r="31" spans="2:3" x14ac:dyDescent="0.25">
      <c r="B31" s="8">
        <v>29.5</v>
      </c>
      <c r="C31" s="21">
        <v>363.8</v>
      </c>
    </row>
    <row r="32" spans="2:3" x14ac:dyDescent="0.25">
      <c r="B32" s="8">
        <v>31</v>
      </c>
      <c r="C32" s="21">
        <v>334.1</v>
      </c>
    </row>
    <row r="33" spans="2:3" x14ac:dyDescent="0.25">
      <c r="B33" s="8">
        <v>32.5</v>
      </c>
      <c r="C33" s="21">
        <v>335.7</v>
      </c>
    </row>
    <row r="34" spans="2:3" x14ac:dyDescent="0.25">
      <c r="B34" s="8">
        <v>34</v>
      </c>
      <c r="C34" s="21">
        <v>320.39999999999998</v>
      </c>
    </row>
    <row r="35" spans="2:3" x14ac:dyDescent="0.25">
      <c r="B35" s="8">
        <v>35.5</v>
      </c>
      <c r="C35" s="21">
        <v>319.3</v>
      </c>
    </row>
    <row r="36" spans="2:3" x14ac:dyDescent="0.25">
      <c r="B36" s="8">
        <v>37</v>
      </c>
      <c r="C36" s="21">
        <v>281.60000000000002</v>
      </c>
    </row>
    <row r="37" spans="2:3" x14ac:dyDescent="0.25">
      <c r="B37" s="8">
        <v>38.5</v>
      </c>
      <c r="C37" s="21">
        <v>278</v>
      </c>
    </row>
    <row r="38" spans="2:3" x14ac:dyDescent="0.25">
      <c r="B38" s="8">
        <v>40</v>
      </c>
      <c r="C38" s="21">
        <v>267.8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90"/>
  <sheetViews>
    <sheetView tabSelected="1" zoomScale="70" zoomScaleNormal="70" workbookViewId="0">
      <selection activeCell="C9" sqref="C9"/>
    </sheetView>
  </sheetViews>
  <sheetFormatPr defaultRowHeight="15" x14ac:dyDescent="0.25"/>
  <cols>
    <col min="1" max="1" width="14.140625" customWidth="1"/>
  </cols>
  <sheetData>
    <row r="1" spans="1:3" x14ac:dyDescent="0.25">
      <c r="C1" s="28" t="s">
        <v>37</v>
      </c>
    </row>
    <row r="2" spans="1:3" x14ac:dyDescent="0.25">
      <c r="A2" s="10" t="s">
        <v>2</v>
      </c>
      <c r="B2" s="10"/>
      <c r="C2" s="22">
        <v>6634.8593333333338</v>
      </c>
    </row>
    <row r="3" spans="1:3" x14ac:dyDescent="0.25">
      <c r="A3" s="10" t="s">
        <v>3</v>
      </c>
      <c r="B3" s="10"/>
      <c r="C3" s="23">
        <v>1457.4</v>
      </c>
    </row>
    <row r="4" spans="1:3" x14ac:dyDescent="0.25">
      <c r="A4" s="10" t="s">
        <v>4</v>
      </c>
      <c r="B4" s="10"/>
      <c r="C4" s="23">
        <v>11695.5</v>
      </c>
    </row>
    <row r="5" spans="1:3" x14ac:dyDescent="0.25">
      <c r="A5" s="10" t="s">
        <v>5</v>
      </c>
      <c r="B5" s="10"/>
      <c r="C5" s="22">
        <v>0.67749999999999999</v>
      </c>
    </row>
    <row r="6" spans="1:3" x14ac:dyDescent="0.25">
      <c r="A6" s="10" t="s">
        <v>6</v>
      </c>
      <c r="B6" s="10"/>
      <c r="C6" s="22">
        <v>1.0510717092705171</v>
      </c>
    </row>
    <row r="7" spans="1:3" x14ac:dyDescent="0.25">
      <c r="A7" s="10" t="s">
        <v>7</v>
      </c>
      <c r="B7" s="10"/>
      <c r="C7" s="27">
        <v>60</v>
      </c>
    </row>
    <row r="8" spans="1:3" x14ac:dyDescent="0.25">
      <c r="A8" s="13" t="s">
        <v>29</v>
      </c>
      <c r="B8" s="13"/>
      <c r="C8" s="17">
        <v>40</v>
      </c>
    </row>
    <row r="9" spans="1:3" x14ac:dyDescent="0.25">
      <c r="A9" s="14" t="s">
        <v>17</v>
      </c>
      <c r="B9" s="14"/>
      <c r="C9" s="15">
        <f>C16+C10</f>
        <v>21.933040429296017</v>
      </c>
    </row>
    <row r="10" spans="1:3" x14ac:dyDescent="0.25">
      <c r="A10" s="12" t="s">
        <v>19</v>
      </c>
      <c r="B10" s="12"/>
      <c r="C10" s="15">
        <f t="shared" ref="C10" si="0">60*(C13-(C22/C21)*EXP(-1*C21*C8))/C2/C7</f>
        <v>2.2768324177969688</v>
      </c>
    </row>
    <row r="11" spans="1:3" x14ac:dyDescent="0.25">
      <c r="A11" s="12" t="s">
        <v>20</v>
      </c>
      <c r="B11" s="12"/>
      <c r="C11" s="15">
        <f t="shared" ref="C11" si="1">C16/C9</f>
        <v>0.89619166457397326</v>
      </c>
    </row>
    <row r="12" spans="1:3" x14ac:dyDescent="0.25">
      <c r="A12" s="12" t="s">
        <v>21</v>
      </c>
      <c r="B12" s="12"/>
      <c r="C12" s="15">
        <f t="shared" ref="C12" si="2">C9*C17/(3*0.693)</f>
        <v>133.8461854446293</v>
      </c>
    </row>
    <row r="13" spans="1:3" x14ac:dyDescent="0.25">
      <c r="A13" s="12" t="s">
        <v>28</v>
      </c>
      <c r="B13" s="12"/>
      <c r="C13" s="18">
        <f t="shared" ref="C13" si="3">(C3+C4)/C5</f>
        <v>19413.874538745386</v>
      </c>
    </row>
    <row r="14" spans="1:3" x14ac:dyDescent="0.25">
      <c r="A14" s="11" t="s">
        <v>32</v>
      </c>
      <c r="B14" s="6" t="s">
        <v>34</v>
      </c>
      <c r="C14" s="18">
        <v>11.5</v>
      </c>
    </row>
    <row r="15" spans="1:3" x14ac:dyDescent="0.25">
      <c r="A15" s="11"/>
      <c r="B15" s="6" t="s">
        <v>35</v>
      </c>
      <c r="C15" s="18">
        <v>40</v>
      </c>
    </row>
    <row r="16" spans="1:3" x14ac:dyDescent="0.25">
      <c r="A16" s="11"/>
      <c r="B16" s="6" t="s">
        <v>18</v>
      </c>
      <c r="C16" s="15">
        <f t="shared" ref="C16" si="4">60*C22/(C$2*(1-EXP(-1*C21*60)))</f>
        <v>19.65620801149905</v>
      </c>
    </row>
    <row r="17" spans="1:3" x14ac:dyDescent="0.25">
      <c r="A17" s="11"/>
      <c r="B17" s="7" t="s">
        <v>22</v>
      </c>
      <c r="C17" s="18">
        <f t="shared" ref="C17" si="5">0.693/C21</f>
        <v>12.68707913234425</v>
      </c>
    </row>
    <row r="18" spans="1:3" x14ac:dyDescent="0.25">
      <c r="A18" s="11"/>
      <c r="B18" s="7" t="s">
        <v>23</v>
      </c>
      <c r="C18" s="15">
        <f t="shared" ref="C18" si="6">RSQ(C145:C164,$B145:$B164)</f>
        <v>0.95203145436929715</v>
      </c>
    </row>
    <row r="19" spans="1:3" x14ac:dyDescent="0.25">
      <c r="A19" s="11"/>
      <c r="B19" s="7" t="s">
        <v>24</v>
      </c>
      <c r="C19" s="18">
        <f t="shared" ref="C19" si="7">SLOPE(C145:C164,$B145:$B164)</f>
        <v>-2.3717977240025504E-2</v>
      </c>
    </row>
    <row r="20" spans="1:3" x14ac:dyDescent="0.25">
      <c r="A20" s="11"/>
      <c r="B20" s="7" t="s">
        <v>25</v>
      </c>
      <c r="C20" s="18">
        <f t="shared" ref="C20" si="8">INTERCEPT(C145:C164,$B145:$B164)</f>
        <v>3.3204780124581497</v>
      </c>
    </row>
    <row r="21" spans="1:3" x14ac:dyDescent="0.25">
      <c r="A21" s="11"/>
      <c r="B21" s="7" t="s">
        <v>26</v>
      </c>
      <c r="C21" s="18">
        <f t="shared" ref="C21" si="9">ABS(C19)*2.303</f>
        <v>5.4622501583778738E-2</v>
      </c>
    </row>
    <row r="22" spans="1:3" x14ac:dyDescent="0.25">
      <c r="A22" s="11"/>
      <c r="B22" s="7" t="s">
        <v>27</v>
      </c>
      <c r="C22" s="18">
        <f t="shared" ref="C22" si="10">10^C20</f>
        <v>2091.5970106595096</v>
      </c>
    </row>
    <row r="23" spans="1:3" x14ac:dyDescent="0.25">
      <c r="A23" s="11" t="s">
        <v>33</v>
      </c>
      <c r="B23" s="6" t="s">
        <v>34</v>
      </c>
      <c r="C23" s="18">
        <v>4</v>
      </c>
    </row>
    <row r="24" spans="1:3" x14ac:dyDescent="0.25">
      <c r="A24" s="11"/>
      <c r="B24" s="6" t="s">
        <v>35</v>
      </c>
      <c r="C24" s="18">
        <v>10</v>
      </c>
    </row>
    <row r="25" spans="1:3" x14ac:dyDescent="0.25">
      <c r="A25" s="11"/>
      <c r="B25" s="6" t="s">
        <v>18</v>
      </c>
      <c r="C25" s="15">
        <f t="shared" ref="C25" si="11">60*C31/(C$2*(1-EXP(-1*C30*60)))</f>
        <v>376.42869679303709</v>
      </c>
    </row>
    <row r="26" spans="1:3" x14ac:dyDescent="0.25">
      <c r="A26" s="11"/>
      <c r="B26" s="7" t="s">
        <v>22</v>
      </c>
      <c r="C26" s="18">
        <f t="shared" ref="C26" si="12">0.693/C30</f>
        <v>1.8453968434060619</v>
      </c>
    </row>
    <row r="27" spans="1:3" x14ac:dyDescent="0.25">
      <c r="A27" s="11"/>
      <c r="B27" s="7" t="s">
        <v>23</v>
      </c>
      <c r="C27" s="15">
        <f t="shared" ref="C27" si="13">RSQ(C296:C302,$B296:$B302)</f>
        <v>0.89120381769994828</v>
      </c>
    </row>
    <row r="28" spans="1:3" x14ac:dyDescent="0.25">
      <c r="A28" s="11"/>
      <c r="B28" s="7" t="s">
        <v>24</v>
      </c>
      <c r="C28" s="18">
        <f t="shared" ref="C28" si="14">SLOPE(C296:C302,$B296:$B302)</f>
        <v>-0.1630607829305421</v>
      </c>
    </row>
    <row r="29" spans="1:3" x14ac:dyDescent="0.25">
      <c r="A29" s="11"/>
      <c r="B29" s="7" t="s">
        <v>25</v>
      </c>
      <c r="C29" s="18">
        <f t="shared" ref="C29" si="15">INTERCEPT(C296:C302,$B296:$B302)</f>
        <v>4.6193631934697637</v>
      </c>
    </row>
    <row r="30" spans="1:3" x14ac:dyDescent="0.25">
      <c r="A30" s="11"/>
      <c r="B30" s="7" t="s">
        <v>26</v>
      </c>
      <c r="C30" s="18">
        <f t="shared" ref="C30" si="16">ABS(C28)*2.303</f>
        <v>0.37552898308903843</v>
      </c>
    </row>
    <row r="31" spans="1:3" x14ac:dyDescent="0.25">
      <c r="A31" s="11"/>
      <c r="B31" s="7" t="s">
        <v>27</v>
      </c>
      <c r="C31" s="18">
        <f t="shared" ref="C31" si="17">10^C29</f>
        <v>41625.857530707108</v>
      </c>
    </row>
    <row r="32" spans="1:3" x14ac:dyDescent="0.25">
      <c r="A32" s="11" t="s">
        <v>30</v>
      </c>
      <c r="B32" s="6" t="s">
        <v>34</v>
      </c>
      <c r="C32" s="18">
        <v>1</v>
      </c>
    </row>
    <row r="33" spans="1:3" x14ac:dyDescent="0.25">
      <c r="A33" s="11"/>
      <c r="B33" s="6" t="s">
        <v>35</v>
      </c>
      <c r="C33" s="18">
        <v>3</v>
      </c>
    </row>
    <row r="34" spans="1:3" x14ac:dyDescent="0.25">
      <c r="A34" s="11"/>
      <c r="B34" s="6" t="s">
        <v>18</v>
      </c>
      <c r="C34" s="15">
        <f t="shared" ref="C34" si="18">60*C40/(C$2*(1-EXP(-1*C39*60)))</f>
        <v>15931.580121109799</v>
      </c>
    </row>
    <row r="35" spans="1:3" x14ac:dyDescent="0.25">
      <c r="A35" s="11"/>
      <c r="B35" s="7" t="s">
        <v>22</v>
      </c>
      <c r="C35" s="18">
        <f t="shared" ref="C35" si="19">0.693/C39</f>
        <v>0.47889361061066121</v>
      </c>
    </row>
    <row r="36" spans="1:3" x14ac:dyDescent="0.25">
      <c r="A36" s="11"/>
      <c r="B36" s="7" t="s">
        <v>23</v>
      </c>
      <c r="C36" s="15">
        <f t="shared" ref="C36" si="20">RSQ(C324:C326,$B324:$B326)</f>
        <v>0.99693793123864993</v>
      </c>
    </row>
    <row r="37" spans="1:3" x14ac:dyDescent="0.25">
      <c r="A37" s="11"/>
      <c r="B37" s="7" t="s">
        <v>24</v>
      </c>
      <c r="C37" s="18">
        <f t="shared" ref="C37" si="21">SLOPE(C324:C326,$B324:$B326)</f>
        <v>-0.62834802435479498</v>
      </c>
    </row>
    <row r="38" spans="1:3" x14ac:dyDescent="0.25">
      <c r="A38" s="11"/>
      <c r="B38" s="7" t="s">
        <v>25</v>
      </c>
      <c r="C38" s="18">
        <f t="shared" ref="C38" si="22">INTERCEPT(C324:C326,$B324:$B326)</f>
        <v>6.2459393213706402</v>
      </c>
    </row>
    <row r="39" spans="1:3" x14ac:dyDescent="0.25">
      <c r="A39" s="11"/>
      <c r="B39" s="7" t="s">
        <v>26</v>
      </c>
      <c r="C39" s="18">
        <f t="shared" ref="C39" si="23">ABS(C37)*2.303</f>
        <v>1.4470855000890928</v>
      </c>
    </row>
    <row r="40" spans="1:3" x14ac:dyDescent="0.25">
      <c r="A40" s="11"/>
      <c r="B40" s="7" t="s">
        <v>27</v>
      </c>
      <c r="C40" s="18">
        <f t="shared" ref="C40" si="24">10^C38</f>
        <v>1761729.8843548859</v>
      </c>
    </row>
    <row r="41" spans="1:3" ht="45" x14ac:dyDescent="0.25">
      <c r="A41" s="2" t="s">
        <v>0</v>
      </c>
      <c r="B41" s="4" t="s">
        <v>1</v>
      </c>
    </row>
    <row r="42" spans="1:3" x14ac:dyDescent="0.25">
      <c r="B42" s="5">
        <v>1</v>
      </c>
      <c r="C42" s="23">
        <v>299590</v>
      </c>
    </row>
    <row r="43" spans="1:3" x14ac:dyDescent="0.25">
      <c r="B43" s="9">
        <v>2</v>
      </c>
      <c r="C43" s="23">
        <v>71191.600000000006</v>
      </c>
    </row>
    <row r="44" spans="1:3" x14ac:dyDescent="0.25">
      <c r="B44" s="8">
        <v>3</v>
      </c>
      <c r="C44" s="23">
        <v>25341.3</v>
      </c>
    </row>
    <row r="45" spans="1:3" x14ac:dyDescent="0.25">
      <c r="B45" s="8">
        <v>4</v>
      </c>
      <c r="C45" s="23">
        <v>9728</v>
      </c>
    </row>
    <row r="46" spans="1:3" x14ac:dyDescent="0.25">
      <c r="B46" s="8">
        <v>5</v>
      </c>
      <c r="C46" s="23">
        <v>5207.8</v>
      </c>
    </row>
    <row r="47" spans="1:3" x14ac:dyDescent="0.25">
      <c r="B47" s="8">
        <v>6</v>
      </c>
      <c r="C47" s="23">
        <v>3188.9</v>
      </c>
    </row>
    <row r="48" spans="1:3" x14ac:dyDescent="0.25">
      <c r="B48" s="8">
        <v>7</v>
      </c>
      <c r="C48" s="23">
        <v>2147.6999999999998</v>
      </c>
    </row>
    <row r="49" spans="2:3" x14ac:dyDescent="0.25">
      <c r="B49" s="8">
        <v>8</v>
      </c>
      <c r="C49" s="23">
        <v>2107.8000000000002</v>
      </c>
    </row>
    <row r="50" spans="2:3" x14ac:dyDescent="0.25">
      <c r="B50" s="8">
        <v>9</v>
      </c>
      <c r="C50" s="23">
        <v>1907.7</v>
      </c>
    </row>
    <row r="51" spans="2:3" x14ac:dyDescent="0.25">
      <c r="B51" s="8">
        <v>10</v>
      </c>
      <c r="C51" s="23">
        <v>1558</v>
      </c>
    </row>
    <row r="52" spans="2:3" x14ac:dyDescent="0.25">
      <c r="B52" s="8">
        <v>11.5</v>
      </c>
      <c r="C52" s="23">
        <v>1196.0999999999999</v>
      </c>
    </row>
    <row r="53" spans="2:3" x14ac:dyDescent="0.25">
      <c r="B53" s="8">
        <v>13</v>
      </c>
      <c r="C53" s="23">
        <v>1254</v>
      </c>
    </row>
    <row r="54" spans="2:3" x14ac:dyDescent="0.25">
      <c r="B54" s="8">
        <v>14.5</v>
      </c>
      <c r="C54" s="23">
        <v>990.4</v>
      </c>
    </row>
    <row r="55" spans="2:3" x14ac:dyDescent="0.25">
      <c r="B55" s="8">
        <v>16</v>
      </c>
      <c r="C55" s="23">
        <v>932</v>
      </c>
    </row>
    <row r="56" spans="2:3" x14ac:dyDescent="0.25">
      <c r="B56" s="8">
        <v>17.5</v>
      </c>
      <c r="C56" s="23">
        <v>701.2</v>
      </c>
    </row>
    <row r="57" spans="2:3" x14ac:dyDescent="0.25">
      <c r="B57" s="8">
        <v>19</v>
      </c>
      <c r="C57" s="23">
        <v>690.2</v>
      </c>
    </row>
    <row r="58" spans="2:3" x14ac:dyDescent="0.25">
      <c r="B58" s="8">
        <v>20.5</v>
      </c>
      <c r="C58" s="23">
        <v>617</v>
      </c>
    </row>
    <row r="59" spans="2:3" x14ac:dyDescent="0.25">
      <c r="B59" s="8">
        <v>22</v>
      </c>
      <c r="C59" s="23">
        <v>538.5</v>
      </c>
    </row>
    <row r="60" spans="2:3" x14ac:dyDescent="0.25">
      <c r="B60" s="8">
        <v>23.5</v>
      </c>
      <c r="C60" s="23">
        <v>507.8</v>
      </c>
    </row>
    <row r="61" spans="2:3" x14ac:dyDescent="0.25">
      <c r="B61" s="8">
        <v>25</v>
      </c>
      <c r="C61" s="23">
        <v>468</v>
      </c>
    </row>
    <row r="62" spans="2:3" x14ac:dyDescent="0.25">
      <c r="B62" s="8">
        <v>26.5</v>
      </c>
      <c r="C62" s="23">
        <v>422.9</v>
      </c>
    </row>
    <row r="63" spans="2:3" x14ac:dyDescent="0.25">
      <c r="B63" s="8">
        <v>28</v>
      </c>
      <c r="C63" s="23">
        <v>407.7</v>
      </c>
    </row>
    <row r="64" spans="2:3" x14ac:dyDescent="0.25">
      <c r="B64" s="8">
        <v>29.5</v>
      </c>
      <c r="C64" s="23">
        <v>363.8</v>
      </c>
    </row>
    <row r="65" spans="1:3" x14ac:dyDescent="0.25">
      <c r="B65" s="8">
        <v>31</v>
      </c>
      <c r="C65" s="23">
        <v>334.1</v>
      </c>
    </row>
    <row r="66" spans="1:3" x14ac:dyDescent="0.25">
      <c r="B66" s="8">
        <v>32.5</v>
      </c>
      <c r="C66" s="23">
        <v>335.7</v>
      </c>
    </row>
    <row r="67" spans="1:3" x14ac:dyDescent="0.25">
      <c r="B67" s="8">
        <v>34</v>
      </c>
      <c r="C67" s="23">
        <v>320.39999999999998</v>
      </c>
    </row>
    <row r="68" spans="1:3" x14ac:dyDescent="0.25">
      <c r="B68" s="8">
        <v>35.5</v>
      </c>
      <c r="C68" s="23">
        <v>319.3</v>
      </c>
    </row>
    <row r="69" spans="1:3" x14ac:dyDescent="0.25">
      <c r="B69" s="8">
        <v>37</v>
      </c>
      <c r="C69" s="23">
        <v>281.60000000000002</v>
      </c>
    </row>
    <row r="70" spans="1:3" x14ac:dyDescent="0.25">
      <c r="B70" s="8">
        <v>38.5</v>
      </c>
      <c r="C70" s="23">
        <v>278</v>
      </c>
    </row>
    <row r="71" spans="1:3" x14ac:dyDescent="0.25">
      <c r="B71" s="8">
        <v>40</v>
      </c>
      <c r="C71" s="23">
        <v>267.8</v>
      </c>
    </row>
    <row r="72" spans="1:3" x14ac:dyDescent="0.25">
      <c r="A72" t="s">
        <v>9</v>
      </c>
      <c r="B72" s="3">
        <v>0</v>
      </c>
    </row>
    <row r="73" spans="1:3" x14ac:dyDescent="0.25">
      <c r="B73" s="5">
        <v>1</v>
      </c>
      <c r="C73" s="22">
        <f t="shared" ref="C73" si="25">C42*C$6</f>
        <v>314890.57338035421</v>
      </c>
    </row>
    <row r="74" spans="1:3" x14ac:dyDescent="0.25">
      <c r="B74" s="9">
        <v>2</v>
      </c>
      <c r="C74" s="22">
        <f t="shared" ref="C74" si="26">C43*C$6</f>
        <v>74827.47669770295</v>
      </c>
    </row>
    <row r="75" spans="1:3" x14ac:dyDescent="0.25">
      <c r="B75" s="8">
        <v>3</v>
      </c>
      <c r="C75" s="22">
        <f t="shared" ref="C75" si="27">C44*C$6</f>
        <v>26635.523506136953</v>
      </c>
    </row>
    <row r="76" spans="1:3" x14ac:dyDescent="0.25">
      <c r="B76" s="8">
        <v>4</v>
      </c>
      <c r="C76" s="22">
        <f t="shared" ref="C76" si="28">C45*C$6</f>
        <v>10224.825587783591</v>
      </c>
    </row>
    <row r="77" spans="1:3" x14ac:dyDescent="0.25">
      <c r="B77" s="8">
        <v>5</v>
      </c>
      <c r="C77" s="22">
        <f t="shared" ref="C77" si="29">C46*C$6</f>
        <v>5473.771247538999</v>
      </c>
    </row>
    <row r="78" spans="1:3" x14ac:dyDescent="0.25">
      <c r="B78" s="8">
        <v>6</v>
      </c>
      <c r="C78" s="22">
        <f t="shared" ref="C78" si="30">C47*C$6</f>
        <v>3351.7625736927521</v>
      </c>
    </row>
    <row r="79" spans="1:3" x14ac:dyDescent="0.25">
      <c r="B79" s="8">
        <v>7</v>
      </c>
      <c r="C79" s="22">
        <f t="shared" ref="C79" si="31">C48*C$6</f>
        <v>2257.3867100002894</v>
      </c>
    </row>
    <row r="80" spans="1:3" x14ac:dyDescent="0.25">
      <c r="B80" s="8">
        <v>8</v>
      </c>
      <c r="C80" s="22">
        <f t="shared" ref="C80" si="32">C49*C$6</f>
        <v>2215.448948800396</v>
      </c>
    </row>
    <row r="81" spans="2:3" x14ac:dyDescent="0.25">
      <c r="B81" s="8">
        <v>9</v>
      </c>
      <c r="C81" s="22">
        <f t="shared" ref="C81" si="33">C50*C$6</f>
        <v>2005.1294997753655</v>
      </c>
    </row>
    <row r="82" spans="2:3" x14ac:dyDescent="0.25">
      <c r="B82" s="8">
        <v>10</v>
      </c>
      <c r="C82" s="22">
        <f t="shared" ref="C82" si="34">C51*C$6</f>
        <v>1637.5697230434655</v>
      </c>
    </row>
    <row r="83" spans="2:3" x14ac:dyDescent="0.25">
      <c r="B83" s="8">
        <v>11.5</v>
      </c>
      <c r="C83" s="22">
        <f t="shared" ref="C83" si="35">C52*C$6</f>
        <v>1257.1868714584655</v>
      </c>
    </row>
    <row r="84" spans="2:3" x14ac:dyDescent="0.25">
      <c r="B84" s="8">
        <v>13</v>
      </c>
      <c r="C84" s="22">
        <f t="shared" ref="C84" si="36">C53*C$6</f>
        <v>1318.0439234252285</v>
      </c>
    </row>
    <row r="85" spans="2:3" x14ac:dyDescent="0.25">
      <c r="B85" s="8">
        <v>14.5</v>
      </c>
      <c r="C85" s="22">
        <f t="shared" ref="C85" si="37">C54*C$6</f>
        <v>1040.9814208615201</v>
      </c>
    </row>
    <row r="86" spans="2:3" x14ac:dyDescent="0.25">
      <c r="B86" s="8">
        <v>16</v>
      </c>
      <c r="C86" s="22">
        <f t="shared" ref="C86" si="38">C55*C$6</f>
        <v>979.59883304012192</v>
      </c>
    </row>
    <row r="87" spans="2:3" x14ac:dyDescent="0.25">
      <c r="B87" s="8">
        <v>17.5</v>
      </c>
      <c r="C87" s="22">
        <f t="shared" ref="C87" si="39">C56*C$6</f>
        <v>737.01148254048667</v>
      </c>
    </row>
    <row r="88" spans="2:3" x14ac:dyDescent="0.25">
      <c r="B88" s="8">
        <v>19</v>
      </c>
      <c r="C88" s="22">
        <f t="shared" ref="C88" si="40">C57*C$6</f>
        <v>725.44969373851097</v>
      </c>
    </row>
    <row r="89" spans="2:3" x14ac:dyDescent="0.25">
      <c r="B89" s="8">
        <v>20.5</v>
      </c>
      <c r="C89" s="22">
        <f t="shared" ref="C89" si="41">C58*C$6</f>
        <v>648.51124461990901</v>
      </c>
    </row>
    <row r="90" spans="2:3" x14ac:dyDescent="0.25">
      <c r="B90" s="8">
        <v>22</v>
      </c>
      <c r="C90" s="22">
        <f t="shared" ref="C90" si="42">C59*C$6</f>
        <v>566.00211544217348</v>
      </c>
    </row>
    <row r="91" spans="2:3" x14ac:dyDescent="0.25">
      <c r="B91" s="8">
        <v>23.5</v>
      </c>
      <c r="C91" s="22">
        <f t="shared" ref="C91" si="43">C60*C$6</f>
        <v>533.73421396756862</v>
      </c>
    </row>
    <row r="92" spans="2:3" x14ac:dyDescent="0.25">
      <c r="B92" s="8">
        <v>25</v>
      </c>
      <c r="C92" s="22">
        <f t="shared" ref="C92" si="44">C61*C$6</f>
        <v>491.90155993860196</v>
      </c>
    </row>
    <row r="93" spans="2:3" x14ac:dyDescent="0.25">
      <c r="B93" s="8">
        <v>26.5</v>
      </c>
      <c r="C93" s="22">
        <f t="shared" ref="C93" si="45">C62*C$6</f>
        <v>444.49822585050163</v>
      </c>
    </row>
    <row r="94" spans="2:3" x14ac:dyDescent="0.25">
      <c r="B94" s="8">
        <v>28</v>
      </c>
      <c r="C94" s="22">
        <f t="shared" ref="C94" si="46">C63*C$6</f>
        <v>428.52193586958981</v>
      </c>
    </row>
    <row r="95" spans="2:3" x14ac:dyDescent="0.25">
      <c r="B95" s="8">
        <v>29.5</v>
      </c>
      <c r="C95" s="22">
        <f t="shared" ref="C95" si="47">C64*C$6</f>
        <v>382.37988783261414</v>
      </c>
    </row>
    <row r="96" spans="2:3" x14ac:dyDescent="0.25">
      <c r="B96" s="8">
        <v>31</v>
      </c>
      <c r="C96" s="22">
        <f t="shared" ref="C96" si="48">C65*C$6</f>
        <v>351.16305806727979</v>
      </c>
    </row>
    <row r="97" spans="1:3" x14ac:dyDescent="0.25">
      <c r="B97" s="8">
        <v>32.5</v>
      </c>
      <c r="C97" s="22">
        <f t="shared" ref="C97" si="49">C66*C$6</f>
        <v>352.84477280211257</v>
      </c>
    </row>
    <row r="98" spans="1:3" x14ac:dyDescent="0.25">
      <c r="B98" s="8">
        <v>34</v>
      </c>
      <c r="C98" s="22">
        <f t="shared" ref="C98" si="50">C67*C$6</f>
        <v>336.76337565027364</v>
      </c>
    </row>
    <row r="99" spans="1:3" x14ac:dyDescent="0.25">
      <c r="B99" s="8">
        <v>35.5</v>
      </c>
      <c r="C99" s="22">
        <f t="shared" ref="C99" si="51">C68*C$6</f>
        <v>335.60719677007609</v>
      </c>
    </row>
    <row r="100" spans="1:3" x14ac:dyDescent="0.25">
      <c r="B100" s="8">
        <v>37</v>
      </c>
      <c r="C100" s="22">
        <f t="shared" ref="C100" si="52">C69*C$6</f>
        <v>295.98179333057766</v>
      </c>
    </row>
    <row r="101" spans="1:3" x14ac:dyDescent="0.25">
      <c r="B101" s="8">
        <v>38.5</v>
      </c>
      <c r="C101" s="22">
        <f t="shared" ref="C101" si="53">C70*C$6</f>
        <v>292.19793517720376</v>
      </c>
    </row>
    <row r="102" spans="1:3" x14ac:dyDescent="0.25">
      <c r="B102" s="8">
        <v>40</v>
      </c>
      <c r="C102" s="22">
        <f t="shared" ref="C102" si="54">C71*C$6</f>
        <v>281.47700374264446</v>
      </c>
    </row>
    <row r="103" spans="1:3" x14ac:dyDescent="0.25">
      <c r="A103" t="s">
        <v>8</v>
      </c>
      <c r="B103" s="3">
        <v>0</v>
      </c>
      <c r="C103" s="22"/>
    </row>
    <row r="104" spans="1:3" x14ac:dyDescent="0.25">
      <c r="B104" s="5">
        <v>1</v>
      </c>
      <c r="C104" s="22">
        <f t="shared" ref="C104" si="55">C73/C$5/($B73-$B72)</f>
        <v>464783.13414074422</v>
      </c>
    </row>
    <row r="105" spans="1:3" x14ac:dyDescent="0.25">
      <c r="B105" s="9">
        <v>2</v>
      </c>
      <c r="C105" s="22">
        <f t="shared" ref="C105" si="56">C74/C$5/($B74-$B73)</f>
        <v>110446.46007041026</v>
      </c>
    </row>
    <row r="106" spans="1:3" x14ac:dyDescent="0.25">
      <c r="B106" s="8">
        <v>3</v>
      </c>
      <c r="C106" s="22">
        <f t="shared" ref="C106" si="57">C75/C$5/($B75-$B74)</f>
        <v>39314.425839316536</v>
      </c>
    </row>
    <row r="107" spans="1:3" x14ac:dyDescent="0.25">
      <c r="B107" s="8">
        <v>4</v>
      </c>
      <c r="C107" s="22">
        <f t="shared" ref="C107" si="58">C76/C$5/($B76-$B75)</f>
        <v>15091.993487503456</v>
      </c>
    </row>
    <row r="108" spans="1:3" x14ac:dyDescent="0.25">
      <c r="B108" s="8">
        <v>5</v>
      </c>
      <c r="C108" s="22">
        <f t="shared" ref="C108" si="59">C77/C$5/($B77-$B76)</f>
        <v>8079.3671550391127</v>
      </c>
    </row>
    <row r="109" spans="1:3" x14ac:dyDescent="0.25">
      <c r="B109" s="8">
        <v>6</v>
      </c>
      <c r="C109" s="22">
        <f t="shared" ref="C109" si="60">C78/C$5/($B78-$B77)</f>
        <v>4947.2510312808154</v>
      </c>
    </row>
    <row r="110" spans="1:3" x14ac:dyDescent="0.25">
      <c r="B110" s="8">
        <v>7</v>
      </c>
      <c r="C110" s="22">
        <f t="shared" ref="C110" si="61">C79/C$5/($B79-$B78)</f>
        <v>3331.9361033214605</v>
      </c>
    </row>
    <row r="111" spans="1:3" x14ac:dyDescent="0.25">
      <c r="B111" s="8">
        <v>8</v>
      </c>
      <c r="C111" s="22">
        <f t="shared" ref="C111" si="62">C80/C$5/($B80-$B79)</f>
        <v>3270.0353487828725</v>
      </c>
    </row>
    <row r="112" spans="1:3" x14ac:dyDescent="0.25">
      <c r="B112" s="8">
        <v>9</v>
      </c>
      <c r="C112" s="22">
        <f t="shared" ref="C112" si="63">C81/C$5/($B81-$B80)</f>
        <v>2959.6007376758162</v>
      </c>
    </row>
    <row r="113" spans="2:3" x14ac:dyDescent="0.25">
      <c r="B113" s="8">
        <v>10</v>
      </c>
      <c r="C113" s="22">
        <f t="shared" ref="C113" si="64">C82/C$5/($B82-$B81)</f>
        <v>2417.077081982975</v>
      </c>
    </row>
    <row r="114" spans="2:3" x14ac:dyDescent="0.25">
      <c r="B114" s="8">
        <v>11.5</v>
      </c>
      <c r="C114" s="22">
        <f t="shared" ref="C114" si="65">C83/C$5/($B83-$B82)</f>
        <v>1237.0842523576537</v>
      </c>
    </row>
    <row r="115" spans="2:3" x14ac:dyDescent="0.25">
      <c r="B115" s="8">
        <v>13</v>
      </c>
      <c r="C115" s="22">
        <f t="shared" ref="C115" si="66">C84/C$5/($B84-$B83)</f>
        <v>1296.9681903323283</v>
      </c>
    </row>
    <row r="116" spans="2:3" x14ac:dyDescent="0.25">
      <c r="B116" s="8">
        <v>14.5</v>
      </c>
      <c r="C116" s="22">
        <f t="shared" ref="C116" si="67">C85/C$5/($B85-$B84)</f>
        <v>1024.3359614873507</v>
      </c>
    </row>
    <row r="117" spans="2:3" x14ac:dyDescent="0.25">
      <c r="B117" s="8">
        <v>16</v>
      </c>
      <c r="C117" s="22">
        <f t="shared" ref="C117" si="68">C86/C$5/($B86-$B85)</f>
        <v>963.93489106039067</v>
      </c>
    </row>
    <row r="118" spans="2:3" x14ac:dyDescent="0.25">
      <c r="B118" s="8">
        <v>17.5</v>
      </c>
      <c r="C118" s="22">
        <f t="shared" ref="C118" si="69">C87/C$5/($B87-$B86)</f>
        <v>725.2265510853498</v>
      </c>
    </row>
    <row r="119" spans="2:3" x14ac:dyDescent="0.25">
      <c r="B119" s="8">
        <v>19</v>
      </c>
      <c r="C119" s="22">
        <f t="shared" ref="C119" si="70">C88/C$5/($B88-$B87)</f>
        <v>713.84963713506613</v>
      </c>
    </row>
    <row r="120" spans="2:3" x14ac:dyDescent="0.25">
      <c r="B120" s="8">
        <v>20.5</v>
      </c>
      <c r="C120" s="22">
        <f t="shared" ref="C120" si="71">C89/C$5/($B89-$B88)</f>
        <v>638.14144612045163</v>
      </c>
    </row>
    <row r="121" spans="2:3" x14ac:dyDescent="0.25">
      <c r="B121" s="8">
        <v>22</v>
      </c>
      <c r="C121" s="22">
        <f t="shared" ref="C121" si="72">C90/C$5/($B90-$B89)</f>
        <v>556.95165111160975</v>
      </c>
    </row>
    <row r="122" spans="2:3" x14ac:dyDescent="0.25">
      <c r="B122" s="8">
        <v>23.5</v>
      </c>
      <c r="C122" s="22">
        <f t="shared" ref="C122" si="73">C91/C$5/($B91-$B90)</f>
        <v>525.199718541273</v>
      </c>
    </row>
    <row r="123" spans="2:3" x14ac:dyDescent="0.25">
      <c r="B123" s="8">
        <v>25</v>
      </c>
      <c r="C123" s="22">
        <f t="shared" ref="C123" si="74">C92/C$5/($B92-$B91)</f>
        <v>484.03597533933771</v>
      </c>
    </row>
    <row r="124" spans="2:3" x14ac:dyDescent="0.25">
      <c r="B124" s="8">
        <v>26.5</v>
      </c>
      <c r="C124" s="22">
        <f t="shared" ref="C124" si="75">C93/C$5/($B93-$B92)</f>
        <v>437.39062814317504</v>
      </c>
    </row>
    <row r="125" spans="2:3" x14ac:dyDescent="0.25">
      <c r="B125" s="8">
        <v>28</v>
      </c>
      <c r="C125" s="22">
        <f t="shared" ref="C125" si="76">C94/C$5/($B94-$B93)</f>
        <v>421.66980159369228</v>
      </c>
    </row>
    <row r="126" spans="2:3" x14ac:dyDescent="0.25">
      <c r="B126" s="8">
        <v>29.5</v>
      </c>
      <c r="C126" s="22">
        <f t="shared" ref="C126" si="77">C95/C$5/($B95-$B94)</f>
        <v>376.26557228301516</v>
      </c>
    </row>
    <row r="127" spans="2:3" x14ac:dyDescent="0.25">
      <c r="B127" s="8">
        <v>31</v>
      </c>
      <c r="C127" s="22">
        <f t="shared" ref="C127" si="78">C96/C$5/($B96-$B95)</f>
        <v>345.54790461724951</v>
      </c>
    </row>
    <row r="128" spans="2:3" x14ac:dyDescent="0.25">
      <c r="B128" s="8">
        <v>32.5</v>
      </c>
      <c r="C128" s="22">
        <f t="shared" ref="C128" si="79">C97/C$5/($B97-$B96)</f>
        <v>347.20272846456345</v>
      </c>
    </row>
    <row r="129" spans="1:3" x14ac:dyDescent="0.25">
      <c r="B129" s="8">
        <v>34</v>
      </c>
      <c r="C129" s="22">
        <f t="shared" ref="C129" si="80">C98/C$5/($B98-$B97)</f>
        <v>331.3784754246235</v>
      </c>
    </row>
    <row r="130" spans="1:3" x14ac:dyDescent="0.25">
      <c r="B130" s="8">
        <v>35.5</v>
      </c>
      <c r="C130" s="22">
        <f t="shared" ref="C130" si="81">C99/C$5/($B99-$B98)</f>
        <v>330.2407840295952</v>
      </c>
    </row>
    <row r="131" spans="1:3" x14ac:dyDescent="0.25">
      <c r="B131" s="8">
        <v>37</v>
      </c>
      <c r="C131" s="22">
        <f t="shared" ref="C131" si="82">C100/C$5/($B100-$B99)</f>
        <v>291.24899712725966</v>
      </c>
    </row>
    <row r="132" spans="1:3" x14ac:dyDescent="0.25">
      <c r="B132" s="8">
        <v>38.5</v>
      </c>
      <c r="C132" s="22">
        <f t="shared" ref="C132" si="83">C101/C$5/($B101-$B100)</f>
        <v>287.52564347080323</v>
      </c>
    </row>
    <row r="133" spans="1:3" x14ac:dyDescent="0.25">
      <c r="B133" s="8">
        <v>40</v>
      </c>
      <c r="C133" s="22">
        <f t="shared" ref="C133" si="84">C102/C$5/($B102-$B101)</f>
        <v>276.97614144417656</v>
      </c>
    </row>
    <row r="134" spans="1:3" x14ac:dyDescent="0.25">
      <c r="A134" t="s">
        <v>10</v>
      </c>
      <c r="B134" s="3">
        <v>0</v>
      </c>
      <c r="C134" s="22"/>
    </row>
    <row r="135" spans="1:3" x14ac:dyDescent="0.25">
      <c r="B135" s="5">
        <v>1</v>
      </c>
      <c r="C135" s="22">
        <f t="shared" ref="C135" si="85">IF(C104&gt;0,LOG10(C104),"")</f>
        <v>5.6672503601686248</v>
      </c>
    </row>
    <row r="136" spans="1:3" x14ac:dyDescent="0.25">
      <c r="B136" s="9">
        <v>2</v>
      </c>
      <c r="C136" s="22">
        <f t="shared" ref="C136" si="86">IF(C105&gt;0,LOG10(C105),"")</f>
        <v>5.0431518008183716</v>
      </c>
    </row>
    <row r="137" spans="1:3" x14ac:dyDescent="0.25">
      <c r="B137" s="8">
        <v>3</v>
      </c>
      <c r="C137" s="22">
        <f t="shared" ref="C137" si="87">IF(C106&gt;0,LOG10(C106),"")</f>
        <v>4.5945519374704906</v>
      </c>
    </row>
    <row r="138" spans="1:3" x14ac:dyDescent="0.25">
      <c r="B138" s="8">
        <v>4</v>
      </c>
      <c r="C138" s="22">
        <f t="shared" ref="C138" si="88">IF(C107&gt;0,LOG10(C107),"")</f>
        <v>4.1787466091222578</v>
      </c>
    </row>
    <row r="139" spans="1:3" x14ac:dyDescent="0.25">
      <c r="B139" s="8">
        <v>5</v>
      </c>
      <c r="C139" s="22">
        <f t="shared" ref="C139" si="89">IF(C108&gt;0,LOG10(C108),"")</f>
        <v>3.9073773444579918</v>
      </c>
    </row>
    <row r="140" spans="1:3" x14ac:dyDescent="0.25">
      <c r="B140" s="8">
        <v>6</v>
      </c>
      <c r="C140" s="22">
        <f t="shared" ref="C140" si="90">IF(C109&gt;0,LOG10(C109),"")</f>
        <v>3.6943639477068202</v>
      </c>
    </row>
    <row r="141" spans="1:3" x14ac:dyDescent="0.25">
      <c r="B141" s="8">
        <v>7</v>
      </c>
      <c r="C141" s="22">
        <f t="shared" ref="C141" si="91">IF(C110&gt;0,LOG10(C110),"")</f>
        <v>3.522696664331094</v>
      </c>
    </row>
    <row r="142" spans="1:3" x14ac:dyDescent="0.25">
      <c r="B142" s="8">
        <v>8</v>
      </c>
      <c r="C142" s="22">
        <f t="shared" ref="C142" si="92">IF(C111&gt;0,LOG10(C111),"")</f>
        <v>3.5145524473692671</v>
      </c>
    </row>
    <row r="143" spans="1:3" x14ac:dyDescent="0.25">
      <c r="B143" s="8">
        <v>9</v>
      </c>
      <c r="C143" s="22">
        <f t="shared" ref="C143" si="93">IF(C112&gt;0,LOG10(C112),"")</f>
        <v>3.4712331268968737</v>
      </c>
    </row>
    <row r="144" spans="1:3" x14ac:dyDescent="0.25">
      <c r="B144" s="8">
        <v>10</v>
      </c>
      <c r="C144" s="22">
        <f t="shared" ref="C144" si="94">IF(C113&gt;0,LOG10(C113),"")</f>
        <v>3.3832905005301432</v>
      </c>
    </row>
    <row r="145" spans="2:3" x14ac:dyDescent="0.25">
      <c r="B145" s="8">
        <v>11.5</v>
      </c>
      <c r="C145" s="22">
        <f t="shared" ref="C145" si="95">IF(C114&gt;0,LOG10(C114),"")</f>
        <v>3.0923992785199732</v>
      </c>
    </row>
    <row r="146" spans="2:3" x14ac:dyDescent="0.25">
      <c r="B146" s="8">
        <v>13</v>
      </c>
      <c r="C146" s="22">
        <f t="shared" ref="C146" si="96">IF(C115&gt;0,LOG10(C115),"")</f>
        <v>3.1129293246326144</v>
      </c>
    </row>
    <row r="147" spans="2:3" x14ac:dyDescent="0.25">
      <c r="B147" s="8">
        <v>14.5</v>
      </c>
      <c r="C147" s="22">
        <f t="shared" ref="C147" si="97">IF(C116&gt;0,LOG10(C116),"")</f>
        <v>3.0104424198139594</v>
      </c>
    </row>
    <row r="148" spans="2:3" x14ac:dyDescent="0.25">
      <c r="B148" s="8">
        <v>16</v>
      </c>
      <c r="C148" s="22">
        <f t="shared" ref="C148" si="98">IF(C117&gt;0,LOG10(C117),"")</f>
        <v>2.9840477004918977</v>
      </c>
    </row>
    <row r="149" spans="2:3" x14ac:dyDescent="0.25">
      <c r="B149" s="8">
        <v>17.5</v>
      </c>
      <c r="C149" s="22">
        <f t="shared" ref="C149" si="99">IF(C118&gt;0,LOG10(C118),"")</f>
        <v>2.8604736955596741</v>
      </c>
    </row>
    <row r="150" spans="2:3" x14ac:dyDescent="0.25">
      <c r="B150" s="8">
        <v>19</v>
      </c>
      <c r="C150" s="22">
        <f t="shared" ref="C150" si="100">IF(C119&gt;0,LOG10(C119),"")</f>
        <v>2.8536067430933847</v>
      </c>
    </row>
    <row r="151" spans="2:3" x14ac:dyDescent="0.25">
      <c r="B151" s="8">
        <v>20.5</v>
      </c>
      <c r="C151" s="22">
        <f t="shared" ref="C151" si="101">IF(C120&gt;0,LOG10(C120),"")</f>
        <v>2.8049169521711583</v>
      </c>
    </row>
    <row r="152" spans="2:3" x14ac:dyDescent="0.25">
      <c r="B152" s="8">
        <v>22</v>
      </c>
      <c r="C152" s="22">
        <f t="shared" ref="C152" si="102">IF(C121&gt;0,LOG10(C121),"")</f>
        <v>2.745817495771917</v>
      </c>
    </row>
    <row r="153" spans="2:3" x14ac:dyDescent="0.25">
      <c r="B153" s="8">
        <v>23.5</v>
      </c>
      <c r="C153" s="22">
        <f t="shared" ref="C153" si="103">IF(C122&gt;0,LOG10(C122),"")</f>
        <v>2.7203244846756198</v>
      </c>
    </row>
    <row r="154" spans="2:3" x14ac:dyDescent="0.25">
      <c r="B154" s="8">
        <v>25</v>
      </c>
      <c r="C154" s="22">
        <f t="shared" ref="C154" si="104">IF(C123&gt;0,LOG10(C123),"")</f>
        <v>2.6848776412120405</v>
      </c>
    </row>
    <row r="155" spans="2:3" x14ac:dyDescent="0.25">
      <c r="B155" s="8">
        <v>26.5</v>
      </c>
      <c r="C155" s="22">
        <f t="shared" ref="C155" si="105">IF(C124&gt;0,LOG10(C124),"")</f>
        <v>2.640869473284817</v>
      </c>
    </row>
    <row r="156" spans="2:3" x14ac:dyDescent="0.25">
      <c r="B156" s="8">
        <v>28</v>
      </c>
      <c r="C156" s="22">
        <f t="shared" ref="C156" si="106">IF(C125&gt;0,LOG10(C125),"")</f>
        <v>2.6249724995900734</v>
      </c>
    </row>
    <row r="157" spans="2:3" x14ac:dyDescent="0.25">
      <c r="B157" s="8">
        <v>29.5</v>
      </c>
      <c r="C157" s="22">
        <f t="shared" ref="C157" si="107">IF(C126&gt;0,LOG10(C126),"")</f>
        <v>2.5754944828653814</v>
      </c>
    </row>
    <row r="158" spans="2:3" x14ac:dyDescent="0.25">
      <c r="B158" s="8">
        <v>31</v>
      </c>
      <c r="C158" s="22">
        <f t="shared" ref="C158" si="108">IF(C127&gt;0,LOG10(C127),"")</f>
        <v>2.5385082637760479</v>
      </c>
    </row>
    <row r="159" spans="2:3" x14ac:dyDescent="0.25">
      <c r="B159" s="8">
        <v>32.5</v>
      </c>
      <c r="C159" s="22">
        <f t="shared" ref="C159" si="109">IF(C128&gt;0,LOG10(C128),"")</f>
        <v>2.5405831293859289</v>
      </c>
    </row>
    <row r="160" spans="2:3" x14ac:dyDescent="0.25">
      <c r="B160" s="8">
        <v>34</v>
      </c>
      <c r="C160" s="22">
        <f t="shared" ref="C160" si="110">IF(C129&gt;0,LOG10(C129),"")</f>
        <v>2.5203242955501164</v>
      </c>
    </row>
    <row r="161" spans="1:3" x14ac:dyDescent="0.25">
      <c r="B161" s="8">
        <v>35.5</v>
      </c>
      <c r="C161" s="22">
        <f t="shared" ref="C161" si="111">IF(C130&gt;0,LOG10(C130),"")</f>
        <v>2.5188307066773614</v>
      </c>
    </row>
    <row r="162" spans="1:3" x14ac:dyDescent="0.25">
      <c r="B162" s="8">
        <v>37</v>
      </c>
      <c r="C162" s="22">
        <f t="shared" ref="C162" si="112">IF(C131&gt;0,LOG10(C131),"")</f>
        <v>2.4642644386079913</v>
      </c>
    </row>
    <row r="163" spans="1:3" x14ac:dyDescent="0.25">
      <c r="B163" s="8">
        <v>38.5</v>
      </c>
      <c r="C163" s="22">
        <f t="shared" ref="C163" si="113">IF(C132&gt;0,LOG10(C132),"")</f>
        <v>2.458676584055993</v>
      </c>
    </row>
    <row r="164" spans="1:3" x14ac:dyDescent="0.25">
      <c r="B164" s="8">
        <v>40</v>
      </c>
      <c r="C164" s="22">
        <f t="shared" ref="C164" si="114">IF(C133&gt;0,LOG10(C133),"")</f>
        <v>2.4424423608139065</v>
      </c>
    </row>
    <row r="165" spans="1:3" x14ac:dyDescent="0.25">
      <c r="A165" t="s">
        <v>11</v>
      </c>
      <c r="B165" s="3">
        <v>0</v>
      </c>
      <c r="C165" s="22"/>
    </row>
    <row r="166" spans="1:3" x14ac:dyDescent="0.25">
      <c r="B166" s="5">
        <v>1</v>
      </c>
      <c r="C166" s="24" t="e">
        <f>IF(C135&lt;&gt;"", RSQ($B135:$B$164,#REF!),"")</f>
        <v>#REF!</v>
      </c>
    </row>
    <row r="167" spans="1:3" x14ac:dyDescent="0.25">
      <c r="B167" s="9">
        <v>2</v>
      </c>
      <c r="C167" s="24" t="e">
        <f>IF(C136&lt;&gt;"", RSQ($B136:$B$164,#REF!),"")</f>
        <v>#REF!</v>
      </c>
    </row>
    <row r="168" spans="1:3" x14ac:dyDescent="0.25">
      <c r="B168" s="8">
        <v>3</v>
      </c>
      <c r="C168" s="24" t="e">
        <f>IF(C137&lt;&gt;"", RSQ($B137:$B$164,#REF!),"")</f>
        <v>#REF!</v>
      </c>
    </row>
    <row r="169" spans="1:3" x14ac:dyDescent="0.25">
      <c r="B169" s="8">
        <v>4</v>
      </c>
      <c r="C169" s="24" t="e">
        <f>IF(C138&lt;&gt;"", RSQ($B138:$B$164,#REF!),"")</f>
        <v>#REF!</v>
      </c>
    </row>
    <row r="170" spans="1:3" x14ac:dyDescent="0.25">
      <c r="B170" s="8">
        <v>5</v>
      </c>
      <c r="C170" s="31" t="e">
        <f>IF(C139&lt;&gt;"", RSQ($B139:$B$164,#REF!),"")</f>
        <v>#REF!</v>
      </c>
    </row>
    <row r="171" spans="1:3" x14ac:dyDescent="0.25">
      <c r="B171" s="8">
        <v>6</v>
      </c>
      <c r="C171" s="30" t="e">
        <f>IF(C140&lt;&gt;"", RSQ($B140:$B$164,#REF!),"")</f>
        <v>#REF!</v>
      </c>
    </row>
    <row r="172" spans="1:3" x14ac:dyDescent="0.25">
      <c r="B172" s="8">
        <v>7</v>
      </c>
      <c r="C172" s="30" t="e">
        <f>IF(C141&lt;&gt;"", RSQ($B141:$B$164,#REF!),"")</f>
        <v>#REF!</v>
      </c>
    </row>
    <row r="173" spans="1:3" x14ac:dyDescent="0.25">
      <c r="B173" s="8">
        <v>8</v>
      </c>
      <c r="C173" s="24" t="e">
        <f>IF(C142&lt;&gt;"", RSQ($B142:$B$164,#REF!),"")</f>
        <v>#REF!</v>
      </c>
    </row>
    <row r="174" spans="1:3" x14ac:dyDescent="0.25">
      <c r="B174" s="8">
        <v>9</v>
      </c>
      <c r="C174" s="24" t="e">
        <f>IF(C143&lt;&gt;"", RSQ($B143:$B$164,#REF!),"")</f>
        <v>#REF!</v>
      </c>
    </row>
    <row r="175" spans="1:3" x14ac:dyDescent="0.25">
      <c r="B175" s="8">
        <v>10</v>
      </c>
      <c r="C175" s="24" t="e">
        <f>IF(C144&lt;&gt;"", RSQ($B144:$B$164,#REF!),"")</f>
        <v>#REF!</v>
      </c>
    </row>
    <row r="176" spans="1:3" x14ac:dyDescent="0.25">
      <c r="B176" s="8">
        <v>11.5</v>
      </c>
      <c r="C176" s="30" t="e">
        <f>IF(C145&lt;&gt;"", RSQ($B145:$B$164,#REF!),"")</f>
        <v>#REF!</v>
      </c>
    </row>
    <row r="177" spans="2:3" x14ac:dyDescent="0.25">
      <c r="B177" s="8">
        <v>13</v>
      </c>
      <c r="C177" s="24" t="e">
        <f>IF(C146&lt;&gt;"", RSQ($B146:$B$164,#REF!),"")</f>
        <v>#REF!</v>
      </c>
    </row>
    <row r="178" spans="2:3" x14ac:dyDescent="0.25">
      <c r="B178" s="8">
        <v>14.5</v>
      </c>
      <c r="C178" s="24" t="e">
        <f>IF(C147&lt;&gt;"", RSQ($B147:$B$164,#REF!),"")</f>
        <v>#REF!</v>
      </c>
    </row>
    <row r="179" spans="2:3" x14ac:dyDescent="0.25">
      <c r="B179" s="8">
        <v>16</v>
      </c>
      <c r="C179" s="24" t="e">
        <f>IF(C148&lt;&gt;"", RSQ($B148:$B$164,#REF!),"")</f>
        <v>#REF!</v>
      </c>
    </row>
    <row r="180" spans="2:3" x14ac:dyDescent="0.25">
      <c r="B180" s="8">
        <v>17.5</v>
      </c>
      <c r="C180" s="24" t="e">
        <f>IF(C149&lt;&gt;"", RSQ($B149:$B$164,#REF!),"")</f>
        <v>#REF!</v>
      </c>
    </row>
    <row r="181" spans="2:3" x14ac:dyDescent="0.25">
      <c r="B181" s="8">
        <v>19</v>
      </c>
      <c r="C181" s="24" t="e">
        <f>IF(C150&lt;&gt;"", RSQ($B150:$B$164,#REF!),"")</f>
        <v>#REF!</v>
      </c>
    </row>
    <row r="182" spans="2:3" x14ac:dyDescent="0.25">
      <c r="B182" s="8">
        <v>20.5</v>
      </c>
      <c r="C182" s="24" t="e">
        <f>IF(C151&lt;&gt;"", RSQ($B151:$B$164,#REF!),"")</f>
        <v>#REF!</v>
      </c>
    </row>
    <row r="183" spans="2:3" x14ac:dyDescent="0.25">
      <c r="B183" s="8">
        <v>22</v>
      </c>
      <c r="C183" s="24" t="e">
        <f>IF(C152&lt;&gt;"", RSQ($B152:$B$164,#REF!),"")</f>
        <v>#REF!</v>
      </c>
    </row>
    <row r="184" spans="2:3" x14ac:dyDescent="0.25">
      <c r="B184" s="8">
        <v>23.5</v>
      </c>
      <c r="C184" s="24" t="e">
        <f>IF(C153&lt;&gt;"", RSQ($B153:$B$164,#REF!),"")</f>
        <v>#REF!</v>
      </c>
    </row>
    <row r="185" spans="2:3" x14ac:dyDescent="0.25">
      <c r="B185" s="8">
        <v>25</v>
      </c>
      <c r="C185" s="24" t="e">
        <f>IF(C154&lt;&gt;"", RSQ($B154:$B$164,#REF!),"")</f>
        <v>#REF!</v>
      </c>
    </row>
    <row r="186" spans="2:3" x14ac:dyDescent="0.25">
      <c r="B186" s="8">
        <v>26.5</v>
      </c>
      <c r="C186" s="24" t="e">
        <f>IF(C155&lt;&gt;"", RSQ($B155:$B$164,#REF!),"")</f>
        <v>#REF!</v>
      </c>
    </row>
    <row r="187" spans="2:3" x14ac:dyDescent="0.25">
      <c r="B187" s="8">
        <v>28</v>
      </c>
      <c r="C187" s="24" t="e">
        <f>IF(C156&lt;&gt;"", RSQ($B156:$B$164,#REF!),"")</f>
        <v>#REF!</v>
      </c>
    </row>
    <row r="188" spans="2:3" x14ac:dyDescent="0.25">
      <c r="B188" s="8">
        <v>29.5</v>
      </c>
      <c r="C188" s="24" t="e">
        <f>IF(C157&lt;&gt;"", RSQ($B157:$B$164,#REF!),"")</f>
        <v>#REF!</v>
      </c>
    </row>
    <row r="189" spans="2:3" x14ac:dyDescent="0.25">
      <c r="B189" s="8">
        <v>31</v>
      </c>
      <c r="C189" s="24" t="e">
        <f>IF(C158&lt;&gt;"", RSQ($B158:$B$164,#REF!),"")</f>
        <v>#REF!</v>
      </c>
    </row>
    <row r="190" spans="2:3" x14ac:dyDescent="0.25">
      <c r="B190" s="8">
        <v>32.5</v>
      </c>
      <c r="C190" s="24" t="e">
        <f>IF(C159&lt;&gt;"", RSQ($B159:$B$164,#REF!),"")</f>
        <v>#REF!</v>
      </c>
    </row>
    <row r="191" spans="2:3" x14ac:dyDescent="0.25">
      <c r="B191" s="8">
        <v>34</v>
      </c>
      <c r="C191" s="24" t="e">
        <f>IF(C160&lt;&gt;"", RSQ($B160:$B$164,#REF!),"")</f>
        <v>#REF!</v>
      </c>
    </row>
    <row r="192" spans="2:3" x14ac:dyDescent="0.25">
      <c r="B192" s="8">
        <v>35.5</v>
      </c>
      <c r="C192" s="24" t="e">
        <f>IF(C161&lt;&gt;"", RSQ($B161:$B$164,#REF!),"")</f>
        <v>#REF!</v>
      </c>
    </row>
    <row r="193" spans="1:3" x14ac:dyDescent="0.25">
      <c r="B193" s="8">
        <v>37</v>
      </c>
      <c r="C193" s="24" t="e">
        <f>IF(C162&lt;&gt;"", RSQ($B162:$B$164,#REF!),"")</f>
        <v>#REF!</v>
      </c>
    </row>
    <row r="194" spans="1:3" x14ac:dyDescent="0.25">
      <c r="B194" s="8">
        <v>38.5</v>
      </c>
      <c r="C194" s="24" t="e">
        <f>IF(C163&lt;&gt;"", RSQ($B163:$B$164,#REF!),"")</f>
        <v>#REF!</v>
      </c>
    </row>
    <row r="195" spans="1:3" x14ac:dyDescent="0.25">
      <c r="B195" s="8">
        <v>40</v>
      </c>
      <c r="C195" s="22"/>
    </row>
    <row r="196" spans="1:3" x14ac:dyDescent="0.25">
      <c r="A196" t="s">
        <v>15</v>
      </c>
      <c r="C196" s="22">
        <v>7</v>
      </c>
    </row>
    <row r="197" spans="1:3" x14ac:dyDescent="0.25">
      <c r="A197" t="s">
        <v>12</v>
      </c>
      <c r="B197" s="3">
        <v>0</v>
      </c>
      <c r="C197" s="22"/>
    </row>
    <row r="198" spans="1:3" x14ac:dyDescent="0.25">
      <c r="B198" s="5">
        <v>1</v>
      </c>
      <c r="C198" s="22"/>
    </row>
    <row r="199" spans="1:3" x14ac:dyDescent="0.25">
      <c r="B199" s="9">
        <v>2</v>
      </c>
      <c r="C199" s="24" t="e">
        <f xml:space="preserve"> RSQ($B$135:$B136,#REF!)</f>
        <v>#REF!</v>
      </c>
    </row>
    <row r="200" spans="1:3" x14ac:dyDescent="0.25">
      <c r="B200" s="8">
        <v>3</v>
      </c>
      <c r="C200" s="24" t="e">
        <f xml:space="preserve"> RSQ($B$135:$B137,#REF!)</f>
        <v>#REF!</v>
      </c>
    </row>
    <row r="201" spans="1:3" x14ac:dyDescent="0.25">
      <c r="B201" s="8">
        <v>4</v>
      </c>
      <c r="C201" s="24" t="e">
        <f xml:space="preserve"> RSQ($B$135:$B138,#REF!)</f>
        <v>#REF!</v>
      </c>
    </row>
    <row r="202" spans="1:3" x14ac:dyDescent="0.25">
      <c r="B202" s="8">
        <v>5</v>
      </c>
      <c r="C202" s="24"/>
    </row>
    <row r="203" spans="1:3" x14ac:dyDescent="0.25">
      <c r="B203" s="8">
        <v>6</v>
      </c>
      <c r="C203" s="24"/>
    </row>
    <row r="204" spans="1:3" x14ac:dyDescent="0.25">
      <c r="B204" s="8">
        <v>7</v>
      </c>
      <c r="C204" s="24"/>
    </row>
    <row r="205" spans="1:3" x14ac:dyDescent="0.25">
      <c r="B205" s="8">
        <v>8</v>
      </c>
      <c r="C205" s="24"/>
    </row>
    <row r="206" spans="1:3" x14ac:dyDescent="0.25">
      <c r="B206" s="8">
        <v>9</v>
      </c>
      <c r="C206" s="24"/>
    </row>
    <row r="207" spans="1:3" x14ac:dyDescent="0.25">
      <c r="B207" s="8">
        <v>10</v>
      </c>
      <c r="C207" s="24"/>
    </row>
    <row r="208" spans="1:3" x14ac:dyDescent="0.25">
      <c r="B208" s="8">
        <v>11.5</v>
      </c>
      <c r="C208" s="25"/>
    </row>
    <row r="209" spans="2:3" x14ac:dyDescent="0.25">
      <c r="B209" s="8">
        <v>13</v>
      </c>
      <c r="C209" s="24"/>
    </row>
    <row r="210" spans="2:3" x14ac:dyDescent="0.25">
      <c r="B210" s="8">
        <v>14.5</v>
      </c>
      <c r="C210" s="22"/>
    </row>
    <row r="211" spans="2:3" x14ac:dyDescent="0.25">
      <c r="B211" s="8">
        <v>16</v>
      </c>
      <c r="C211" s="22"/>
    </row>
    <row r="212" spans="2:3" x14ac:dyDescent="0.25">
      <c r="B212" s="8">
        <v>17.5</v>
      </c>
      <c r="C212" s="22"/>
    </row>
    <row r="213" spans="2:3" x14ac:dyDescent="0.25">
      <c r="B213" s="8">
        <v>19</v>
      </c>
      <c r="C213" s="22"/>
    </row>
    <row r="214" spans="2:3" x14ac:dyDescent="0.25">
      <c r="B214" s="8">
        <v>20.5</v>
      </c>
      <c r="C214" s="22"/>
    </row>
    <row r="215" spans="2:3" x14ac:dyDescent="0.25">
      <c r="B215" s="8">
        <v>22</v>
      </c>
      <c r="C215" s="22"/>
    </row>
    <row r="216" spans="2:3" x14ac:dyDescent="0.25">
      <c r="B216" s="8">
        <v>23.5</v>
      </c>
      <c r="C216" s="22"/>
    </row>
    <row r="217" spans="2:3" x14ac:dyDescent="0.25">
      <c r="B217" s="8">
        <v>25</v>
      </c>
      <c r="C217" s="22"/>
    </row>
    <row r="218" spans="2:3" x14ac:dyDescent="0.25">
      <c r="B218" s="8">
        <v>26.5</v>
      </c>
      <c r="C218" s="22"/>
    </row>
    <row r="219" spans="2:3" x14ac:dyDescent="0.25">
      <c r="B219" s="8">
        <v>28</v>
      </c>
      <c r="C219" s="22"/>
    </row>
    <row r="220" spans="2:3" x14ac:dyDescent="0.25">
      <c r="B220" s="8">
        <v>29.5</v>
      </c>
      <c r="C220" s="22"/>
    </row>
    <row r="221" spans="2:3" x14ac:dyDescent="0.25">
      <c r="B221" s="8">
        <v>31</v>
      </c>
      <c r="C221" s="22"/>
    </row>
    <row r="222" spans="2:3" x14ac:dyDescent="0.25">
      <c r="B222" s="8">
        <v>32.5</v>
      </c>
      <c r="C222" s="22"/>
    </row>
    <row r="223" spans="2:3" x14ac:dyDescent="0.25">
      <c r="B223" s="8">
        <v>34</v>
      </c>
      <c r="C223" s="22"/>
    </row>
    <row r="224" spans="2:3" x14ac:dyDescent="0.25">
      <c r="B224" s="8">
        <v>35.5</v>
      </c>
      <c r="C224" s="22"/>
    </row>
    <row r="225" spans="1:3" x14ac:dyDescent="0.25">
      <c r="B225" s="8">
        <v>37</v>
      </c>
      <c r="C225" s="22"/>
    </row>
    <row r="226" spans="1:3" x14ac:dyDescent="0.25">
      <c r="B226" s="8">
        <v>38.5</v>
      </c>
      <c r="C226" s="22"/>
    </row>
    <row r="227" spans="1:3" x14ac:dyDescent="0.25">
      <c r="B227" s="8">
        <v>40</v>
      </c>
      <c r="C227" s="22"/>
    </row>
    <row r="228" spans="1:3" x14ac:dyDescent="0.25">
      <c r="A228" t="s">
        <v>16</v>
      </c>
      <c r="B228" s="3">
        <v>0</v>
      </c>
      <c r="C228" s="22"/>
    </row>
    <row r="229" spans="1:3" x14ac:dyDescent="0.25">
      <c r="B229" s="5">
        <v>1</v>
      </c>
      <c r="C229" s="22"/>
    </row>
    <row r="230" spans="1:3" x14ac:dyDescent="0.25">
      <c r="B230" s="9">
        <v>2</v>
      </c>
      <c r="C230" s="22"/>
    </row>
    <row r="231" spans="1:3" x14ac:dyDescent="0.25">
      <c r="B231" s="8">
        <v>3</v>
      </c>
      <c r="C231" s="22">
        <f>RSQ($B137:$B$140, C137:C$140)</f>
        <v>0.97644856261216706</v>
      </c>
    </row>
    <row r="232" spans="1:3" x14ac:dyDescent="0.25">
      <c r="B232" s="8">
        <v>4</v>
      </c>
      <c r="C232" s="22">
        <f>RSQ($B138:$B$140, C138:C$140)</f>
        <v>0.99518524094140681</v>
      </c>
    </row>
    <row r="233" spans="1:3" x14ac:dyDescent="0.25">
      <c r="B233" s="8">
        <v>5</v>
      </c>
      <c r="C233" s="22">
        <f>RSQ($B139:$B$140, C139:C$140)</f>
        <v>0.99999999999999978</v>
      </c>
    </row>
    <row r="234" spans="1:3" x14ac:dyDescent="0.25">
      <c r="B234" s="8">
        <v>6</v>
      </c>
      <c r="C234" s="22"/>
    </row>
    <row r="235" spans="1:3" x14ac:dyDescent="0.25">
      <c r="B235" s="8">
        <v>7</v>
      </c>
      <c r="C235" s="22"/>
    </row>
    <row r="236" spans="1:3" x14ac:dyDescent="0.25">
      <c r="B236" s="8">
        <v>8</v>
      </c>
      <c r="C236" s="22"/>
    </row>
    <row r="237" spans="1:3" x14ac:dyDescent="0.25">
      <c r="B237" s="8">
        <v>9</v>
      </c>
      <c r="C237" s="22"/>
    </row>
    <row r="238" spans="1:3" x14ac:dyDescent="0.25">
      <c r="B238" s="8">
        <v>10</v>
      </c>
      <c r="C238" s="29"/>
    </row>
    <row r="239" spans="1:3" x14ac:dyDescent="0.25">
      <c r="B239" s="8">
        <v>11.5</v>
      </c>
      <c r="C239" s="26"/>
    </row>
    <row r="240" spans="1:3" x14ac:dyDescent="0.25">
      <c r="B240" s="8">
        <v>13</v>
      </c>
      <c r="C240" s="22"/>
    </row>
    <row r="241" spans="2:3" x14ac:dyDescent="0.25">
      <c r="B241" s="8">
        <v>14.5</v>
      </c>
      <c r="C241" s="22"/>
    </row>
    <row r="242" spans="2:3" x14ac:dyDescent="0.25">
      <c r="B242" s="8">
        <v>16</v>
      </c>
      <c r="C242" s="22"/>
    </row>
    <row r="243" spans="2:3" x14ac:dyDescent="0.25">
      <c r="B243" s="8">
        <v>17.5</v>
      </c>
      <c r="C243" s="22"/>
    </row>
    <row r="244" spans="2:3" x14ac:dyDescent="0.25">
      <c r="B244" s="8">
        <v>19</v>
      </c>
      <c r="C244" s="22"/>
    </row>
    <row r="245" spans="2:3" x14ac:dyDescent="0.25">
      <c r="B245" s="8">
        <v>20.5</v>
      </c>
      <c r="C245" s="22"/>
    </row>
    <row r="246" spans="2:3" x14ac:dyDescent="0.25">
      <c r="B246" s="8">
        <v>22</v>
      </c>
      <c r="C246" s="22"/>
    </row>
    <row r="247" spans="2:3" x14ac:dyDescent="0.25">
      <c r="B247" s="8">
        <v>23.5</v>
      </c>
      <c r="C247" s="22"/>
    </row>
    <row r="248" spans="2:3" x14ac:dyDescent="0.25">
      <c r="B248" s="8">
        <v>25</v>
      </c>
      <c r="C248" s="22"/>
    </row>
    <row r="249" spans="2:3" x14ac:dyDescent="0.25">
      <c r="B249" s="8">
        <v>26.5</v>
      </c>
      <c r="C249" s="22"/>
    </row>
    <row r="250" spans="2:3" x14ac:dyDescent="0.25">
      <c r="B250" s="8">
        <v>28</v>
      </c>
      <c r="C250" s="22"/>
    </row>
    <row r="251" spans="2:3" x14ac:dyDescent="0.25">
      <c r="B251" s="8">
        <v>29.5</v>
      </c>
      <c r="C251" s="22"/>
    </row>
    <row r="252" spans="2:3" x14ac:dyDescent="0.25">
      <c r="B252" s="8">
        <v>31</v>
      </c>
      <c r="C252" s="22"/>
    </row>
    <row r="253" spans="2:3" x14ac:dyDescent="0.25">
      <c r="B253" s="8">
        <v>32.5</v>
      </c>
      <c r="C253" s="22"/>
    </row>
    <row r="254" spans="2:3" x14ac:dyDescent="0.25">
      <c r="B254" s="8">
        <v>34</v>
      </c>
      <c r="C254" s="22"/>
    </row>
    <row r="255" spans="2:3" x14ac:dyDescent="0.25">
      <c r="B255" s="8">
        <v>35.5</v>
      </c>
      <c r="C255" s="22"/>
    </row>
    <row r="256" spans="2:3" x14ac:dyDescent="0.25">
      <c r="B256" s="8">
        <v>37</v>
      </c>
      <c r="C256" s="22"/>
    </row>
    <row r="257" spans="1:3" x14ac:dyDescent="0.25">
      <c r="B257" s="8">
        <v>38.5</v>
      </c>
      <c r="C257" s="22"/>
    </row>
    <row r="258" spans="1:3" x14ac:dyDescent="0.25">
      <c r="B258" s="8">
        <v>40</v>
      </c>
      <c r="C258" s="22"/>
    </row>
    <row r="259" spans="1:3" x14ac:dyDescent="0.25">
      <c r="A259" t="s">
        <v>13</v>
      </c>
      <c r="B259" s="3">
        <v>0</v>
      </c>
      <c r="C259" s="22"/>
    </row>
    <row r="260" spans="1:3" x14ac:dyDescent="0.25">
      <c r="B260" s="5">
        <v>1</v>
      </c>
      <c r="C260" s="22"/>
    </row>
    <row r="261" spans="1:3" x14ac:dyDescent="0.25">
      <c r="B261" s="9">
        <v>2</v>
      </c>
      <c r="C261" s="22"/>
    </row>
    <row r="262" spans="1:3" x14ac:dyDescent="0.25">
      <c r="B262" s="8">
        <v>3</v>
      </c>
      <c r="C262" s="31" t="e">
        <f t="shared" ref="C262" si="115">SUM(C199,C231)</f>
        <v>#REF!</v>
      </c>
    </row>
    <row r="263" spans="1:3" x14ac:dyDescent="0.25">
      <c r="B263" s="8">
        <v>4</v>
      </c>
      <c r="C263" s="31" t="e">
        <f t="shared" ref="C263" si="116">SUM(C200,C232)</f>
        <v>#REF!</v>
      </c>
    </row>
    <row r="264" spans="1:3" x14ac:dyDescent="0.25">
      <c r="B264" s="8">
        <v>5</v>
      </c>
      <c r="C264" s="31" t="e">
        <f t="shared" ref="C264" si="117">SUM(C201,C233)</f>
        <v>#REF!</v>
      </c>
    </row>
    <row r="265" spans="1:3" x14ac:dyDescent="0.25">
      <c r="B265" s="8">
        <v>6</v>
      </c>
      <c r="C265" s="31"/>
    </row>
    <row r="266" spans="1:3" x14ac:dyDescent="0.25">
      <c r="B266" s="8">
        <v>7</v>
      </c>
      <c r="C266" s="31"/>
    </row>
    <row r="267" spans="1:3" x14ac:dyDescent="0.25">
      <c r="B267" s="8">
        <v>8</v>
      </c>
      <c r="C267" s="31"/>
    </row>
    <row r="268" spans="1:3" x14ac:dyDescent="0.25">
      <c r="B268" s="8">
        <v>9</v>
      </c>
      <c r="C268" s="31"/>
    </row>
    <row r="269" spans="1:3" x14ac:dyDescent="0.25">
      <c r="B269" s="8">
        <v>10</v>
      </c>
      <c r="C269" s="31"/>
    </row>
    <row r="270" spans="1:3" x14ac:dyDescent="0.25">
      <c r="B270" s="8">
        <v>11.5</v>
      </c>
      <c r="C270" s="22"/>
    </row>
    <row r="271" spans="1:3" x14ac:dyDescent="0.25">
      <c r="B271" s="8">
        <v>13</v>
      </c>
      <c r="C271" s="22"/>
    </row>
    <row r="272" spans="1:3" x14ac:dyDescent="0.25">
      <c r="B272" s="8">
        <v>14.5</v>
      </c>
      <c r="C272" s="22"/>
    </row>
    <row r="273" spans="2:3" x14ac:dyDescent="0.25">
      <c r="B273" s="8">
        <v>16</v>
      </c>
      <c r="C273" s="22"/>
    </row>
    <row r="274" spans="2:3" x14ac:dyDescent="0.25">
      <c r="B274" s="8">
        <v>17.5</v>
      </c>
      <c r="C274" s="22"/>
    </row>
    <row r="275" spans="2:3" x14ac:dyDescent="0.25">
      <c r="B275" s="8">
        <v>19</v>
      </c>
      <c r="C275" s="22"/>
    </row>
    <row r="276" spans="2:3" x14ac:dyDescent="0.25">
      <c r="B276" s="8">
        <v>20.5</v>
      </c>
      <c r="C276" s="22"/>
    </row>
    <row r="277" spans="2:3" x14ac:dyDescent="0.25">
      <c r="B277" s="8">
        <v>22</v>
      </c>
      <c r="C277" s="22"/>
    </row>
    <row r="278" spans="2:3" x14ac:dyDescent="0.25">
      <c r="B278" s="8">
        <v>23.5</v>
      </c>
      <c r="C278" s="22"/>
    </row>
    <row r="279" spans="2:3" x14ac:dyDescent="0.25">
      <c r="B279" s="8">
        <v>25</v>
      </c>
      <c r="C279" s="22"/>
    </row>
    <row r="280" spans="2:3" x14ac:dyDescent="0.25">
      <c r="B280" s="8">
        <v>26.5</v>
      </c>
      <c r="C280" s="22"/>
    </row>
    <row r="281" spans="2:3" x14ac:dyDescent="0.25">
      <c r="B281" s="8">
        <v>28</v>
      </c>
      <c r="C281" s="22"/>
    </row>
    <row r="282" spans="2:3" x14ac:dyDescent="0.25">
      <c r="B282" s="8">
        <v>29.5</v>
      </c>
      <c r="C282" s="22"/>
    </row>
    <row r="283" spans="2:3" x14ac:dyDescent="0.25">
      <c r="B283" s="8">
        <v>31</v>
      </c>
      <c r="C283" s="22"/>
    </row>
    <row r="284" spans="2:3" x14ac:dyDescent="0.25">
      <c r="B284" s="8">
        <v>32.5</v>
      </c>
      <c r="C284" s="22"/>
    </row>
    <row r="285" spans="2:3" x14ac:dyDescent="0.25">
      <c r="B285" s="8">
        <v>34</v>
      </c>
      <c r="C285" s="22"/>
    </row>
    <row r="286" spans="2:3" x14ac:dyDescent="0.25">
      <c r="B286" s="8">
        <v>35.5</v>
      </c>
      <c r="C286" s="22"/>
    </row>
    <row r="287" spans="2:3" x14ac:dyDescent="0.25">
      <c r="B287" s="8">
        <v>37</v>
      </c>
      <c r="C287" s="22"/>
    </row>
    <row r="288" spans="2:3" x14ac:dyDescent="0.25">
      <c r="B288" s="8">
        <v>38.5</v>
      </c>
      <c r="C288" s="22"/>
    </row>
    <row r="289" spans="1:3" x14ac:dyDescent="0.25">
      <c r="B289" s="8">
        <v>40</v>
      </c>
      <c r="C289" s="22"/>
    </row>
    <row r="290" spans="1:3" x14ac:dyDescent="0.25">
      <c r="A290" t="s">
        <v>14</v>
      </c>
      <c r="C290" s="22" t="e">
        <f t="shared" ref="C290" si="118">MAX(C259:C289)</f>
        <v>#REF!</v>
      </c>
    </row>
    <row r="291" spans="1:3" x14ac:dyDescent="0.25">
      <c r="A291" t="s">
        <v>36</v>
      </c>
      <c r="C291" s="22" t="e">
        <f t="shared" ref="C291" si="119">MATCH(C290,C260:C268,0)</f>
        <v>#REF!</v>
      </c>
    </row>
    <row r="292" spans="1:3" x14ac:dyDescent="0.25">
      <c r="A292" t="s">
        <v>31</v>
      </c>
      <c r="B292" s="3">
        <v>0</v>
      </c>
      <c r="C292" s="22"/>
    </row>
    <row r="293" spans="1:3" x14ac:dyDescent="0.25">
      <c r="B293" s="5">
        <v>1</v>
      </c>
      <c r="C293" s="22">
        <f t="shared" ref="C293" si="120">IF(0 &lt; 10^C135-10^(C$19*$B293+C$20), LOG(10^C135-10^(C$19*$B293+C$20)), "")</f>
        <v>5.6653958855499909</v>
      </c>
    </row>
    <row r="294" spans="1:3" x14ac:dyDescent="0.25">
      <c r="B294" s="9">
        <v>2</v>
      </c>
      <c r="C294" s="22">
        <f t="shared" ref="C294" si="121">IF(0 &lt; 10^C136-10^(C$19*$B294+C$20), LOG(10^C136-10^(C$19*$B294+C$20)), "")</f>
        <v>5.0357149738695375</v>
      </c>
    </row>
    <row r="295" spans="1:3" x14ac:dyDescent="0.25">
      <c r="B295" s="8">
        <v>3</v>
      </c>
      <c r="C295" s="22">
        <f t="shared" ref="C295" si="122">IF(0 &lt; 10^C137-10^(C$19*$B295+C$20), LOG(10^C137-10^(C$19*$B295+C$20)), "")</f>
        <v>4.57448168030158</v>
      </c>
    </row>
    <row r="296" spans="1:3" x14ac:dyDescent="0.25">
      <c r="B296" s="8">
        <v>4</v>
      </c>
      <c r="C296" s="22">
        <f t="shared" ref="C296" si="123">IF(0 &lt; 10^C138-10^(C$19*$B296+C$20), LOG(10^C138-10^(C$19*$B296+C$20)), "")</f>
        <v>4.1274561393759246</v>
      </c>
    </row>
    <row r="297" spans="1:3" x14ac:dyDescent="0.25">
      <c r="B297" s="8">
        <v>5</v>
      </c>
      <c r="C297" s="22">
        <f t="shared" ref="C297" si="124">IF(0 &lt; 10^C139-10^(C$19*$B297+C$20), LOG(10^C139-10^(C$19*$B297+C$20)), "")</f>
        <v>3.8120819582030303</v>
      </c>
    </row>
    <row r="298" spans="1:3" x14ac:dyDescent="0.25">
      <c r="B298" s="8">
        <v>6</v>
      </c>
      <c r="C298" s="22">
        <f t="shared" ref="C298" si="125">IF(0 &lt; 10^C140-10^(C$19*$B298+C$20), LOG(10^C140-10^(C$19*$B298+C$20)), "")</f>
        <v>3.5365652077953587</v>
      </c>
    </row>
    <row r="299" spans="1:3" x14ac:dyDescent="0.25">
      <c r="B299" s="8">
        <v>7</v>
      </c>
      <c r="C299" s="22">
        <f t="shared" ref="C299" si="126">IF(0 &lt; 10^C141-10^(C$19*$B299+C$20), LOG(10^C141-10^(C$19*$B299+C$20)), "")</f>
        <v>3.2798592878500701</v>
      </c>
    </row>
    <row r="300" spans="1:3" x14ac:dyDescent="0.25">
      <c r="B300" s="8">
        <v>8</v>
      </c>
      <c r="C300" s="22">
        <f t="shared" ref="C300" si="127">IF(0 &lt; 10^C142-10^(C$19*$B300+C$20), LOG(10^C142-10^(C$19*$B300+C$20)), "")</f>
        <v>3.2830274587539625</v>
      </c>
    </row>
    <row r="301" spans="1:3" x14ac:dyDescent="0.25">
      <c r="B301" s="8">
        <v>9</v>
      </c>
      <c r="C301" s="22">
        <f t="shared" ref="C301" si="128">IF(0 &lt; 10^C143-10^(C$19*$B301+C$20), LOG(10^C143-10^(C$19*$B301+C$20)), "")</f>
        <v>3.2253536546202457</v>
      </c>
    </row>
    <row r="302" spans="1:3" x14ac:dyDescent="0.25">
      <c r="B302" s="8">
        <v>10</v>
      </c>
      <c r="C302" s="22">
        <f t="shared" ref="C302" si="129">IF(0 &lt; 10^C144-10^(C$19*$B302+C$20), LOG(10^C144-10^(C$19*$B302+C$20)), "")</f>
        <v>3.0812202840931868</v>
      </c>
    </row>
    <row r="303" spans="1:3" x14ac:dyDescent="0.25">
      <c r="B303" s="8">
        <v>11.5</v>
      </c>
      <c r="C303" s="22"/>
    </row>
    <row r="304" spans="1:3" x14ac:dyDescent="0.25">
      <c r="B304" s="8">
        <v>13</v>
      </c>
      <c r="C304" s="22"/>
    </row>
    <row r="305" spans="2:3" x14ac:dyDescent="0.25">
      <c r="B305" s="8">
        <v>14.5</v>
      </c>
      <c r="C305" s="22"/>
    </row>
    <row r="306" spans="2:3" x14ac:dyDescent="0.25">
      <c r="B306" s="8">
        <v>16</v>
      </c>
      <c r="C306" s="22"/>
    </row>
    <row r="307" spans="2:3" x14ac:dyDescent="0.25">
      <c r="B307" s="8">
        <v>17.5</v>
      </c>
      <c r="C307" s="22"/>
    </row>
    <row r="308" spans="2:3" x14ac:dyDescent="0.25">
      <c r="B308" s="8">
        <v>19</v>
      </c>
      <c r="C308" s="22"/>
    </row>
    <row r="309" spans="2:3" x14ac:dyDescent="0.25">
      <c r="B309" s="8">
        <v>20.5</v>
      </c>
      <c r="C309" s="22"/>
    </row>
    <row r="310" spans="2:3" x14ac:dyDescent="0.25">
      <c r="B310" s="8">
        <v>22</v>
      </c>
      <c r="C310" s="22"/>
    </row>
    <row r="311" spans="2:3" x14ac:dyDescent="0.25">
      <c r="B311" s="8">
        <v>23.5</v>
      </c>
      <c r="C311" s="22"/>
    </row>
    <row r="312" spans="2:3" x14ac:dyDescent="0.25">
      <c r="B312" s="8">
        <v>25</v>
      </c>
      <c r="C312" s="22"/>
    </row>
    <row r="313" spans="2:3" x14ac:dyDescent="0.25">
      <c r="B313" s="8">
        <v>26.5</v>
      </c>
      <c r="C313" s="22"/>
    </row>
    <row r="314" spans="2:3" x14ac:dyDescent="0.25">
      <c r="B314" s="8">
        <v>28</v>
      </c>
      <c r="C314" s="22"/>
    </row>
    <row r="315" spans="2:3" x14ac:dyDescent="0.25">
      <c r="B315" s="8">
        <v>29.5</v>
      </c>
      <c r="C315" s="22"/>
    </row>
    <row r="316" spans="2:3" x14ac:dyDescent="0.25">
      <c r="B316" s="8">
        <v>31</v>
      </c>
      <c r="C316" s="22"/>
    </row>
    <row r="317" spans="2:3" x14ac:dyDescent="0.25">
      <c r="B317" s="8">
        <v>32.5</v>
      </c>
      <c r="C317" s="22"/>
    </row>
    <row r="318" spans="2:3" x14ac:dyDescent="0.25">
      <c r="B318" s="8">
        <v>34</v>
      </c>
      <c r="C318" s="22"/>
    </row>
    <row r="319" spans="2:3" x14ac:dyDescent="0.25">
      <c r="B319" s="8">
        <v>35.5</v>
      </c>
      <c r="C319" s="22"/>
    </row>
    <row r="320" spans="2:3" x14ac:dyDescent="0.25">
      <c r="B320" s="8">
        <v>37</v>
      </c>
      <c r="C320" s="22"/>
    </row>
    <row r="321" spans="1:3" x14ac:dyDescent="0.25">
      <c r="B321" s="8">
        <v>38.5</v>
      </c>
      <c r="C321" s="22"/>
    </row>
    <row r="322" spans="1:3" x14ac:dyDescent="0.25">
      <c r="B322" s="8">
        <v>40</v>
      </c>
      <c r="C322" s="22"/>
    </row>
    <row r="323" spans="1:3" x14ac:dyDescent="0.25">
      <c r="A323" t="s">
        <v>31</v>
      </c>
      <c r="B323" s="3">
        <v>0</v>
      </c>
      <c r="C323" s="22"/>
    </row>
    <row r="324" spans="1:3" x14ac:dyDescent="0.25">
      <c r="B324" s="5">
        <v>1</v>
      </c>
      <c r="C324" s="22">
        <f t="shared" ref="C324" si="130">IF(0&lt;10^C293-10^(C$28*$B324+C$29),LOG(10^C293-10^(C$28*$B324+C$29)),"")</f>
        <v>5.6376967117382852</v>
      </c>
    </row>
    <row r="325" spans="1:3" x14ac:dyDescent="0.25">
      <c r="B325" s="9">
        <v>2</v>
      </c>
      <c r="C325" s="22">
        <f t="shared" ref="C325" si="131">IF(0&lt;10^C294-10^(C$28*$B325+C$29),LOG(10^C294-10^(C$28*$B325+C$29)),"")</f>
        <v>4.9490324432161712</v>
      </c>
    </row>
    <row r="326" spans="1:3" x14ac:dyDescent="0.25">
      <c r="B326" s="8">
        <v>3</v>
      </c>
      <c r="C326" s="22">
        <f t="shared" ref="C326" si="132">IF(0&lt;10^C295-10^(C$28*$B326+C$29),LOG(10^C295-10^(C$28*$B326+C$29)),"")</f>
        <v>4.3810006630286953</v>
      </c>
    </row>
    <row r="327" spans="1:3" x14ac:dyDescent="0.25">
      <c r="B327" s="8">
        <v>4</v>
      </c>
      <c r="C327" s="22">
        <f t="shared" ref="C327" si="133">IF(0&lt;10^C296-10^(C$28*$B327+C$29),LOG(10^C296-10^(C$28*$B327+C$29)),"")</f>
        <v>3.6169986684997326</v>
      </c>
    </row>
    <row r="328" spans="1:3" x14ac:dyDescent="0.25">
      <c r="B328" s="8">
        <v>5</v>
      </c>
      <c r="C328" s="22">
        <f t="shared" ref="C328" si="134">IF(0&lt;10^C297-10^(C$28*$B328+C$29),LOG(10^C297-10^(C$28*$B328+C$29)),"")</f>
        <v>2.0746119189217089</v>
      </c>
    </row>
    <row r="329" spans="1:3" x14ac:dyDescent="0.25">
      <c r="B329" s="8">
        <v>6</v>
      </c>
      <c r="C329" s="22" t="str">
        <f t="shared" ref="C329" si="135">IF(0&lt;10^C298-10^(C$28*$B329+C$29),LOG(10^C298-10^(C$28*$B329+C$29)),"")</f>
        <v/>
      </c>
    </row>
    <row r="330" spans="1:3" x14ac:dyDescent="0.25">
      <c r="B330" s="8">
        <v>7</v>
      </c>
      <c r="C330" s="22" t="str">
        <f t="shared" ref="C330" si="136">IF(0&lt;10^C299-10^(C$28*$B330+C$29),LOG(10^C299-10^(C$28*$B330+C$29)),"")</f>
        <v/>
      </c>
    </row>
    <row r="331" spans="1:3" x14ac:dyDescent="0.25">
      <c r="B331" s="8">
        <v>8</v>
      </c>
      <c r="C331" s="22" t="str">
        <f t="shared" ref="C331" si="137">IF(0&lt;10^C300-10^(C$28*$B331+C$29),LOG(10^C300-10^(C$28*$B331+C$29)),"")</f>
        <v/>
      </c>
    </row>
    <row r="332" spans="1:3" x14ac:dyDescent="0.25">
      <c r="B332" s="8">
        <v>9</v>
      </c>
      <c r="C332" s="22"/>
    </row>
    <row r="333" spans="1:3" x14ac:dyDescent="0.25">
      <c r="B333" s="8">
        <v>10</v>
      </c>
      <c r="C333" s="22"/>
    </row>
    <row r="334" spans="1:3" x14ac:dyDescent="0.25">
      <c r="B334" s="8">
        <v>11.5</v>
      </c>
      <c r="C334" s="22"/>
    </row>
    <row r="335" spans="1:3" x14ac:dyDescent="0.25">
      <c r="B335" s="8">
        <v>13</v>
      </c>
      <c r="C335" s="22"/>
    </row>
    <row r="336" spans="1:3" x14ac:dyDescent="0.25">
      <c r="B336" s="8">
        <v>14.5</v>
      </c>
      <c r="C336" s="22"/>
    </row>
    <row r="337" spans="2:3" x14ac:dyDescent="0.25">
      <c r="B337" s="8">
        <v>16</v>
      </c>
      <c r="C337" s="22"/>
    </row>
    <row r="338" spans="2:3" x14ac:dyDescent="0.25">
      <c r="B338" s="8">
        <v>17.5</v>
      </c>
      <c r="C338" s="22"/>
    </row>
    <row r="339" spans="2:3" x14ac:dyDescent="0.25">
      <c r="B339" s="8">
        <v>19</v>
      </c>
      <c r="C339" s="22"/>
    </row>
    <row r="340" spans="2:3" x14ac:dyDescent="0.25">
      <c r="B340" s="8">
        <v>20.5</v>
      </c>
      <c r="C340" s="22"/>
    </row>
    <row r="341" spans="2:3" x14ac:dyDescent="0.25">
      <c r="B341" s="8">
        <v>22</v>
      </c>
      <c r="C341" s="22"/>
    </row>
    <row r="342" spans="2:3" x14ac:dyDescent="0.25">
      <c r="B342" s="8">
        <v>23.5</v>
      </c>
      <c r="C342" s="22"/>
    </row>
    <row r="343" spans="2:3" x14ac:dyDescent="0.25">
      <c r="B343" s="8">
        <v>25</v>
      </c>
      <c r="C343" s="22"/>
    </row>
    <row r="344" spans="2:3" x14ac:dyDescent="0.25">
      <c r="B344" s="8">
        <v>26.5</v>
      </c>
      <c r="C344" s="22"/>
    </row>
    <row r="345" spans="2:3" x14ac:dyDescent="0.25">
      <c r="B345" s="8">
        <v>28</v>
      </c>
      <c r="C345" s="22"/>
    </row>
    <row r="346" spans="2:3" x14ac:dyDescent="0.25">
      <c r="B346" s="8">
        <v>29.5</v>
      </c>
      <c r="C346" s="22"/>
    </row>
    <row r="347" spans="2:3" x14ac:dyDescent="0.25">
      <c r="B347" s="8">
        <v>31</v>
      </c>
      <c r="C347" s="22"/>
    </row>
    <row r="348" spans="2:3" x14ac:dyDescent="0.25">
      <c r="B348" s="8">
        <v>32.5</v>
      </c>
      <c r="C348" s="22"/>
    </row>
    <row r="349" spans="2:3" x14ac:dyDescent="0.25">
      <c r="B349" s="8">
        <v>34</v>
      </c>
      <c r="C349" s="22"/>
    </row>
    <row r="350" spans="2:3" x14ac:dyDescent="0.25">
      <c r="B350" s="8">
        <v>35.5</v>
      </c>
      <c r="C350" s="22"/>
    </row>
    <row r="351" spans="2:3" x14ac:dyDescent="0.25">
      <c r="B351" s="8">
        <v>37</v>
      </c>
      <c r="C351" s="22"/>
    </row>
    <row r="352" spans="2:3" x14ac:dyDescent="0.25">
      <c r="B352" s="8">
        <v>38.5</v>
      </c>
      <c r="C352" s="22"/>
    </row>
    <row r="353" spans="2:3" x14ac:dyDescent="0.25">
      <c r="B353" s="8">
        <v>40</v>
      </c>
      <c r="C353" s="22"/>
    </row>
    <row r="354" spans="2:3" x14ac:dyDescent="0.25">
      <c r="C354" s="22"/>
    </row>
    <row r="355" spans="2:3" x14ac:dyDescent="0.25">
      <c r="C355" s="22"/>
    </row>
    <row r="356" spans="2:3" x14ac:dyDescent="0.25">
      <c r="C356" s="22"/>
    </row>
    <row r="357" spans="2:3" x14ac:dyDescent="0.25">
      <c r="C357" s="22"/>
    </row>
    <row r="358" spans="2:3" x14ac:dyDescent="0.25">
      <c r="C358" s="22"/>
    </row>
    <row r="359" spans="2:3" x14ac:dyDescent="0.25">
      <c r="C359" s="22"/>
    </row>
    <row r="360" spans="2:3" x14ac:dyDescent="0.25">
      <c r="C360" s="22"/>
    </row>
    <row r="361" spans="2:3" x14ac:dyDescent="0.25">
      <c r="C361" s="22"/>
    </row>
    <row r="362" spans="2:3" x14ac:dyDescent="0.25">
      <c r="C362" s="22"/>
    </row>
    <row r="363" spans="2:3" x14ac:dyDescent="0.25">
      <c r="C363" s="22"/>
    </row>
    <row r="364" spans="2:3" x14ac:dyDescent="0.25">
      <c r="C364" s="22"/>
    </row>
    <row r="365" spans="2:3" x14ac:dyDescent="0.25">
      <c r="C365" s="22"/>
    </row>
    <row r="366" spans="2:3" x14ac:dyDescent="0.25">
      <c r="C366" s="22"/>
    </row>
    <row r="367" spans="2:3" x14ac:dyDescent="0.25">
      <c r="C367" s="22"/>
    </row>
    <row r="368" spans="2:3" x14ac:dyDescent="0.25">
      <c r="C368" s="22"/>
    </row>
    <row r="369" spans="3:3" x14ac:dyDescent="0.25">
      <c r="C369" s="22"/>
    </row>
    <row r="370" spans="3:3" x14ac:dyDescent="0.25">
      <c r="C370" s="22"/>
    </row>
    <row r="371" spans="3:3" x14ac:dyDescent="0.25">
      <c r="C371" s="22"/>
    </row>
    <row r="372" spans="3:3" x14ac:dyDescent="0.25">
      <c r="C372" s="22"/>
    </row>
    <row r="373" spans="3:3" x14ac:dyDescent="0.25">
      <c r="C373" s="22"/>
    </row>
    <row r="374" spans="3:3" x14ac:dyDescent="0.25">
      <c r="C374" s="22"/>
    </row>
    <row r="375" spans="3:3" x14ac:dyDescent="0.25">
      <c r="C375" s="22"/>
    </row>
    <row r="376" spans="3:3" x14ac:dyDescent="0.25">
      <c r="C376" s="22"/>
    </row>
    <row r="377" spans="3:3" x14ac:dyDescent="0.25">
      <c r="C377" s="22"/>
    </row>
    <row r="378" spans="3:3" x14ac:dyDescent="0.25">
      <c r="C378" s="22"/>
    </row>
    <row r="379" spans="3:3" x14ac:dyDescent="0.25">
      <c r="C379" s="22"/>
    </row>
    <row r="380" spans="3:3" x14ac:dyDescent="0.25">
      <c r="C380" s="22"/>
    </row>
    <row r="381" spans="3:3" x14ac:dyDescent="0.25">
      <c r="C381" s="22"/>
    </row>
    <row r="382" spans="3:3" x14ac:dyDescent="0.25">
      <c r="C382" s="22"/>
    </row>
    <row r="383" spans="3:3" x14ac:dyDescent="0.25">
      <c r="C383" s="22"/>
    </row>
    <row r="384" spans="3:3" x14ac:dyDescent="0.25">
      <c r="C384" s="22"/>
    </row>
    <row r="385" spans="3:3" x14ac:dyDescent="0.25">
      <c r="C385" s="22"/>
    </row>
    <row r="386" spans="3:3" x14ac:dyDescent="0.25">
      <c r="C386" s="22"/>
    </row>
    <row r="387" spans="3:3" x14ac:dyDescent="0.25">
      <c r="C387" s="22"/>
    </row>
    <row r="388" spans="3:3" x14ac:dyDescent="0.25">
      <c r="C388" s="22"/>
    </row>
    <row r="389" spans="3:3" x14ac:dyDescent="0.25">
      <c r="C389" s="22"/>
    </row>
    <row r="390" spans="3:3" x14ac:dyDescent="0.25">
      <c r="C390" s="22"/>
    </row>
    <row r="391" spans="3:3" x14ac:dyDescent="0.25">
      <c r="C391" s="22"/>
    </row>
    <row r="392" spans="3:3" x14ac:dyDescent="0.25">
      <c r="C392" s="22"/>
    </row>
    <row r="393" spans="3:3" x14ac:dyDescent="0.25">
      <c r="C393" s="22"/>
    </row>
    <row r="394" spans="3:3" x14ac:dyDescent="0.25">
      <c r="C394" s="22"/>
    </row>
    <row r="395" spans="3:3" x14ac:dyDescent="0.25">
      <c r="C395" s="22"/>
    </row>
    <row r="396" spans="3:3" x14ac:dyDescent="0.25">
      <c r="C396" s="22"/>
    </row>
    <row r="397" spans="3:3" x14ac:dyDescent="0.25">
      <c r="C397" s="22"/>
    </row>
    <row r="398" spans="3:3" x14ac:dyDescent="0.25">
      <c r="C398" s="22"/>
    </row>
    <row r="399" spans="3:3" x14ac:dyDescent="0.25">
      <c r="C399" s="22"/>
    </row>
    <row r="400" spans="3:3" x14ac:dyDescent="0.25">
      <c r="C400" s="22"/>
    </row>
    <row r="401" spans="3:3" x14ac:dyDescent="0.25">
      <c r="C401" s="22"/>
    </row>
    <row r="402" spans="3:3" x14ac:dyDescent="0.25">
      <c r="C402" s="22"/>
    </row>
    <row r="403" spans="3:3" x14ac:dyDescent="0.25">
      <c r="C403" s="22"/>
    </row>
    <row r="404" spans="3:3" x14ac:dyDescent="0.25">
      <c r="C404" s="22"/>
    </row>
    <row r="405" spans="3:3" x14ac:dyDescent="0.25">
      <c r="C405" s="22"/>
    </row>
    <row r="406" spans="3:3" x14ac:dyDescent="0.25">
      <c r="C406" s="22"/>
    </row>
    <row r="407" spans="3:3" x14ac:dyDescent="0.25">
      <c r="C407" s="22"/>
    </row>
    <row r="408" spans="3:3" x14ac:dyDescent="0.25">
      <c r="C408" s="22"/>
    </row>
    <row r="409" spans="3:3" x14ac:dyDescent="0.25">
      <c r="C409" s="22"/>
    </row>
    <row r="410" spans="3:3" x14ac:dyDescent="0.25">
      <c r="C410" s="22"/>
    </row>
    <row r="411" spans="3:3" x14ac:dyDescent="0.25">
      <c r="C411" s="22"/>
    </row>
    <row r="412" spans="3:3" x14ac:dyDescent="0.25">
      <c r="C412" s="22"/>
    </row>
    <row r="413" spans="3:3" x14ac:dyDescent="0.25">
      <c r="C413" s="22"/>
    </row>
    <row r="414" spans="3:3" x14ac:dyDescent="0.25">
      <c r="C414" s="22"/>
    </row>
    <row r="415" spans="3:3" x14ac:dyDescent="0.25">
      <c r="C415" s="22"/>
    </row>
    <row r="416" spans="3:3" x14ac:dyDescent="0.25">
      <c r="C416" s="22"/>
    </row>
    <row r="417" spans="3:3" x14ac:dyDescent="0.25">
      <c r="C417" s="22"/>
    </row>
    <row r="418" spans="3:3" x14ac:dyDescent="0.25">
      <c r="C418" s="22"/>
    </row>
    <row r="419" spans="3:3" x14ac:dyDescent="0.25">
      <c r="C419" s="22"/>
    </row>
    <row r="420" spans="3:3" x14ac:dyDescent="0.25">
      <c r="C420" s="22"/>
    </row>
    <row r="421" spans="3:3" x14ac:dyDescent="0.25">
      <c r="C421" s="22"/>
    </row>
    <row r="422" spans="3:3" x14ac:dyDescent="0.25">
      <c r="C422" s="22"/>
    </row>
    <row r="423" spans="3:3" x14ac:dyDescent="0.25">
      <c r="C423" s="22"/>
    </row>
    <row r="424" spans="3:3" x14ac:dyDescent="0.25">
      <c r="C424" s="22"/>
    </row>
    <row r="425" spans="3:3" x14ac:dyDescent="0.25">
      <c r="C425" s="22"/>
    </row>
    <row r="426" spans="3:3" x14ac:dyDescent="0.25">
      <c r="C426" s="22"/>
    </row>
    <row r="427" spans="3:3" x14ac:dyDescent="0.25">
      <c r="C427" s="22"/>
    </row>
    <row r="428" spans="3:3" x14ac:dyDescent="0.25">
      <c r="C428" s="22"/>
    </row>
    <row r="429" spans="3:3" x14ac:dyDescent="0.25">
      <c r="C429" s="22"/>
    </row>
    <row r="430" spans="3:3" x14ac:dyDescent="0.25">
      <c r="C430" s="22"/>
    </row>
    <row r="431" spans="3:3" x14ac:dyDescent="0.25">
      <c r="C431" s="22"/>
    </row>
    <row r="432" spans="3:3" x14ac:dyDescent="0.25">
      <c r="C432" s="22"/>
    </row>
    <row r="433" spans="3:3" x14ac:dyDescent="0.25">
      <c r="C433" s="22"/>
    </row>
    <row r="434" spans="3:3" x14ac:dyDescent="0.25">
      <c r="C434" s="22"/>
    </row>
    <row r="435" spans="3:3" x14ac:dyDescent="0.25">
      <c r="C435" s="22"/>
    </row>
    <row r="436" spans="3:3" x14ac:dyDescent="0.25">
      <c r="C436" s="22"/>
    </row>
    <row r="437" spans="3:3" x14ac:dyDescent="0.25">
      <c r="C437" s="22"/>
    </row>
    <row r="438" spans="3:3" x14ac:dyDescent="0.25">
      <c r="C438" s="22"/>
    </row>
    <row r="439" spans="3:3" x14ac:dyDescent="0.25">
      <c r="C439" s="22"/>
    </row>
    <row r="440" spans="3:3" x14ac:dyDescent="0.25">
      <c r="C440" s="22"/>
    </row>
    <row r="441" spans="3:3" x14ac:dyDescent="0.25">
      <c r="C441" s="22"/>
    </row>
    <row r="442" spans="3:3" x14ac:dyDescent="0.25">
      <c r="C442" s="22"/>
    </row>
    <row r="443" spans="3:3" x14ac:dyDescent="0.25">
      <c r="C443" s="22"/>
    </row>
    <row r="444" spans="3:3" x14ac:dyDescent="0.25">
      <c r="C444" s="22"/>
    </row>
    <row r="445" spans="3:3" x14ac:dyDescent="0.25">
      <c r="C445" s="22"/>
    </row>
    <row r="446" spans="3:3" x14ac:dyDescent="0.25">
      <c r="C446" s="22"/>
    </row>
    <row r="447" spans="3:3" x14ac:dyDescent="0.25">
      <c r="C447" s="22"/>
    </row>
    <row r="448" spans="3:3" x14ac:dyDescent="0.25">
      <c r="C448" s="22"/>
    </row>
    <row r="449" spans="3:3" x14ac:dyDescent="0.25">
      <c r="C449" s="22"/>
    </row>
    <row r="450" spans="3:3" x14ac:dyDescent="0.25">
      <c r="C450" s="22"/>
    </row>
    <row r="451" spans="3:3" x14ac:dyDescent="0.25">
      <c r="C451" s="22"/>
    </row>
    <row r="452" spans="3:3" x14ac:dyDescent="0.25">
      <c r="C452" s="22"/>
    </row>
    <row r="453" spans="3:3" x14ac:dyDescent="0.25">
      <c r="C453" s="22"/>
    </row>
    <row r="454" spans="3:3" x14ac:dyDescent="0.25">
      <c r="C454" s="22"/>
    </row>
    <row r="455" spans="3:3" x14ac:dyDescent="0.25">
      <c r="C455" s="22"/>
    </row>
    <row r="456" spans="3:3" x14ac:dyDescent="0.25">
      <c r="C456" s="22"/>
    </row>
    <row r="457" spans="3:3" x14ac:dyDescent="0.25">
      <c r="C457" s="22"/>
    </row>
    <row r="458" spans="3:3" x14ac:dyDescent="0.25">
      <c r="C458" s="22"/>
    </row>
    <row r="459" spans="3:3" x14ac:dyDescent="0.25">
      <c r="C459" s="22"/>
    </row>
    <row r="460" spans="3:3" x14ac:dyDescent="0.25">
      <c r="C460" s="22"/>
    </row>
    <row r="461" spans="3:3" x14ac:dyDescent="0.25">
      <c r="C461" s="22"/>
    </row>
    <row r="462" spans="3:3" x14ac:dyDescent="0.25">
      <c r="C462" s="22"/>
    </row>
    <row r="463" spans="3:3" x14ac:dyDescent="0.25">
      <c r="C463" s="22"/>
    </row>
    <row r="464" spans="3:3" x14ac:dyDescent="0.25">
      <c r="C464" s="22"/>
    </row>
    <row r="465" spans="3:3" x14ac:dyDescent="0.25">
      <c r="C465" s="22"/>
    </row>
    <row r="466" spans="3:3" x14ac:dyDescent="0.25">
      <c r="C466" s="22"/>
    </row>
    <row r="467" spans="3:3" x14ac:dyDescent="0.25">
      <c r="C467" s="22"/>
    </row>
    <row r="468" spans="3:3" x14ac:dyDescent="0.25">
      <c r="C468" s="22"/>
    </row>
    <row r="469" spans="3:3" x14ac:dyDescent="0.25">
      <c r="C469" s="22"/>
    </row>
    <row r="470" spans="3:3" x14ac:dyDescent="0.25">
      <c r="C470" s="22"/>
    </row>
    <row r="471" spans="3:3" x14ac:dyDescent="0.25">
      <c r="C471" s="22"/>
    </row>
    <row r="472" spans="3:3" x14ac:dyDescent="0.25">
      <c r="C472" s="22"/>
    </row>
    <row r="473" spans="3:3" x14ac:dyDescent="0.25">
      <c r="C473" s="22"/>
    </row>
    <row r="474" spans="3:3" x14ac:dyDescent="0.25">
      <c r="C474" s="22"/>
    </row>
    <row r="475" spans="3:3" x14ac:dyDescent="0.25">
      <c r="C475" s="22"/>
    </row>
    <row r="476" spans="3:3" x14ac:dyDescent="0.25">
      <c r="C476" s="22"/>
    </row>
    <row r="477" spans="3:3" x14ac:dyDescent="0.25">
      <c r="C477" s="22"/>
    </row>
    <row r="478" spans="3:3" x14ac:dyDescent="0.25">
      <c r="C478" s="22"/>
    </row>
    <row r="479" spans="3:3" x14ac:dyDescent="0.25">
      <c r="C479" s="22"/>
    </row>
    <row r="480" spans="3:3" x14ac:dyDescent="0.25">
      <c r="C480" s="22"/>
    </row>
    <row r="481" spans="3:3" x14ac:dyDescent="0.25">
      <c r="C481" s="22"/>
    </row>
    <row r="482" spans="3:3" x14ac:dyDescent="0.25">
      <c r="C482" s="22"/>
    </row>
    <row r="483" spans="3:3" x14ac:dyDescent="0.25">
      <c r="C483" s="22"/>
    </row>
    <row r="484" spans="3:3" x14ac:dyDescent="0.25">
      <c r="C484" s="22"/>
    </row>
    <row r="485" spans="3:3" x14ac:dyDescent="0.25">
      <c r="C485" s="22"/>
    </row>
    <row r="486" spans="3:3" x14ac:dyDescent="0.25">
      <c r="C486" s="22"/>
    </row>
    <row r="487" spans="3:3" x14ac:dyDescent="0.25">
      <c r="C487" s="22"/>
    </row>
    <row r="488" spans="3:3" x14ac:dyDescent="0.25">
      <c r="C488" s="22"/>
    </row>
    <row r="489" spans="3:3" x14ac:dyDescent="0.25">
      <c r="C489" s="22"/>
    </row>
    <row r="490" spans="3:3" x14ac:dyDescent="0.25">
      <c r="C490" s="22"/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2016-08-24T13:25:46Z</dcterms:modified>
</cp:coreProperties>
</file>