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235" i="2"/>
  <c r="C236" i="2"/>
  <c r="C237" i="2"/>
  <c r="C238" i="2"/>
  <c r="C239" i="2"/>
  <c r="C240" i="2"/>
  <c r="C207" i="2"/>
  <c r="C208" i="2"/>
  <c r="C209" i="2"/>
  <c r="C210" i="2"/>
  <c r="C211" i="2"/>
  <c r="C212" i="2"/>
  <c r="C213" i="2"/>
  <c r="C180" i="2"/>
  <c r="C181" i="2"/>
  <c r="C182" i="2"/>
  <c r="C183" i="2"/>
  <c r="C184" i="2"/>
  <c r="C185" i="2"/>
  <c r="C14" i="2" l="1"/>
  <c r="C69" i="2" l="1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21" i="2" s="1"/>
  <c r="C13" i="2" l="1"/>
  <c r="C97" i="2" l="1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16" i="2"/>
  <c r="C143" i="2" s="1"/>
  <c r="C117" i="2"/>
  <c r="C144" i="2" s="1"/>
  <c r="C118" i="2"/>
  <c r="C145" i="2" s="1"/>
  <c r="C119" i="2"/>
  <c r="C146" i="2" s="1"/>
  <c r="C120" i="2"/>
  <c r="C147" i="2" s="1"/>
  <c r="C148" i="2"/>
  <c r="C96" i="2"/>
  <c r="C123" i="2" s="1"/>
  <c r="C173" i="2" l="1"/>
  <c r="C169" i="2"/>
  <c r="C22" i="2"/>
  <c r="C165" i="2"/>
  <c r="C157" i="2"/>
  <c r="C179" i="2"/>
  <c r="C150" i="2"/>
  <c r="C168" i="2"/>
  <c r="C170" i="2"/>
  <c r="C166" i="2"/>
  <c r="C162" i="2"/>
  <c r="C158" i="2"/>
  <c r="C154" i="2"/>
  <c r="C161" i="2"/>
  <c r="C153" i="2"/>
  <c r="C172" i="2"/>
  <c r="C164" i="2"/>
  <c r="C160" i="2"/>
  <c r="C156" i="2"/>
  <c r="C152" i="2"/>
  <c r="C171" i="2"/>
  <c r="C167" i="2"/>
  <c r="C163" i="2"/>
  <c r="C159" i="2"/>
  <c r="C155" i="2"/>
  <c r="C151" i="2"/>
  <c r="C174" i="2"/>
  <c r="C234" i="2" l="1"/>
  <c r="C263" i="2"/>
  <c r="C265" i="2"/>
  <c r="C261" i="2"/>
  <c r="C268" i="2"/>
  <c r="C267" i="2"/>
  <c r="C264" i="2"/>
  <c r="C269" i="2"/>
  <c r="C266" i="2"/>
  <c r="C262" i="2"/>
  <c r="C270" i="2"/>
  <c r="C21" i="2"/>
  <c r="C10" i="2" s="1"/>
  <c r="C31" i="2" l="1"/>
  <c r="C16" i="2"/>
  <c r="C17" i="2"/>
  <c r="C258" i="2"/>
  <c r="C289" i="2" l="1"/>
  <c r="C288" i="2"/>
  <c r="C290" i="2"/>
  <c r="C292" i="2"/>
  <c r="C291" i="2"/>
  <c r="C23" i="2"/>
  <c r="C30" i="2"/>
  <c r="C26" i="2" s="1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<sst xmlns="http://schemas.openxmlformats.org/spreadsheetml/2006/main" count="66" uniqueCount="38">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</sst>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3" xfId="0" applyNumberForma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2" xfId="0" applyBorder="1"/>
    <xf numFmtId="164" fontId="1" fillId="0" borderId="0" xfId="0" applyNumberFormat="1" applyFont="1"/>
    <xf numFmtId="164" fontId="0" fillId="0" borderId="0" xfId="0" applyNumberFormat="1" applyFont="1"/>
    <xf numFmtId="0" fontId="7" fillId="0" borderId="0" xfId="4"/>
    <xf numFmtId="2" fontId="6" fillId="0" borderId="4" xfId="6" applyNumberFormat="1" applyBorder="1" applyAlignment="1">
      <alignment horizontal="center" vertical="center"/>
    </xf>
    <xf numFmtId="2" fontId="6" fillId="0" borderId="5" xfId="6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7" fillId="0" borderId="0" xfId="4"/>
    <xf numFmtId="0" fontId="7" fillId="0" borderId="0" xfId="4" applyFont="1" applyFill="1" applyBorder="1" applyAlignment="1" applyProtection="1"/>
    <xf numFmtId="0" fontId="7" fillId="0" borderId="0" xfId="4" applyBorder="1"/>
    <xf numFmtId="0" fontId="7" fillId="0" borderId="0" xfId="4"/>
    <xf numFmtId="0" fontId="7" fillId="0" borderId="0" xfId="4" applyFont="1" applyFill="1" applyBorder="1" applyAlignment="1" applyProtection="1"/>
    <xf numFmtId="0" fontId="7" fillId="0" borderId="0" xfId="4" applyBorder="1"/>
    <xf numFmtId="0" fontId="7" fillId="0" borderId="0" xfId="4" applyFont="1" applyFill="1" applyBorder="1" applyAlignment="1" applyProtection="1"/>
    <xf numFmtId="0" fontId="7" fillId="0" borderId="0" xfId="4" applyFont="1" applyFill="1" applyBorder="1" applyAlignment="1" applyProtection="1"/>
  </cellXfs>
  <cellStyles count="9">
    <cellStyle name="Normal" xfId="0" builtinId="0"/>
    <cellStyle name="Normal 2" xfId="1"/>
    <cellStyle name="Normal 2 2" xfId="6"/>
    <cellStyle name="Normal 2 3" xfId="7"/>
    <cellStyle name="Normal 2 4" xfId="5"/>
    <cellStyle name="Normal 3" xfId="2"/>
    <cellStyle name="Normal 3 2" xfId="8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4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30">
        <v>15</v>
      </c>
    </row>
    <row r="2" spans="1:3" ht="30.75" customHeight="1" x14ac:dyDescent="0.25">
      <c r="A2" s="20" t="s">
        <v>3</v>
      </c>
      <c r="B2" s="20"/>
      <c r="C2" s="28">
        <v>5955.3280000000004</v>
      </c>
    </row>
    <row r="3" spans="1:3" x14ac:dyDescent="0.25">
      <c r="A3" s="20" t="s">
        <v>4</v>
      </c>
      <c r="B3" s="20"/>
      <c r="C3" s="29">
        <v>29201.599999999999</v>
      </c>
    </row>
    <row r="4" spans="1:3" x14ac:dyDescent="0.25">
      <c r="A4" s="20" t="s">
        <v>5</v>
      </c>
      <c r="B4" s="20"/>
      <c r="C4" s="28">
        <v>9292.2000000000007</v>
      </c>
    </row>
    <row r="5" spans="1:3" x14ac:dyDescent="0.25">
      <c r="A5" s="20" t="s">
        <v>6</v>
      </c>
      <c r="B5" s="20"/>
      <c r="C5" s="28">
        <v>1.0982000000000012</v>
      </c>
    </row>
    <row r="6" spans="1:3" x14ac:dyDescent="0.25">
      <c r="A6" s="20" t="s">
        <v>7</v>
      </c>
      <c r="B6" s="20"/>
      <c r="C6" s="28">
        <v>1.0417264103070485</v>
      </c>
    </row>
    <row r="7" spans="1:3" x14ac:dyDescent="0.25">
      <c r="A7" s="20" t="s">
        <v>8</v>
      </c>
      <c r="B7" s="20"/>
      <c r="C7" s="19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17">
        <v>1.5</v>
      </c>
      <c r="C9" s="31">
        <v>491775.3</v>
      </c>
    </row>
    <row r="10" spans="1:3" x14ac:dyDescent="0.25">
      <c r="B10" s="17">
        <v>3</v>
      </c>
      <c r="C10" s="31">
        <v>147473</v>
      </c>
    </row>
    <row r="11" spans="1:3" x14ac:dyDescent="0.25">
      <c r="B11" s="17">
        <v>4.5</v>
      </c>
      <c r="C11" s="31">
        <v>40303.199999999997</v>
      </c>
    </row>
    <row r="12" spans="1:3" x14ac:dyDescent="0.25">
      <c r="B12" s="17">
        <v>6</v>
      </c>
      <c r="C12" s="31">
        <v>18264.900000000001</v>
      </c>
    </row>
    <row r="13" spans="1:3" x14ac:dyDescent="0.25">
      <c r="B13" s="17">
        <v>7.5</v>
      </c>
      <c r="C13" s="31">
        <v>10663</v>
      </c>
    </row>
    <row r="14" spans="1:3" x14ac:dyDescent="0.25">
      <c r="B14" s="17">
        <v>9</v>
      </c>
      <c r="C14" s="31">
        <v>7358.2</v>
      </c>
    </row>
    <row r="15" spans="1:3" x14ac:dyDescent="0.25">
      <c r="B15" s="17">
        <v>10.5</v>
      </c>
      <c r="C15" s="31">
        <v>4822.5</v>
      </c>
    </row>
    <row r="16" spans="1:3" x14ac:dyDescent="0.25">
      <c r="B16" s="17">
        <v>12</v>
      </c>
      <c r="C16" s="31">
        <v>3501.1</v>
      </c>
    </row>
    <row r="17" spans="2:3" x14ac:dyDescent="0.25">
      <c r="B17" s="17">
        <v>13.5</v>
      </c>
      <c r="C17" s="31">
        <v>2715.8</v>
      </c>
    </row>
    <row r="18" spans="2:3" x14ac:dyDescent="0.25">
      <c r="B18" s="17">
        <v>15</v>
      </c>
      <c r="C18" s="31">
        <v>2142.4</v>
      </c>
    </row>
    <row r="19" spans="2:3" x14ac:dyDescent="0.25">
      <c r="B19" s="17">
        <v>16.5</v>
      </c>
      <c r="C19" s="31">
        <v>1643.7</v>
      </c>
    </row>
    <row r="20" spans="2:3" x14ac:dyDescent="0.25">
      <c r="B20" s="17">
        <v>18</v>
      </c>
      <c r="C20" s="31">
        <v>1432.5</v>
      </c>
    </row>
    <row r="21" spans="2:3" x14ac:dyDescent="0.25">
      <c r="B21" s="17">
        <v>19.5</v>
      </c>
      <c r="C21" s="31">
        <v>1233.0999999999999</v>
      </c>
    </row>
    <row r="22" spans="2:3" x14ac:dyDescent="0.25">
      <c r="B22" s="17">
        <v>21</v>
      </c>
      <c r="C22" s="31">
        <v>1000.7</v>
      </c>
    </row>
    <row r="23" spans="2:3" x14ac:dyDescent="0.25">
      <c r="B23" s="17">
        <v>22.5</v>
      </c>
      <c r="C23" s="31">
        <v>1077.5</v>
      </c>
    </row>
    <row r="24" spans="2:3" x14ac:dyDescent="0.25">
      <c r="B24" s="17">
        <v>24</v>
      </c>
      <c r="C24" s="31">
        <v>826.7</v>
      </c>
    </row>
    <row r="25" spans="2:3" x14ac:dyDescent="0.25">
      <c r="B25" s="17">
        <v>25.5</v>
      </c>
      <c r="C25" s="31">
        <v>738.2</v>
      </c>
    </row>
    <row r="26" spans="2:3" x14ac:dyDescent="0.25">
      <c r="B26" s="17">
        <v>27</v>
      </c>
      <c r="C26" s="31">
        <v>692.3</v>
      </c>
    </row>
    <row r="27" spans="2:3" x14ac:dyDescent="0.25">
      <c r="B27" s="17">
        <v>28.5</v>
      </c>
      <c r="C27" s="31">
        <v>659.3</v>
      </c>
    </row>
    <row r="28" spans="2:3" x14ac:dyDescent="0.25">
      <c r="B28" s="17">
        <v>30</v>
      </c>
      <c r="C28" s="31">
        <v>604.4</v>
      </c>
    </row>
    <row r="29" spans="2:3" x14ac:dyDescent="0.25">
      <c r="B29" s="17">
        <v>31.5</v>
      </c>
      <c r="C29" s="31">
        <v>573.20000000000005</v>
      </c>
    </row>
    <row r="30" spans="2:3" x14ac:dyDescent="0.25">
      <c r="B30" s="17">
        <v>33</v>
      </c>
      <c r="C30" s="31">
        <v>540.1</v>
      </c>
    </row>
    <row r="31" spans="2:3" x14ac:dyDescent="0.25">
      <c r="B31" s="17">
        <v>34.5</v>
      </c>
      <c r="C31" s="31">
        <v>490</v>
      </c>
    </row>
    <row r="32" spans="2:3" x14ac:dyDescent="0.25">
      <c r="B32" s="17">
        <v>36</v>
      </c>
      <c r="C32" s="31">
        <v>558.1</v>
      </c>
    </row>
    <row r="33" spans="2:3" x14ac:dyDescent="0.25">
      <c r="B33" s="17">
        <v>37.5</v>
      </c>
      <c r="C33" s="31">
        <v>476.2</v>
      </c>
    </row>
    <row r="34" spans="2:3" x14ac:dyDescent="0.25">
      <c r="B34" s="17">
        <v>39</v>
      </c>
      <c r="C34" s="31">
        <v>517.79999999999995</v>
      </c>
    </row>
    <row r="35" spans="2:3" x14ac:dyDescent="0.25">
      <c r="B35" s="13"/>
      <c r="C35" s="5"/>
    </row>
    <row r="36" spans="2:3" x14ac:dyDescent="0.25">
      <c r="B36" s="13"/>
      <c r="C36" s="5"/>
    </row>
    <row r="37" spans="2:3" x14ac:dyDescent="0.25">
      <c r="B37" s="13"/>
      <c r="C37" s="5"/>
    </row>
    <row r="38" spans="2:3" x14ac:dyDescent="0.25">
      <c r="B38" s="13"/>
      <c r="C38" s="5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tabSelected="1" topLeftCell="A28" zoomScale="70" zoomScaleNormal="70" workbookViewId="0">
      <selection activeCell="C39" sqref="C39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27">
        <v>15</v>
      </c>
    </row>
    <row r="2" spans="1:3" x14ac:dyDescent="0.25">
      <c r="A2" s="20" t="s">
        <v>3</v>
      </c>
      <c r="B2" s="20"/>
      <c r="C2" s="25">
        <v>5955.3280000000004</v>
      </c>
    </row>
    <row r="3" spans="1:3" x14ac:dyDescent="0.25">
      <c r="A3" s="20" t="s">
        <v>4</v>
      </c>
      <c r="B3" s="20"/>
      <c r="C3" s="26">
        <v>29201.599999999999</v>
      </c>
    </row>
    <row r="4" spans="1:3" x14ac:dyDescent="0.25">
      <c r="A4" s="20" t="s">
        <v>5</v>
      </c>
      <c r="B4" s="20"/>
      <c r="C4" s="25">
        <v>9292.2000000000007</v>
      </c>
    </row>
    <row r="5" spans="1:3" x14ac:dyDescent="0.25">
      <c r="A5" s="20" t="s">
        <v>6</v>
      </c>
      <c r="B5" s="20"/>
      <c r="C5" s="25">
        <v>1.0982000000000012</v>
      </c>
    </row>
    <row r="6" spans="1:3" x14ac:dyDescent="0.25">
      <c r="A6" s="20" t="s">
        <v>7</v>
      </c>
      <c r="B6" s="20"/>
      <c r="C6" s="25">
        <v>1.0417264103070485</v>
      </c>
    </row>
    <row r="7" spans="1:3" x14ac:dyDescent="0.25">
      <c r="A7" s="20" t="s">
        <v>8</v>
      </c>
      <c r="B7" s="20"/>
      <c r="C7" s="18">
        <v>60</v>
      </c>
    </row>
    <row r="8" spans="1:3" x14ac:dyDescent="0.25">
      <c r="A8" s="23" t="s">
        <v>30</v>
      </c>
      <c r="B8" s="23"/>
      <c r="C8" s="12">
        <v>39</v>
      </c>
    </row>
    <row r="9" spans="1:3" x14ac:dyDescent="0.25">
      <c r="A9" s="24" t="s">
        <v>18</v>
      </c>
      <c r="B9" s="24"/>
      <c r="C9">
        <f>C16+C10</f>
        <v>26.906076772351703</v>
      </c>
    </row>
    <row r="10" spans="1:3" x14ac:dyDescent="0.25">
      <c r="A10" s="22" t="s">
        <v>20</v>
      </c>
      <c r="B10" s="22"/>
      <c r="C10">
        <f>60*(C13-(C22/C21)*EXP(-1*C21*C8))/C2/C7</f>
        <v>5.0547268639878329</v>
      </c>
    </row>
    <row r="11" spans="1:3" x14ac:dyDescent="0.25">
      <c r="A11" s="22" t="s">
        <v>21</v>
      </c>
      <c r="B11" s="22"/>
      <c r="C11">
        <f>C16/C9</f>
        <v>0.81213437742131189</v>
      </c>
    </row>
    <row r="12" spans="1:3" x14ac:dyDescent="0.25">
      <c r="A12" s="22" t="s">
        <v>22</v>
      </c>
      <c r="B12" s="22"/>
      <c r="C12">
        <f>C9*C17/(3*0.693)</f>
        <v>169.04895261855006</v>
      </c>
    </row>
    <row r="13" spans="1:3" x14ac:dyDescent="0.25">
      <c r="A13" s="22" t="s">
        <v>29</v>
      </c>
      <c r="B13" s="22"/>
      <c r="C13" s="9">
        <f>(C3+C4)/C5</f>
        <v>35051.720997996686</v>
      </c>
    </row>
    <row r="14" spans="1:3" x14ac:dyDescent="0.25">
      <c r="A14" s="21" t="s">
        <v>33</v>
      </c>
      <c r="B14" s="10" t="s">
        <v>35</v>
      </c>
      <c r="C14" s="9">
        <f>C176</f>
        <v>16.5</v>
      </c>
    </row>
    <row r="15" spans="1:3" x14ac:dyDescent="0.25">
      <c r="A15" s="21"/>
      <c r="B15" s="10" t="s">
        <v>36</v>
      </c>
      <c r="C15" s="9">
        <v>39</v>
      </c>
    </row>
    <row r="16" spans="1:3" x14ac:dyDescent="0.25">
      <c r="A16" s="21"/>
      <c r="B16" s="10" t="s">
        <v>19</v>
      </c>
      <c r="C16">
        <f>60*C22/(C$2*(1-EXP(-1*C21*60)))</f>
        <v>21.851349908363872</v>
      </c>
    </row>
    <row r="17" spans="1:3" x14ac:dyDescent="0.25">
      <c r="A17" s="21"/>
      <c r="B17" s="11" t="s">
        <v>23</v>
      </c>
      <c r="C17" s="9">
        <f>0.693/C21</f>
        <v>13.062208045697444</v>
      </c>
    </row>
    <row r="18" spans="1:3" x14ac:dyDescent="0.25">
      <c r="A18" s="21"/>
      <c r="B18" s="11" t="s">
        <v>24</v>
      </c>
      <c r="C18">
        <f>RSQ(C133:C148,B133:B148)</f>
        <v>0.90935298717076385</v>
      </c>
    </row>
    <row r="19" spans="1:3" x14ac:dyDescent="0.25">
      <c r="A19" s="21"/>
      <c r="B19" s="11" t="s">
        <v>25</v>
      </c>
      <c r="C19" s="9">
        <f>SLOPE(C133:C148,B133:B148)</f>
        <v>-2.3036829075958616E-2</v>
      </c>
    </row>
    <row r="20" spans="1:3" x14ac:dyDescent="0.25">
      <c r="A20" s="21"/>
      <c r="B20" s="11" t="s">
        <v>26</v>
      </c>
      <c r="C20" s="9">
        <f>INTERCEPT(C133:C148,B133:B148)</f>
        <v>3.3178467583045785</v>
      </c>
    </row>
    <row r="21" spans="1:3" x14ac:dyDescent="0.25">
      <c r="A21" s="21"/>
      <c r="B21" s="11" t="s">
        <v>27</v>
      </c>
      <c r="C21" s="9">
        <f>ABS(C19)*2.303</f>
        <v>5.3053817361932688E-2</v>
      </c>
    </row>
    <row r="22" spans="1:3" x14ac:dyDescent="0.25">
      <c r="A22" s="21"/>
      <c r="B22" s="11" t="s">
        <v>28</v>
      </c>
      <c r="C22" s="9">
        <f>10^C20</f>
        <v>2078.9629913284257</v>
      </c>
    </row>
    <row r="23" spans="1:3" x14ac:dyDescent="0.25">
      <c r="A23" s="21" t="s">
        <v>34</v>
      </c>
      <c r="B23" s="10" t="s">
        <v>35</v>
      </c>
      <c r="C23" s="9">
        <f>C259</f>
        <v>6</v>
      </c>
    </row>
    <row r="24" spans="1:3" x14ac:dyDescent="0.25">
      <c r="A24" s="21"/>
      <c r="B24" s="10" t="s">
        <v>36</v>
      </c>
      <c r="C24" s="9">
        <v>15</v>
      </c>
    </row>
    <row r="25" spans="1:3" x14ac:dyDescent="0.25">
      <c r="A25" s="21"/>
      <c r="B25" s="10" t="s">
        <v>19</v>
      </c>
      <c r="C25">
        <f>60*C31/(C$2*(1-EXP(-1*C30*60)))</f>
        <v>779.57708187389039</v>
      </c>
    </row>
    <row r="26" spans="1:3" x14ac:dyDescent="0.25">
      <c r="A26" s="21"/>
      <c r="B26" s="11" t="s">
        <v>23</v>
      </c>
      <c r="C26" s="9">
        <f>0.693/C30</f>
        <v>1.9779242292176822</v>
      </c>
    </row>
    <row r="27" spans="1:3" x14ac:dyDescent="0.25">
      <c r="A27" s="21"/>
      <c r="B27" s="11" t="s">
        <v>24</v>
      </c>
      <c r="C27">
        <f>RSQ(C264:C270,B264:B270)</f>
        <v>0.99852879427729413</v>
      </c>
    </row>
    <row r="28" spans="1:3" x14ac:dyDescent="0.25">
      <c r="A28" s="21"/>
      <c r="B28" s="11" t="s">
        <v>25</v>
      </c>
      <c r="C28" s="9">
        <f>SLOPE(C264:C270,B264:B270)</f>
        <v>-0.15213517770716703</v>
      </c>
    </row>
    <row r="29" spans="1:3" x14ac:dyDescent="0.25">
      <c r="A29" s="21"/>
      <c r="B29" s="11" t="s">
        <v>26</v>
      </c>
      <c r="C29" s="9">
        <f>INTERCEPT(C264:C270,B264:B270)</f>
        <v>4.8886134984699785</v>
      </c>
    </row>
    <row r="30" spans="1:3" x14ac:dyDescent="0.25">
      <c r="A30" s="21"/>
      <c r="B30" s="11" t="s">
        <v>27</v>
      </c>
      <c r="C30" s="9">
        <f>ABS(C28)*2.303</f>
        <v>0.35036731425960566</v>
      </c>
    </row>
    <row r="31" spans="1:3" x14ac:dyDescent="0.25">
      <c r="A31" s="21"/>
      <c r="B31" s="11" t="s">
        <v>28</v>
      </c>
      <c r="C31" s="9">
        <f>10^C29</f>
        <v>77377.287006638318</v>
      </c>
    </row>
    <row r="32" spans="1:3" x14ac:dyDescent="0.25">
      <c r="A32" s="21" t="s">
        <v>31</v>
      </c>
      <c r="B32" s="10" t="s">
        <v>35</v>
      </c>
      <c r="C32" s="9">
        <v>1.5</v>
      </c>
    </row>
    <row r="33" spans="1:3" x14ac:dyDescent="0.25">
      <c r="A33" s="21"/>
      <c r="B33" s="10" t="s">
        <v>36</v>
      </c>
      <c r="C33" s="9">
        <v>4.5</v>
      </c>
    </row>
    <row r="34" spans="1:3" x14ac:dyDescent="0.25">
      <c r="A34" s="21"/>
      <c r="B34" s="10" t="s">
        <v>19</v>
      </c>
      <c r="C34">
        <f>60*C40/(C$2*(1-EXP(-1*C39*60)))</f>
        <v>17253.292105180859</v>
      </c>
    </row>
    <row r="35" spans="1:3" x14ac:dyDescent="0.25">
      <c r="A35" s="21"/>
      <c r="B35" s="11" t="s">
        <v>23</v>
      </c>
      <c r="C35" s="9">
        <f>0.693/C39</f>
        <v>0.59180241350244212</v>
      </c>
    </row>
    <row r="36" spans="1:3" x14ac:dyDescent="0.25">
      <c r="A36" s="21"/>
      <c r="B36" s="11" t="s">
        <v>24</v>
      </c>
      <c r="C36">
        <f>RSQ(C288:C290,B288:B290)</f>
        <v>0.98704685678630666</v>
      </c>
    </row>
    <row r="37" spans="1:3" x14ac:dyDescent="0.25">
      <c r="A37" s="21"/>
      <c r="B37" s="11" t="s">
        <v>25</v>
      </c>
      <c r="C37" s="9">
        <f>SLOPE(C288:C290,B288:B290)</f>
        <v>-0.50846675721119161</v>
      </c>
    </row>
    <row r="38" spans="1:3" x14ac:dyDescent="0.25">
      <c r="A38" s="21"/>
      <c r="B38" s="11" t="s">
        <v>26</v>
      </c>
      <c r="C38" s="9">
        <f>INTERCEPT(C288:C290,B288:B290)</f>
        <v>6.2336264107744013</v>
      </c>
    </row>
    <row r="39" spans="1:3" x14ac:dyDescent="0.25">
      <c r="A39" s="21"/>
      <c r="B39" s="11" t="s">
        <v>27</v>
      </c>
      <c r="C39" s="9">
        <f>ABS(C37)*2.303</f>
        <v>1.1709989418573743</v>
      </c>
    </row>
    <row r="40" spans="1:3" x14ac:dyDescent="0.25">
      <c r="A40" s="21"/>
      <c r="B40" s="11" t="s">
        <v>28</v>
      </c>
      <c r="C40" s="9">
        <f>10^C38</f>
        <v>1712483.5594360419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17">
        <v>1.5</v>
      </c>
      <c r="C42" s="32">
        <v>491775.3</v>
      </c>
    </row>
    <row r="43" spans="1:3" x14ac:dyDescent="0.25">
      <c r="B43" s="17">
        <v>3</v>
      </c>
      <c r="C43" s="32">
        <v>147473</v>
      </c>
    </row>
    <row r="44" spans="1:3" x14ac:dyDescent="0.25">
      <c r="B44" s="17">
        <v>4.5</v>
      </c>
      <c r="C44" s="32">
        <v>40303.199999999997</v>
      </c>
    </row>
    <row r="45" spans="1:3" x14ac:dyDescent="0.25">
      <c r="B45" s="17">
        <v>6</v>
      </c>
      <c r="C45" s="32">
        <v>18264.900000000001</v>
      </c>
    </row>
    <row r="46" spans="1:3" x14ac:dyDescent="0.25">
      <c r="B46" s="17">
        <v>7.5</v>
      </c>
      <c r="C46" s="32">
        <v>10663</v>
      </c>
    </row>
    <row r="47" spans="1:3" x14ac:dyDescent="0.25">
      <c r="B47" s="17">
        <v>9</v>
      </c>
      <c r="C47" s="32">
        <v>7358.2</v>
      </c>
    </row>
    <row r="48" spans="1:3" x14ac:dyDescent="0.25">
      <c r="B48" s="17">
        <v>10.5</v>
      </c>
      <c r="C48" s="32">
        <v>4822.5</v>
      </c>
    </row>
    <row r="49" spans="2:3" x14ac:dyDescent="0.25">
      <c r="B49" s="17">
        <v>12</v>
      </c>
      <c r="C49" s="32">
        <v>3501.1</v>
      </c>
    </row>
    <row r="50" spans="2:3" x14ac:dyDescent="0.25">
      <c r="B50" s="17">
        <v>13.5</v>
      </c>
      <c r="C50" s="32">
        <v>2715.8</v>
      </c>
    </row>
    <row r="51" spans="2:3" x14ac:dyDescent="0.25">
      <c r="B51" s="17">
        <v>15</v>
      </c>
      <c r="C51" s="32">
        <v>2142.4</v>
      </c>
    </row>
    <row r="52" spans="2:3" x14ac:dyDescent="0.25">
      <c r="B52" s="17">
        <v>16.5</v>
      </c>
      <c r="C52" s="32">
        <v>1643.7</v>
      </c>
    </row>
    <row r="53" spans="2:3" x14ac:dyDescent="0.25">
      <c r="B53" s="17">
        <v>18</v>
      </c>
      <c r="C53" s="32">
        <v>1432.5</v>
      </c>
    </row>
    <row r="54" spans="2:3" x14ac:dyDescent="0.25">
      <c r="B54" s="17">
        <v>19.5</v>
      </c>
      <c r="C54" s="32">
        <v>1233.0999999999999</v>
      </c>
    </row>
    <row r="55" spans="2:3" x14ac:dyDescent="0.25">
      <c r="B55" s="17">
        <v>21</v>
      </c>
      <c r="C55" s="32">
        <v>1000.7</v>
      </c>
    </row>
    <row r="56" spans="2:3" x14ac:dyDescent="0.25">
      <c r="B56" s="17">
        <v>22.5</v>
      </c>
      <c r="C56" s="32">
        <v>1077.5</v>
      </c>
    </row>
    <row r="57" spans="2:3" x14ac:dyDescent="0.25">
      <c r="B57" s="17">
        <v>24</v>
      </c>
      <c r="C57" s="32">
        <v>826.7</v>
      </c>
    </row>
    <row r="58" spans="2:3" x14ac:dyDescent="0.25">
      <c r="B58" s="17">
        <v>25.5</v>
      </c>
      <c r="C58" s="32">
        <v>738.2</v>
      </c>
    </row>
    <row r="59" spans="2:3" x14ac:dyDescent="0.25">
      <c r="B59" s="17">
        <v>27</v>
      </c>
      <c r="C59" s="32">
        <v>692.3</v>
      </c>
    </row>
    <row r="60" spans="2:3" x14ac:dyDescent="0.25">
      <c r="B60" s="17">
        <v>28.5</v>
      </c>
      <c r="C60" s="32">
        <v>659.3</v>
      </c>
    </row>
    <row r="61" spans="2:3" x14ac:dyDescent="0.25">
      <c r="B61" s="17">
        <v>30</v>
      </c>
      <c r="C61" s="32">
        <v>604.4</v>
      </c>
    </row>
    <row r="62" spans="2:3" x14ac:dyDescent="0.25">
      <c r="B62" s="17">
        <v>31.5</v>
      </c>
      <c r="C62" s="32">
        <v>573.20000000000005</v>
      </c>
    </row>
    <row r="63" spans="2:3" x14ac:dyDescent="0.25">
      <c r="B63" s="17">
        <v>33</v>
      </c>
      <c r="C63" s="32">
        <v>540.1</v>
      </c>
    </row>
    <row r="64" spans="2:3" x14ac:dyDescent="0.25">
      <c r="B64" s="17">
        <v>34.5</v>
      </c>
      <c r="C64" s="32">
        <v>490</v>
      </c>
    </row>
    <row r="65" spans="1:3" x14ac:dyDescent="0.25">
      <c r="B65" s="17">
        <v>36</v>
      </c>
      <c r="C65" s="32">
        <v>558.1</v>
      </c>
    </row>
    <row r="66" spans="1:3" x14ac:dyDescent="0.25">
      <c r="B66" s="17">
        <v>37.5</v>
      </c>
      <c r="C66" s="32">
        <v>476.2</v>
      </c>
    </row>
    <row r="67" spans="1:3" x14ac:dyDescent="0.25">
      <c r="B67" s="17">
        <v>39</v>
      </c>
      <c r="C67" s="32">
        <v>517.79999999999995</v>
      </c>
    </row>
    <row r="68" spans="1:3" x14ac:dyDescent="0.25">
      <c r="A68" t="s">
        <v>10</v>
      </c>
      <c r="B68" s="3">
        <v>0</v>
      </c>
    </row>
    <row r="69" spans="1:3" x14ac:dyDescent="0.25">
      <c r="B69" s="17">
        <v>1.5</v>
      </c>
      <c r="C69" s="13">
        <f t="shared" ref="C69:C94" si="0">C42*C$6</f>
        <v>512295.31794667186</v>
      </c>
    </row>
    <row r="70" spans="1:3" x14ac:dyDescent="0.25">
      <c r="B70" s="17">
        <v>3</v>
      </c>
      <c r="C70" s="13">
        <f t="shared" si="0"/>
        <v>153626.51890721137</v>
      </c>
    </row>
    <row r="71" spans="1:3" x14ac:dyDescent="0.25">
      <c r="B71" s="17">
        <v>4.5</v>
      </c>
      <c r="C71" s="13">
        <f t="shared" si="0"/>
        <v>41984.907859887033</v>
      </c>
    </row>
    <row r="72" spans="1:3" x14ac:dyDescent="0.25">
      <c r="B72" s="17">
        <v>6</v>
      </c>
      <c r="C72" s="13">
        <f t="shared" si="0"/>
        <v>19027.028711617211</v>
      </c>
    </row>
    <row r="73" spans="1:3" x14ac:dyDescent="0.25">
      <c r="B73" s="17">
        <v>7.5</v>
      </c>
      <c r="C73" s="13">
        <f t="shared" si="0"/>
        <v>11107.928713104058</v>
      </c>
    </row>
    <row r="74" spans="1:3" x14ac:dyDescent="0.25">
      <c r="B74" s="17">
        <v>9</v>
      </c>
      <c r="C74" s="13">
        <f t="shared" si="0"/>
        <v>7665.2312723213236</v>
      </c>
    </row>
    <row r="75" spans="1:3" x14ac:dyDescent="0.25">
      <c r="B75" s="17">
        <v>10.5</v>
      </c>
      <c r="C75" s="13">
        <f t="shared" si="0"/>
        <v>5023.7256137057411</v>
      </c>
    </row>
    <row r="76" spans="1:3" x14ac:dyDescent="0.25">
      <c r="B76" s="17">
        <v>12</v>
      </c>
      <c r="C76" s="13">
        <f t="shared" si="0"/>
        <v>3647.1883351260076</v>
      </c>
    </row>
    <row r="77" spans="1:3" x14ac:dyDescent="0.25">
      <c r="B77" s="17">
        <v>13.5</v>
      </c>
      <c r="C77" s="13">
        <f t="shared" si="0"/>
        <v>2829.1205851118825</v>
      </c>
    </row>
    <row r="78" spans="1:3" x14ac:dyDescent="0.25">
      <c r="B78" s="17">
        <v>15</v>
      </c>
      <c r="C78" s="13">
        <f t="shared" si="0"/>
        <v>2231.7946614418206</v>
      </c>
    </row>
    <row r="79" spans="1:3" x14ac:dyDescent="0.25">
      <c r="B79" s="17">
        <v>16.5</v>
      </c>
      <c r="C79" s="13">
        <f t="shared" si="0"/>
        <v>1712.2857006216957</v>
      </c>
    </row>
    <row r="80" spans="1:3" x14ac:dyDescent="0.25">
      <c r="B80" s="17">
        <v>18</v>
      </c>
      <c r="C80" s="13">
        <f t="shared" si="0"/>
        <v>1492.273082764847</v>
      </c>
    </row>
    <row r="81" spans="1:3" x14ac:dyDescent="0.25">
      <c r="B81" s="17">
        <v>19.5</v>
      </c>
      <c r="C81" s="13">
        <f t="shared" si="0"/>
        <v>1284.5528365496214</v>
      </c>
    </row>
    <row r="82" spans="1:3" x14ac:dyDescent="0.25">
      <c r="B82" s="17">
        <v>21</v>
      </c>
      <c r="C82" s="13">
        <f t="shared" si="0"/>
        <v>1042.4556187942635</v>
      </c>
    </row>
    <row r="83" spans="1:3" x14ac:dyDescent="0.25">
      <c r="B83" s="17">
        <v>22.5</v>
      </c>
      <c r="C83" s="13">
        <f t="shared" si="0"/>
        <v>1122.4602071058448</v>
      </c>
    </row>
    <row r="84" spans="1:3" x14ac:dyDescent="0.25">
      <c r="B84" s="17">
        <v>24</v>
      </c>
      <c r="C84" s="13">
        <f t="shared" si="0"/>
        <v>861.19522340083699</v>
      </c>
    </row>
    <row r="85" spans="1:3" x14ac:dyDescent="0.25">
      <c r="B85" s="17">
        <v>25.5</v>
      </c>
      <c r="C85" s="13">
        <f t="shared" si="0"/>
        <v>769.00243608866322</v>
      </c>
    </row>
    <row r="86" spans="1:3" x14ac:dyDescent="0.25">
      <c r="B86" s="17">
        <v>27</v>
      </c>
      <c r="C86" s="13">
        <f t="shared" si="0"/>
        <v>721.1871938555696</v>
      </c>
    </row>
    <row r="87" spans="1:3" x14ac:dyDescent="0.25">
      <c r="B87" s="17">
        <v>28.5</v>
      </c>
      <c r="C87" s="13">
        <f t="shared" si="0"/>
        <v>686.81022231543704</v>
      </c>
    </row>
    <row r="88" spans="1:3" x14ac:dyDescent="0.25">
      <c r="B88" s="17">
        <v>30</v>
      </c>
      <c r="C88" s="13">
        <f t="shared" si="0"/>
        <v>629.61944238958006</v>
      </c>
    </row>
    <row r="89" spans="1:3" x14ac:dyDescent="0.25">
      <c r="B89" s="17">
        <v>31.5</v>
      </c>
      <c r="C89" s="13">
        <f t="shared" si="0"/>
        <v>597.1175783880002</v>
      </c>
    </row>
    <row r="90" spans="1:3" x14ac:dyDescent="0.25">
      <c r="B90" s="17">
        <v>33</v>
      </c>
      <c r="C90" s="13">
        <f t="shared" si="0"/>
        <v>562.63643420683695</v>
      </c>
    </row>
    <row r="91" spans="1:3" x14ac:dyDescent="0.25">
      <c r="B91" s="17">
        <v>34.5</v>
      </c>
      <c r="C91" s="13">
        <f t="shared" si="0"/>
        <v>510.44594105045377</v>
      </c>
    </row>
    <row r="92" spans="1:3" x14ac:dyDescent="0.25">
      <c r="B92" s="17">
        <v>36</v>
      </c>
      <c r="C92" s="13">
        <f t="shared" si="0"/>
        <v>581.38750959236381</v>
      </c>
    </row>
    <row r="93" spans="1:3" x14ac:dyDescent="0.25">
      <c r="B93" s="17">
        <v>37.5</v>
      </c>
      <c r="C93" s="13">
        <f t="shared" si="0"/>
        <v>496.07011658821648</v>
      </c>
    </row>
    <row r="94" spans="1:3" x14ac:dyDescent="0.25">
      <c r="B94" s="17">
        <v>39</v>
      </c>
      <c r="C94" s="13">
        <f t="shared" si="0"/>
        <v>539.40593525698966</v>
      </c>
    </row>
    <row r="95" spans="1:3" x14ac:dyDescent="0.25">
      <c r="A95" t="s">
        <v>9</v>
      </c>
      <c r="B95" s="3">
        <v>0</v>
      </c>
    </row>
    <row r="96" spans="1:3" x14ac:dyDescent="0.25">
      <c r="B96" s="17">
        <v>1.5</v>
      </c>
      <c r="C96">
        <f t="shared" ref="C96:C121" si="1">C69/C$5/($B69-$B68)</f>
        <v>310990.90508509154</v>
      </c>
    </row>
    <row r="97" spans="2:3" x14ac:dyDescent="0.25">
      <c r="B97" s="17">
        <v>3</v>
      </c>
      <c r="C97">
        <f t="shared" si="1"/>
        <v>93259.587754028544</v>
      </c>
    </row>
    <row r="98" spans="2:3" x14ac:dyDescent="0.25">
      <c r="B98" s="17">
        <v>4.5</v>
      </c>
      <c r="C98">
        <f t="shared" si="1"/>
        <v>25487.10487457475</v>
      </c>
    </row>
    <row r="99" spans="2:3" x14ac:dyDescent="0.25">
      <c r="B99" s="17">
        <v>6</v>
      </c>
      <c r="C99">
        <f t="shared" si="1"/>
        <v>11550.433261468579</v>
      </c>
    </row>
    <row r="100" spans="2:3" x14ac:dyDescent="0.25">
      <c r="B100" s="17">
        <v>7.5</v>
      </c>
      <c r="C100">
        <f t="shared" si="1"/>
        <v>6743.1121915279828</v>
      </c>
    </row>
    <row r="101" spans="2:3" x14ac:dyDescent="0.25">
      <c r="B101" s="17">
        <v>9</v>
      </c>
      <c r="C101">
        <f t="shared" si="1"/>
        <v>4653.209052583813</v>
      </c>
    </row>
    <row r="102" spans="2:3" x14ac:dyDescent="0.25">
      <c r="B102" s="17">
        <v>10.5</v>
      </c>
      <c r="C102">
        <f t="shared" si="1"/>
        <v>3049.672563410269</v>
      </c>
    </row>
    <row r="103" spans="2:3" x14ac:dyDescent="0.25">
      <c r="B103" s="17">
        <v>12</v>
      </c>
      <c r="C103">
        <f t="shared" si="1"/>
        <v>2214.0401475906051</v>
      </c>
    </row>
    <row r="104" spans="2:3" x14ac:dyDescent="0.25">
      <c r="B104" s="17">
        <v>13.5</v>
      </c>
      <c r="C104">
        <f t="shared" si="1"/>
        <v>1717.4288745898618</v>
      </c>
    </row>
    <row r="105" spans="2:3" x14ac:dyDescent="0.25">
      <c r="B105" s="17">
        <v>15</v>
      </c>
      <c r="C105">
        <f t="shared" si="1"/>
        <v>1354.8198029756682</v>
      </c>
    </row>
    <row r="106" spans="2:3" x14ac:dyDescent="0.25">
      <c r="B106" s="17">
        <v>16.5</v>
      </c>
      <c r="C106">
        <f t="shared" si="1"/>
        <v>1039.449827367021</v>
      </c>
    </row>
    <row r="107" spans="2:3" x14ac:dyDescent="0.25">
      <c r="B107" s="17">
        <v>18</v>
      </c>
      <c r="C107">
        <f t="shared" si="1"/>
        <v>905.89029488547646</v>
      </c>
    </row>
    <row r="108" spans="2:3" x14ac:dyDescent="0.25">
      <c r="B108" s="17">
        <v>19.5</v>
      </c>
      <c r="C108">
        <f t="shared" si="1"/>
        <v>779.79289537401803</v>
      </c>
    </row>
    <row r="109" spans="2:3" x14ac:dyDescent="0.25">
      <c r="B109" s="17">
        <v>21</v>
      </c>
      <c r="C109">
        <f t="shared" si="1"/>
        <v>632.82681891231857</v>
      </c>
    </row>
    <row r="110" spans="2:3" x14ac:dyDescent="0.25">
      <c r="B110" s="17">
        <v>22.5</v>
      </c>
      <c r="C110">
        <f t="shared" si="1"/>
        <v>681.39392163288028</v>
      </c>
    </row>
    <row r="111" spans="2:3" x14ac:dyDescent="0.25">
      <c r="B111" s="17">
        <v>24</v>
      </c>
      <c r="C111">
        <f t="shared" si="1"/>
        <v>522.79197681104597</v>
      </c>
    </row>
    <row r="112" spans="2:3" x14ac:dyDescent="0.25">
      <c r="B112" s="17">
        <v>25.5</v>
      </c>
      <c r="C112">
        <f t="shared" si="1"/>
        <v>466.8259795353988</v>
      </c>
    </row>
    <row r="113" spans="1:3" x14ac:dyDescent="0.25">
      <c r="B113" s="17">
        <v>27</v>
      </c>
      <c r="C113">
        <f t="shared" si="1"/>
        <v>437.79954705006304</v>
      </c>
    </row>
    <row r="114" spans="1:3" x14ac:dyDescent="0.25">
      <c r="B114" s="17">
        <v>28.5</v>
      </c>
      <c r="C114">
        <f t="shared" si="1"/>
        <v>416.93087009982173</v>
      </c>
    </row>
    <row r="115" spans="1:3" x14ac:dyDescent="0.25">
      <c r="B115" s="17">
        <v>30</v>
      </c>
      <c r="C115">
        <f t="shared" si="1"/>
        <v>382.2129802644202</v>
      </c>
    </row>
    <row r="116" spans="1:3" x14ac:dyDescent="0.25">
      <c r="B116" s="17">
        <v>31.5</v>
      </c>
      <c r="C116">
        <f t="shared" si="1"/>
        <v>362.48259478419203</v>
      </c>
    </row>
    <row r="117" spans="1:3" x14ac:dyDescent="0.25">
      <c r="B117" s="17">
        <v>33</v>
      </c>
      <c r="C117">
        <f t="shared" si="1"/>
        <v>341.55067941895004</v>
      </c>
    </row>
    <row r="118" spans="1:3" x14ac:dyDescent="0.25">
      <c r="B118" s="17">
        <v>34.5</v>
      </c>
      <c r="C118">
        <f t="shared" si="1"/>
        <v>309.86823350358355</v>
      </c>
    </row>
    <row r="119" spans="1:3" x14ac:dyDescent="0.25">
      <c r="B119" s="17">
        <v>36</v>
      </c>
      <c r="C119">
        <f t="shared" si="1"/>
        <v>352.93359411908165</v>
      </c>
    </row>
    <row r="120" spans="1:3" x14ac:dyDescent="0.25">
      <c r="B120" s="17">
        <v>37.5</v>
      </c>
      <c r="C120">
        <f t="shared" si="1"/>
        <v>301.14133223348261</v>
      </c>
    </row>
    <row r="121" spans="1:3" x14ac:dyDescent="0.25">
      <c r="B121" s="17">
        <v>39</v>
      </c>
      <c r="C121">
        <f t="shared" si="1"/>
        <v>327.44851287378685</v>
      </c>
    </row>
    <row r="122" spans="1:3" x14ac:dyDescent="0.25">
      <c r="A122" t="s">
        <v>11</v>
      </c>
      <c r="B122" s="3">
        <v>0</v>
      </c>
    </row>
    <row r="123" spans="1:3" x14ac:dyDescent="0.25">
      <c r="B123" s="17">
        <v>1.5</v>
      </c>
      <c r="C123" s="13">
        <f t="shared" ref="C123:C148" si="2">IF(C96&gt;0,LOG10(C96),"")</f>
        <v>5.4927476882901347</v>
      </c>
    </row>
    <row r="124" spans="1:3" x14ac:dyDescent="0.25">
      <c r="B124" s="17">
        <v>3</v>
      </c>
      <c r="C124" s="13">
        <f t="shared" si="2"/>
        <v>4.9696934913613822</v>
      </c>
    </row>
    <row r="125" spans="1:3" x14ac:dyDescent="0.25">
      <c r="B125" s="17">
        <v>4.5</v>
      </c>
      <c r="C125" s="13">
        <f t="shared" si="2"/>
        <v>4.4063205059908261</v>
      </c>
    </row>
    <row r="126" spans="1:3" x14ac:dyDescent="0.25">
      <c r="B126" s="17">
        <v>6</v>
      </c>
      <c r="C126" s="13">
        <f t="shared" si="2"/>
        <v>4.0625982750970762</v>
      </c>
    </row>
    <row r="127" spans="1:3" x14ac:dyDescent="0.25">
      <c r="B127" s="17">
        <v>7.5</v>
      </c>
      <c r="C127" s="13">
        <f t="shared" si="2"/>
        <v>3.8288603855043402</v>
      </c>
    </row>
    <row r="128" spans="1:3" x14ac:dyDescent="0.25">
      <c r="B128" s="17">
        <v>9</v>
      </c>
      <c r="C128" s="13">
        <f t="shared" si="2"/>
        <v>3.6677525643200926</v>
      </c>
    </row>
    <row r="129" spans="2:3" x14ac:dyDescent="0.25">
      <c r="B129" s="17">
        <v>10.5</v>
      </c>
      <c r="C129" s="13">
        <f t="shared" si="2"/>
        <v>3.484253212613055</v>
      </c>
    </row>
    <row r="130" spans="2:3" x14ac:dyDescent="0.25">
      <c r="B130" s="17">
        <v>12</v>
      </c>
      <c r="C130" s="13">
        <f t="shared" si="2"/>
        <v>3.3451854917545272</v>
      </c>
    </row>
    <row r="131" spans="2:3" x14ac:dyDescent="0.25">
      <c r="B131" s="17">
        <v>13.5</v>
      </c>
      <c r="C131" s="13">
        <f t="shared" si="2"/>
        <v>3.2348787602801985</v>
      </c>
    </row>
    <row r="132" spans="2:3" x14ac:dyDescent="0.25">
      <c r="B132" s="17">
        <v>15</v>
      </c>
      <c r="C132" s="13">
        <f t="shared" si="2"/>
        <v>3.1318815359650665</v>
      </c>
    </row>
    <row r="133" spans="2:3" x14ac:dyDescent="0.25">
      <c r="B133" s="17">
        <v>16.5</v>
      </c>
      <c r="C133" s="13">
        <f t="shared" si="2"/>
        <v>3.0168035314515049</v>
      </c>
    </row>
    <row r="134" spans="2:3" x14ac:dyDescent="0.25">
      <c r="B134" s="17">
        <v>18</v>
      </c>
      <c r="C134" s="13">
        <f t="shared" si="2"/>
        <v>2.9570756069365602</v>
      </c>
    </row>
    <row r="135" spans="2:3" x14ac:dyDescent="0.25">
      <c r="B135" s="17">
        <v>19.5</v>
      </c>
      <c r="C135" s="13">
        <f t="shared" si="2"/>
        <v>2.891979274050331</v>
      </c>
    </row>
    <row r="136" spans="2:3" x14ac:dyDescent="0.25">
      <c r="B136" s="17">
        <v>21</v>
      </c>
      <c r="C136" s="13">
        <f t="shared" si="2"/>
        <v>2.8012848760819451</v>
      </c>
    </row>
    <row r="137" spans="2:3" x14ac:dyDescent="0.25">
      <c r="B137" s="17">
        <v>22.5</v>
      </c>
      <c r="C137" s="13">
        <f t="shared" si="2"/>
        <v>2.833398255129902</v>
      </c>
    </row>
    <row r="138" spans="2:3" x14ac:dyDescent="0.25">
      <c r="B138" s="17">
        <v>24</v>
      </c>
      <c r="C138" s="13">
        <f t="shared" si="2"/>
        <v>2.7183289139249043</v>
      </c>
    </row>
    <row r="139" spans="2:3" x14ac:dyDescent="0.25">
      <c r="B139" s="17">
        <v>25.5</v>
      </c>
      <c r="C139" s="13">
        <f t="shared" si="2"/>
        <v>2.6691550171567711</v>
      </c>
    </row>
    <row r="140" spans="2:3" x14ac:dyDescent="0.25">
      <c r="B140" s="17">
        <v>27</v>
      </c>
      <c r="C140" s="13">
        <f t="shared" si="2"/>
        <v>2.6412753079085691</v>
      </c>
    </row>
    <row r="141" spans="2:3" x14ac:dyDescent="0.25">
      <c r="B141" s="17">
        <v>28.5</v>
      </c>
      <c r="C141" s="13">
        <f t="shared" si="2"/>
        <v>2.6200640520408354</v>
      </c>
    </row>
    <row r="142" spans="2:3" x14ac:dyDescent="0.25">
      <c r="B142" s="17">
        <v>30</v>
      </c>
      <c r="C142" s="13">
        <f t="shared" si="2"/>
        <v>2.5823054319641203</v>
      </c>
    </row>
    <row r="143" spans="2:3" x14ac:dyDescent="0.25">
      <c r="B143" s="17">
        <v>31.5</v>
      </c>
      <c r="C143" s="13">
        <f t="shared" si="2"/>
        <v>2.5592871580224394</v>
      </c>
    </row>
    <row r="144" spans="2:3" x14ac:dyDescent="0.25">
      <c r="B144" s="17">
        <v>33</v>
      </c>
      <c r="C144" s="13">
        <f t="shared" si="2"/>
        <v>2.5334551535783265</v>
      </c>
    </row>
    <row r="145" spans="1:3" x14ac:dyDescent="0.25">
      <c r="B145" s="17">
        <v>34.5</v>
      </c>
      <c r="C145" s="13">
        <f t="shared" si="2"/>
        <v>2.4911770563256463</v>
      </c>
    </row>
    <row r="146" spans="1:3" x14ac:dyDescent="0.25">
      <c r="B146" s="17">
        <v>36</v>
      </c>
      <c r="C146" s="13">
        <f t="shared" si="2"/>
        <v>2.5476929988137931</v>
      </c>
    </row>
    <row r="147" spans="1:3" x14ac:dyDescent="0.25">
      <c r="B147" s="17">
        <v>37.5</v>
      </c>
      <c r="C147" s="13">
        <f t="shared" si="2"/>
        <v>2.478770367365994</v>
      </c>
    </row>
    <row r="148" spans="1:3" x14ac:dyDescent="0.25">
      <c r="B148" s="13">
        <v>39</v>
      </c>
      <c r="C148" s="13">
        <f t="shared" si="2"/>
        <v>2.5151430223959861</v>
      </c>
    </row>
    <row r="149" spans="1:3" x14ac:dyDescent="0.25">
      <c r="A149" t="s">
        <v>12</v>
      </c>
      <c r="B149" s="3">
        <v>0</v>
      </c>
    </row>
    <row r="150" spans="1:3" x14ac:dyDescent="0.25">
      <c r="B150" s="17">
        <v>1.5</v>
      </c>
      <c r="C150" s="6">
        <f>IF(C123&lt;&gt;"", RSQ($B123:$B$148, $C123:$C$148),"")</f>
        <v>0.77182311677179583</v>
      </c>
    </row>
    <row r="151" spans="1:3" x14ac:dyDescent="0.25">
      <c r="B151" s="17">
        <v>3</v>
      </c>
      <c r="C151" s="6">
        <f>IF(C124&lt;&gt;"", RSQ($B124:$B$148, $C124:$C$148),"")</f>
        <v>0.80235989883222614</v>
      </c>
    </row>
    <row r="152" spans="1:3" x14ac:dyDescent="0.25">
      <c r="B152" s="17">
        <v>4.5</v>
      </c>
      <c r="C152" s="6">
        <f>IF(C125&lt;&gt;"", RSQ($B125:$B$148, $C125:$C$148),"")</f>
        <v>0.84247610673176865</v>
      </c>
    </row>
    <row r="153" spans="1:3" x14ac:dyDescent="0.25">
      <c r="B153" s="17">
        <v>6</v>
      </c>
      <c r="C153" s="6">
        <f>IF(C126&lt;&gt;"", RSQ($B126:$B$148, $C126:$C$148),"")</f>
        <v>0.8629635779651641</v>
      </c>
    </row>
    <row r="154" spans="1:3" x14ac:dyDescent="0.25">
      <c r="B154" s="17">
        <v>7.5</v>
      </c>
      <c r="C154" s="6">
        <f>IF(C127&lt;&gt;"", RSQ($B127:$B$148, $C127:$C$148),"")</f>
        <v>0.87372109211890736</v>
      </c>
    </row>
    <row r="155" spans="1:3" x14ac:dyDescent="0.25">
      <c r="B155" s="17">
        <v>9</v>
      </c>
      <c r="C155" s="16">
        <f>IF(C128&lt;&gt;"", RSQ($B128:$B$148, $C128:$C$148),"")</f>
        <v>0.88059786688170549</v>
      </c>
    </row>
    <row r="156" spans="1:3" x14ac:dyDescent="0.25">
      <c r="B156" s="17">
        <v>10.5</v>
      </c>
      <c r="C156" s="16">
        <f>IF(C129&lt;&gt;"", RSQ($B129:$B$148, $C129:$C$148),"")</f>
        <v>0.89184172043487919</v>
      </c>
    </row>
    <row r="157" spans="1:3" x14ac:dyDescent="0.25">
      <c r="B157" s="17">
        <v>12</v>
      </c>
      <c r="C157" s="16">
        <f>IF(C130&lt;&gt;"", RSQ($B130:$B$148, $C130:$C$148),"")</f>
        <v>0.89780635898002381</v>
      </c>
    </row>
    <row r="158" spans="1:3" x14ac:dyDescent="0.25">
      <c r="B158" s="17">
        <v>13.5</v>
      </c>
      <c r="C158" s="6">
        <f>IF(C131&lt;&gt;"", RSQ($B131:$B$148, $C131:$C$148),"")</f>
        <v>0.90130176712547438</v>
      </c>
    </row>
    <row r="159" spans="1:3" x14ac:dyDescent="0.25">
      <c r="B159" s="17">
        <v>15</v>
      </c>
      <c r="C159" s="6">
        <f>IF(C132&lt;&gt;"", RSQ($B132:$B$148, $C132:$C$148),"")</f>
        <v>0.90553355077155606</v>
      </c>
    </row>
    <row r="160" spans="1:3" x14ac:dyDescent="0.25">
      <c r="B160" s="17">
        <v>16.5</v>
      </c>
      <c r="C160" s="15">
        <f>IF(C133&lt;&gt;"", RSQ($B133:$B$148, $C133:$C$148),"")</f>
        <v>0.90935298717076385</v>
      </c>
    </row>
    <row r="161" spans="1:3" x14ac:dyDescent="0.25">
      <c r="B161" s="17">
        <v>18</v>
      </c>
      <c r="C161" s="6">
        <f>IF(C134&lt;&gt;"", RSQ($B134:$B$148, $C134:$C$148),"")</f>
        <v>0.90021546743348646</v>
      </c>
    </row>
    <row r="162" spans="1:3" x14ac:dyDescent="0.25">
      <c r="B162" s="17">
        <v>19.5</v>
      </c>
      <c r="C162" s="6">
        <f>IF(C135&lt;&gt;"", RSQ($B135:$B$148, $C135:$C$148),"")</f>
        <v>0.89019991395259057</v>
      </c>
    </row>
    <row r="163" spans="1:3" x14ac:dyDescent="0.25">
      <c r="B163" s="17">
        <v>21</v>
      </c>
      <c r="C163" s="6">
        <f>IF(C136&lt;&gt;"", RSQ($B136:$B$148, $C136:$C$148),"")</f>
        <v>0.87485308067008982</v>
      </c>
    </row>
    <row r="164" spans="1:3" x14ac:dyDescent="0.25">
      <c r="B164" s="17">
        <v>22.5</v>
      </c>
      <c r="C164" s="6">
        <f>IF(C137&lt;&gt;"", RSQ($B137:$B$148, $C137:$C$148),"")</f>
        <v>0.84073687129632546</v>
      </c>
    </row>
    <row r="165" spans="1:3" x14ac:dyDescent="0.25">
      <c r="B165" s="17">
        <v>24</v>
      </c>
      <c r="C165" s="6">
        <f>IF(C138&lt;&gt;"", RSQ($B138:$B$148, $C138:$C$148),"")</f>
        <v>0.8708318846776163</v>
      </c>
    </row>
    <row r="166" spans="1:3" x14ac:dyDescent="0.25">
      <c r="B166" s="17">
        <v>25.5</v>
      </c>
      <c r="C166" s="6">
        <f>IF(C139&lt;&gt;"", RSQ($B139:$B$148, $C139:$C$148),"")</f>
        <v>0.83785544210094909</v>
      </c>
    </row>
    <row r="167" spans="1:3" x14ac:dyDescent="0.25">
      <c r="B167" s="17">
        <v>27</v>
      </c>
      <c r="C167" s="6">
        <f>IF(C140&lt;&gt;"", RSQ($B140:$B$148, $C140:$C$148),"")</f>
        <v>0.77719569530179711</v>
      </c>
    </row>
    <row r="168" spans="1:3" x14ac:dyDescent="0.25">
      <c r="B168" s="17">
        <v>28.5</v>
      </c>
      <c r="C168" s="6">
        <f>IF(C141&lt;&gt;"", RSQ($B141:$B$148, $C141:$C$148),"")</f>
        <v>0.68212663548442287</v>
      </c>
    </row>
    <row r="169" spans="1:3" x14ac:dyDescent="0.25">
      <c r="B169" s="17">
        <v>30</v>
      </c>
      <c r="C169" s="6">
        <f>IF(C142&lt;&gt;"", RSQ($B142:$B$148, $C142:$C$148),"")</f>
        <v>0.52382182154636947</v>
      </c>
    </row>
    <row r="170" spans="1:3" x14ac:dyDescent="0.25">
      <c r="B170" s="17">
        <v>31.5</v>
      </c>
      <c r="C170" s="6">
        <f>IF(C143&lt;&gt;"", RSQ($B143:$B$148, $C143:$C$148),"")</f>
        <v>0.30539072229307473</v>
      </c>
    </row>
    <row r="171" spans="1:3" x14ac:dyDescent="0.25">
      <c r="B171" s="17">
        <v>33</v>
      </c>
      <c r="C171" s="6">
        <f>IF(C144&lt;&gt;"", RSQ($B144:$B$148, $C144:$C$148),"")</f>
        <v>7.3423294625786367E-2</v>
      </c>
    </row>
    <row r="172" spans="1:3" x14ac:dyDescent="0.25">
      <c r="B172" s="17">
        <v>34.5</v>
      </c>
      <c r="C172" s="6">
        <f>IF(C145&lt;&gt;"", RSQ($B145:$B$148, $C145:$C$148),"")</f>
        <v>1.6014646646023243E-4</v>
      </c>
    </row>
    <row r="173" spans="1:3" x14ac:dyDescent="0.25">
      <c r="B173" s="17">
        <v>36</v>
      </c>
      <c r="C173" s="6">
        <f>IF(C146&lt;&gt;"", RSQ($B146:$B$148, $C146:$C$148),"")</f>
        <v>0.222808913677358</v>
      </c>
    </row>
    <row r="174" spans="1:3" x14ac:dyDescent="0.25">
      <c r="B174" s="17">
        <v>37.5</v>
      </c>
      <c r="C174" s="6">
        <f>IF(C147&lt;&gt;"", RSQ($B147:$B$148, $C147:$C$148),"")</f>
        <v>1.0000000000000004</v>
      </c>
    </row>
    <row r="175" spans="1:3" x14ac:dyDescent="0.25">
      <c r="B175" s="13">
        <v>39</v>
      </c>
      <c r="C175" s="6"/>
    </row>
    <row r="176" spans="1:3" x14ac:dyDescent="0.25">
      <c r="A176" t="s">
        <v>16</v>
      </c>
      <c r="C176">
        <v>16.5</v>
      </c>
    </row>
    <row r="177" spans="1:3" x14ac:dyDescent="0.25">
      <c r="A177" t="s">
        <v>13</v>
      </c>
      <c r="B177" s="3">
        <v>0</v>
      </c>
    </row>
    <row r="178" spans="1:3" x14ac:dyDescent="0.25">
      <c r="B178" s="17">
        <v>1.5</v>
      </c>
    </row>
    <row r="179" spans="1:3" x14ac:dyDescent="0.25">
      <c r="B179" s="17">
        <v>3</v>
      </c>
      <c r="C179" s="6">
        <f>RSQ($B$123:$B124, $C$123:$C124)</f>
        <v>1.0000000000000004</v>
      </c>
    </row>
    <row r="180" spans="1:3" x14ac:dyDescent="0.25">
      <c r="B180" s="17">
        <v>4.5</v>
      </c>
      <c r="C180" s="6">
        <f>RSQ($B$123:$B125, $C$123:$C125)</f>
        <v>0.99954112635644299</v>
      </c>
    </row>
    <row r="181" spans="1:3" x14ac:dyDescent="0.25">
      <c r="B181" s="17">
        <v>6</v>
      </c>
      <c r="C181" s="6">
        <f>RSQ($B$123:$B126, $C$123:$C126)</f>
        <v>0.99039918130658566</v>
      </c>
    </row>
    <row r="182" spans="1:3" x14ac:dyDescent="0.25">
      <c r="B182" s="17">
        <v>7.5</v>
      </c>
      <c r="C182" s="6">
        <f>RSQ($B$123:$B127, $C$123:$C127)</f>
        <v>0.97301928254725845</v>
      </c>
    </row>
    <row r="183" spans="1:3" x14ac:dyDescent="0.25">
      <c r="B183" s="17">
        <v>9</v>
      </c>
      <c r="C183" s="6">
        <f>RSQ($B$123:$B128, $C$123:$C128)</f>
        <v>0.95160220659325678</v>
      </c>
    </row>
    <row r="184" spans="1:3" x14ac:dyDescent="0.25">
      <c r="B184" s="17">
        <v>10.5</v>
      </c>
      <c r="C184" s="6">
        <f>RSQ($B$123:$B129, $C$123:$C129)</f>
        <v>0.93990181714523102</v>
      </c>
    </row>
    <row r="185" spans="1:3" x14ac:dyDescent="0.25">
      <c r="B185" s="17">
        <v>12</v>
      </c>
      <c r="C185" s="6">
        <f>RSQ($B$123:$B130, $C$123:$C130)</f>
        <v>0.92928331017156129</v>
      </c>
    </row>
    <row r="186" spans="1:3" x14ac:dyDescent="0.25">
      <c r="B186" s="17">
        <v>13.5</v>
      </c>
      <c r="C186" s="6"/>
    </row>
    <row r="187" spans="1:3" x14ac:dyDescent="0.25">
      <c r="B187" s="17">
        <v>15</v>
      </c>
      <c r="C187" s="6"/>
    </row>
    <row r="188" spans="1:3" x14ac:dyDescent="0.25">
      <c r="B188" s="17">
        <v>16.5</v>
      </c>
      <c r="C188" s="7"/>
    </row>
    <row r="189" spans="1:3" x14ac:dyDescent="0.25">
      <c r="B189" s="17">
        <v>18</v>
      </c>
      <c r="C189" s="6"/>
    </row>
    <row r="190" spans="1:3" x14ac:dyDescent="0.25">
      <c r="B190" s="17">
        <v>19.5</v>
      </c>
    </row>
    <row r="191" spans="1:3" x14ac:dyDescent="0.25">
      <c r="B191" s="17">
        <v>21</v>
      </c>
    </row>
    <row r="192" spans="1:3" x14ac:dyDescent="0.25">
      <c r="B192" s="17">
        <v>22.5</v>
      </c>
    </row>
    <row r="193" spans="1:3" x14ac:dyDescent="0.25">
      <c r="B193" s="17">
        <v>24</v>
      </c>
    </row>
    <row r="194" spans="1:3" x14ac:dyDescent="0.25">
      <c r="B194" s="17">
        <v>25.5</v>
      </c>
    </row>
    <row r="195" spans="1:3" x14ac:dyDescent="0.25">
      <c r="B195" s="17">
        <v>27</v>
      </c>
    </row>
    <row r="196" spans="1:3" x14ac:dyDescent="0.25">
      <c r="B196" s="17">
        <v>28.5</v>
      </c>
    </row>
    <row r="197" spans="1:3" x14ac:dyDescent="0.25">
      <c r="B197" s="17">
        <v>30</v>
      </c>
    </row>
    <row r="198" spans="1:3" x14ac:dyDescent="0.25">
      <c r="B198" s="17">
        <v>31.5</v>
      </c>
    </row>
    <row r="199" spans="1:3" x14ac:dyDescent="0.25">
      <c r="B199" s="17">
        <v>33</v>
      </c>
    </row>
    <row r="200" spans="1:3" x14ac:dyDescent="0.25">
      <c r="B200" s="17">
        <v>34.5</v>
      </c>
    </row>
    <row r="201" spans="1:3" x14ac:dyDescent="0.25">
      <c r="B201" s="17">
        <v>36</v>
      </c>
    </row>
    <row r="202" spans="1:3" x14ac:dyDescent="0.25">
      <c r="B202" s="17">
        <v>37.5</v>
      </c>
    </row>
    <row r="203" spans="1:3" x14ac:dyDescent="0.25">
      <c r="B203" s="13">
        <v>39</v>
      </c>
    </row>
    <row r="204" spans="1:3" x14ac:dyDescent="0.25">
      <c r="A204" t="s">
        <v>17</v>
      </c>
      <c r="B204" s="3">
        <v>0</v>
      </c>
    </row>
    <row r="205" spans="1:3" x14ac:dyDescent="0.25">
      <c r="B205" s="17">
        <v>1.5</v>
      </c>
    </row>
    <row r="206" spans="1:3" x14ac:dyDescent="0.25">
      <c r="B206" s="17">
        <v>3</v>
      </c>
    </row>
    <row r="207" spans="1:3" x14ac:dyDescent="0.25">
      <c r="B207" s="17">
        <v>4.5</v>
      </c>
      <c r="C207" s="13">
        <f>RSQ($B125:$B$132, C125:C$132)</f>
        <v>0.96233485096828286</v>
      </c>
    </row>
    <row r="208" spans="1:3" x14ac:dyDescent="0.25">
      <c r="B208" s="17">
        <v>6</v>
      </c>
      <c r="C208" s="13">
        <f>RSQ($B126:$B$132, C126:C$132)</f>
        <v>0.98170320606666028</v>
      </c>
    </row>
    <row r="209" spans="2:3" x14ac:dyDescent="0.25">
      <c r="B209" s="17">
        <v>7.5</v>
      </c>
      <c r="C209" s="13">
        <f>RSQ($B127:$B$132, C127:C$132)</f>
        <v>0.98742173998328275</v>
      </c>
    </row>
    <row r="210" spans="2:3" x14ac:dyDescent="0.25">
      <c r="B210" s="17">
        <v>9</v>
      </c>
      <c r="C210" s="13">
        <f>RSQ($B128:$B$132, C128:C$132)</f>
        <v>0.98470771877666829</v>
      </c>
    </row>
    <row r="211" spans="2:3" x14ac:dyDescent="0.25">
      <c r="B211" s="17">
        <v>10.5</v>
      </c>
      <c r="C211" s="13">
        <f>RSQ($B129:$B$132, C129:C$132)</f>
        <v>0.99491504549902277</v>
      </c>
    </row>
    <row r="212" spans="2:3" x14ac:dyDescent="0.25">
      <c r="B212" s="17">
        <v>12</v>
      </c>
      <c r="C212" s="13">
        <f>RSQ($B130:$B$132, C130:C$132)</f>
        <v>0.99960872044691107</v>
      </c>
    </row>
    <row r="213" spans="2:3" x14ac:dyDescent="0.25">
      <c r="B213" s="17">
        <v>13.5</v>
      </c>
      <c r="C213">
        <f>RSQ($B131:$B$132, C131:C$132)</f>
        <v>1</v>
      </c>
    </row>
    <row r="214" spans="2:3" x14ac:dyDescent="0.25">
      <c r="B214" s="17">
        <v>15</v>
      </c>
      <c r="C214" s="14"/>
    </row>
    <row r="215" spans="2:3" x14ac:dyDescent="0.25">
      <c r="B215" s="17">
        <v>16.5</v>
      </c>
      <c r="C215" s="8"/>
    </row>
    <row r="216" spans="2:3" x14ac:dyDescent="0.25">
      <c r="B216" s="17">
        <v>18</v>
      </c>
    </row>
    <row r="217" spans="2:3" x14ac:dyDescent="0.25">
      <c r="B217" s="17">
        <v>19.5</v>
      </c>
    </row>
    <row r="218" spans="2:3" x14ac:dyDescent="0.25">
      <c r="B218" s="17">
        <v>21</v>
      </c>
    </row>
    <row r="219" spans="2:3" x14ac:dyDescent="0.25">
      <c r="B219" s="17">
        <v>22.5</v>
      </c>
    </row>
    <row r="220" spans="2:3" x14ac:dyDescent="0.25">
      <c r="B220" s="17">
        <v>24</v>
      </c>
    </row>
    <row r="221" spans="2:3" x14ac:dyDescent="0.25">
      <c r="B221" s="17">
        <v>25.5</v>
      </c>
    </row>
    <row r="222" spans="2:3" x14ac:dyDescent="0.25">
      <c r="B222" s="17">
        <v>27</v>
      </c>
    </row>
    <row r="223" spans="2:3" x14ac:dyDescent="0.25">
      <c r="B223" s="17">
        <v>28.5</v>
      </c>
    </row>
    <row r="224" spans="2:3" x14ac:dyDescent="0.25">
      <c r="B224" s="17">
        <v>30</v>
      </c>
    </row>
    <row r="225" spans="1:3" x14ac:dyDescent="0.25">
      <c r="B225" s="17">
        <v>31.5</v>
      </c>
    </row>
    <row r="226" spans="1:3" x14ac:dyDescent="0.25">
      <c r="B226" s="17">
        <v>33</v>
      </c>
    </row>
    <row r="227" spans="1:3" x14ac:dyDescent="0.25">
      <c r="B227" s="17">
        <v>34.5</v>
      </c>
    </row>
    <row r="228" spans="1:3" x14ac:dyDescent="0.25">
      <c r="B228" s="17">
        <v>36</v>
      </c>
    </row>
    <row r="229" spans="1:3" x14ac:dyDescent="0.25">
      <c r="B229" s="17">
        <v>37.5</v>
      </c>
    </row>
    <row r="230" spans="1:3" x14ac:dyDescent="0.25">
      <c r="B230" s="13">
        <v>39</v>
      </c>
    </row>
    <row r="231" spans="1:3" x14ac:dyDescent="0.25">
      <c r="A231" t="s">
        <v>14</v>
      </c>
      <c r="B231" s="3">
        <v>0</v>
      </c>
    </row>
    <row r="232" spans="1:3" x14ac:dyDescent="0.25">
      <c r="B232" s="17">
        <v>1.5</v>
      </c>
    </row>
    <row r="233" spans="1:3" x14ac:dyDescent="0.25">
      <c r="B233" s="17">
        <v>3</v>
      </c>
    </row>
    <row r="234" spans="1:3" x14ac:dyDescent="0.25">
      <c r="B234" s="17">
        <v>4.5</v>
      </c>
      <c r="C234" s="15">
        <f>SUM(C179,C207)</f>
        <v>1.9623348509682832</v>
      </c>
    </row>
    <row r="235" spans="1:3" x14ac:dyDescent="0.25">
      <c r="B235" s="17">
        <v>6</v>
      </c>
      <c r="C235" s="15">
        <f t="shared" ref="C235:C240" si="3">SUM(C180,C208)</f>
        <v>1.9812443324231033</v>
      </c>
    </row>
    <row r="236" spans="1:3" x14ac:dyDescent="0.25">
      <c r="B236" s="17">
        <v>7.5</v>
      </c>
      <c r="C236" s="15">
        <f t="shared" si="3"/>
        <v>1.9778209212898683</v>
      </c>
    </row>
    <row r="237" spans="1:3" x14ac:dyDescent="0.25">
      <c r="B237" s="17">
        <v>9</v>
      </c>
      <c r="C237" s="15">
        <f t="shared" si="3"/>
        <v>1.9577270013239267</v>
      </c>
    </row>
    <row r="238" spans="1:3" x14ac:dyDescent="0.25">
      <c r="B238" s="17">
        <v>10.5</v>
      </c>
      <c r="C238" s="15">
        <f t="shared" si="3"/>
        <v>1.9465172520922795</v>
      </c>
    </row>
    <row r="239" spans="1:3" x14ac:dyDescent="0.25">
      <c r="B239" s="17">
        <v>12</v>
      </c>
      <c r="C239" s="15">
        <f t="shared" si="3"/>
        <v>1.9395105375921422</v>
      </c>
    </row>
    <row r="240" spans="1:3" x14ac:dyDescent="0.25">
      <c r="B240" s="17">
        <v>13.5</v>
      </c>
      <c r="C240" s="15">
        <f t="shared" si="3"/>
        <v>1.9292833101715612</v>
      </c>
    </row>
    <row r="241" spans="2:3" x14ac:dyDescent="0.25">
      <c r="B241" s="17">
        <v>15</v>
      </c>
      <c r="C241" s="15"/>
    </row>
    <row r="242" spans="2:3" x14ac:dyDescent="0.25">
      <c r="B242" s="17">
        <v>16.5</v>
      </c>
      <c r="C242" s="15"/>
    </row>
    <row r="243" spans="2:3" x14ac:dyDescent="0.25">
      <c r="B243" s="17">
        <v>18</v>
      </c>
      <c r="C243" s="15"/>
    </row>
    <row r="244" spans="2:3" x14ac:dyDescent="0.25">
      <c r="B244" s="17">
        <v>19.5</v>
      </c>
    </row>
    <row r="245" spans="2:3" x14ac:dyDescent="0.25">
      <c r="B245" s="17">
        <v>21</v>
      </c>
    </row>
    <row r="246" spans="2:3" x14ac:dyDescent="0.25">
      <c r="B246" s="17">
        <v>22.5</v>
      </c>
    </row>
    <row r="247" spans="2:3" x14ac:dyDescent="0.25">
      <c r="B247" s="17">
        <v>24</v>
      </c>
    </row>
    <row r="248" spans="2:3" x14ac:dyDescent="0.25">
      <c r="B248" s="17">
        <v>25.5</v>
      </c>
    </row>
    <row r="249" spans="2:3" x14ac:dyDescent="0.25">
      <c r="B249" s="17">
        <v>27</v>
      </c>
    </row>
    <row r="250" spans="2:3" x14ac:dyDescent="0.25">
      <c r="B250" s="17">
        <v>28.5</v>
      </c>
    </row>
    <row r="251" spans="2:3" x14ac:dyDescent="0.25">
      <c r="B251" s="17">
        <v>30</v>
      </c>
    </row>
    <row r="252" spans="2:3" x14ac:dyDescent="0.25">
      <c r="B252" s="17">
        <v>31.5</v>
      </c>
    </row>
    <row r="253" spans="2:3" x14ac:dyDescent="0.25">
      <c r="B253" s="17">
        <v>33</v>
      </c>
    </row>
    <row r="254" spans="2:3" x14ac:dyDescent="0.25">
      <c r="B254" s="17">
        <v>34.5</v>
      </c>
    </row>
    <row r="255" spans="2:3" x14ac:dyDescent="0.25">
      <c r="B255" s="17">
        <v>36</v>
      </c>
    </row>
    <row r="256" spans="2:3" x14ac:dyDescent="0.25">
      <c r="B256" s="17">
        <v>37.5</v>
      </c>
    </row>
    <row r="257" spans="1:3" x14ac:dyDescent="0.25">
      <c r="B257" s="13">
        <v>39</v>
      </c>
    </row>
    <row r="258" spans="1:3" x14ac:dyDescent="0.25">
      <c r="A258" t="s">
        <v>15</v>
      </c>
      <c r="C258">
        <f>MAX(C231:C257)</f>
        <v>1.9812443324231033</v>
      </c>
    </row>
    <row r="259" spans="1:3" x14ac:dyDescent="0.25">
      <c r="A259" t="s">
        <v>37</v>
      </c>
      <c r="C259">
        <v>6</v>
      </c>
    </row>
    <row r="260" spans="1:3" x14ac:dyDescent="0.25">
      <c r="A260" t="s">
        <v>32</v>
      </c>
      <c r="B260" s="3">
        <v>0</v>
      </c>
    </row>
    <row r="261" spans="1:3" x14ac:dyDescent="0.25">
      <c r="B261" s="17">
        <v>1.5</v>
      </c>
      <c r="C261" s="13">
        <f t="shared" ref="C261:C270" si="4">IF(0 &lt; 10^C123-10^(C$19*$B261+C$20), LOG(10^C123-10^(C$19*$B261+C$20)), "")</f>
        <v>5.4900581842827449</v>
      </c>
    </row>
    <row r="262" spans="1:3" x14ac:dyDescent="0.25">
      <c r="B262" s="17">
        <v>3</v>
      </c>
      <c r="C262" s="13">
        <f t="shared" si="4"/>
        <v>4.9613568960281889</v>
      </c>
    </row>
    <row r="263" spans="1:3" x14ac:dyDescent="0.25">
      <c r="B263" s="17">
        <v>4.5</v>
      </c>
      <c r="C263" s="13">
        <f t="shared" si="4"/>
        <v>4.3774812076218721</v>
      </c>
    </row>
    <row r="264" spans="1:3" x14ac:dyDescent="0.25">
      <c r="B264" s="17">
        <v>6</v>
      </c>
      <c r="C264" s="13">
        <f t="shared" si="4"/>
        <v>4.0016547900638155</v>
      </c>
    </row>
    <row r="265" spans="1:3" x14ac:dyDescent="0.25">
      <c r="B265" s="17">
        <v>7.5</v>
      </c>
      <c r="C265" s="13">
        <f t="shared" si="4"/>
        <v>3.7280709526361782</v>
      </c>
    </row>
    <row r="266" spans="1:3" x14ac:dyDescent="0.25">
      <c r="B266" s="17">
        <v>9</v>
      </c>
      <c r="C266" s="13">
        <f t="shared" si="4"/>
        <v>3.5267824022130827</v>
      </c>
    </row>
    <row r="267" spans="1:3" x14ac:dyDescent="0.25">
      <c r="B267" s="17">
        <v>10.5</v>
      </c>
      <c r="C267" s="13">
        <f t="shared" si="4"/>
        <v>3.2691719411355793</v>
      </c>
    </row>
    <row r="268" spans="1:3" x14ac:dyDescent="0.25">
      <c r="B268" s="17">
        <v>12</v>
      </c>
      <c r="C268" s="13">
        <f t="shared" si="4"/>
        <v>3.0468888703845689</v>
      </c>
    </row>
    <row r="269" spans="1:3" x14ac:dyDescent="0.25">
      <c r="B269" s="17">
        <v>13.5</v>
      </c>
      <c r="C269" s="13">
        <f t="shared" si="4"/>
        <v>2.8460475705482593</v>
      </c>
    </row>
    <row r="270" spans="1:3" x14ac:dyDescent="0.25">
      <c r="B270" s="17">
        <v>15</v>
      </c>
      <c r="C270">
        <f t="shared" si="4"/>
        <v>2.6197424008315946</v>
      </c>
    </row>
    <row r="271" spans="1:3" x14ac:dyDescent="0.25">
      <c r="B271" s="17">
        <v>16.5</v>
      </c>
    </row>
    <row r="272" spans="1:3" x14ac:dyDescent="0.25">
      <c r="B272" s="17">
        <v>18</v>
      </c>
    </row>
    <row r="273" spans="1:3" x14ac:dyDescent="0.25">
      <c r="B273" s="17">
        <v>19.5</v>
      </c>
    </row>
    <row r="274" spans="1:3" x14ac:dyDescent="0.25">
      <c r="B274" s="17">
        <v>21</v>
      </c>
    </row>
    <row r="275" spans="1:3" x14ac:dyDescent="0.25">
      <c r="B275" s="17">
        <v>22.5</v>
      </c>
    </row>
    <row r="276" spans="1:3" x14ac:dyDescent="0.25">
      <c r="B276" s="17">
        <v>24</v>
      </c>
    </row>
    <row r="277" spans="1:3" x14ac:dyDescent="0.25">
      <c r="B277" s="17">
        <v>25.5</v>
      </c>
    </row>
    <row r="278" spans="1:3" x14ac:dyDescent="0.25">
      <c r="B278" s="17">
        <v>27</v>
      </c>
    </row>
    <row r="279" spans="1:3" x14ac:dyDescent="0.25">
      <c r="B279" s="17">
        <v>28.5</v>
      </c>
    </row>
    <row r="280" spans="1:3" x14ac:dyDescent="0.25">
      <c r="B280" s="17">
        <v>30</v>
      </c>
    </row>
    <row r="281" spans="1:3" x14ac:dyDescent="0.25">
      <c r="B281" s="17">
        <v>31.5</v>
      </c>
    </row>
    <row r="282" spans="1:3" x14ac:dyDescent="0.25">
      <c r="B282" s="17">
        <v>33</v>
      </c>
    </row>
    <row r="283" spans="1:3" x14ac:dyDescent="0.25">
      <c r="B283" s="17">
        <v>34.5</v>
      </c>
    </row>
    <row r="284" spans="1:3" x14ac:dyDescent="0.25">
      <c r="B284" s="17">
        <v>36</v>
      </c>
    </row>
    <row r="285" spans="1:3" x14ac:dyDescent="0.25">
      <c r="B285" s="17">
        <v>37.5</v>
      </c>
    </row>
    <row r="286" spans="1:3" x14ac:dyDescent="0.25">
      <c r="B286" s="13">
        <v>39</v>
      </c>
    </row>
    <row r="287" spans="1:3" x14ac:dyDescent="0.25">
      <c r="A287" t="s">
        <v>32</v>
      </c>
      <c r="B287" s="3">
        <v>0</v>
      </c>
    </row>
    <row r="288" spans="1:3" x14ac:dyDescent="0.25">
      <c r="B288" s="17">
        <v>1.5</v>
      </c>
      <c r="C288" s="13">
        <f>IF(0&lt;10^C261-10^(C$28*$B288+C$29),LOG(10^C261-10^(C$28*$B288+C$29)),"")</f>
        <v>5.42048199874377</v>
      </c>
    </row>
    <row r="289" spans="2:3" x14ac:dyDescent="0.25">
      <c r="B289" s="17">
        <v>3</v>
      </c>
      <c r="C289" s="13">
        <f>IF(0&lt;10^C262-10^(C$28*$B289+C$29),LOG(10^C262-10^(C$28*$B289+C$29)),"")</f>
        <v>4.8091146915685146</v>
      </c>
    </row>
    <row r="290" spans="2:3" x14ac:dyDescent="0.25">
      <c r="B290" s="17">
        <v>4.5</v>
      </c>
      <c r="C290" s="13">
        <f>IF(0&lt;10^C263-10^(C$28*$B290+C$29),LOG(10^C263-10^(C$28*$B290+C$29)),"")</f>
        <v>3.895081727110195</v>
      </c>
    </row>
    <row r="291" spans="2:3" x14ac:dyDescent="0.25">
      <c r="B291" s="17">
        <v>6</v>
      </c>
      <c r="C291" s="13">
        <f>IF(0&lt;10^C264-10^(C$28*$B291+C$29),LOG(10^C264-10^(C$28*$B291+C$29)),"")</f>
        <v>2.7635085782158728</v>
      </c>
    </row>
    <row r="292" spans="2:3" x14ac:dyDescent="0.25">
      <c r="B292" s="17">
        <v>7.5</v>
      </c>
      <c r="C292" s="13" t="str">
        <f>IF(0&lt;10^C265-10^(C$28*$B292+C$29),LOG(10^C265-10^(C$28*$B292+C$29)),"")</f>
        <v/>
      </c>
    </row>
    <row r="293" spans="2:3" x14ac:dyDescent="0.25">
      <c r="B293" s="17">
        <v>9</v>
      </c>
    </row>
    <row r="294" spans="2:3" x14ac:dyDescent="0.25">
      <c r="B294" s="17">
        <v>10.5</v>
      </c>
    </row>
    <row r="295" spans="2:3" x14ac:dyDescent="0.25">
      <c r="B295" s="17">
        <v>12</v>
      </c>
    </row>
    <row r="296" spans="2:3" x14ac:dyDescent="0.25">
      <c r="B296" s="17">
        <v>13.5</v>
      </c>
    </row>
    <row r="297" spans="2:3" x14ac:dyDescent="0.25">
      <c r="B297" s="17">
        <v>15</v>
      </c>
    </row>
    <row r="298" spans="2:3" x14ac:dyDescent="0.25">
      <c r="B298" s="17">
        <v>16.5</v>
      </c>
    </row>
    <row r="299" spans="2:3" x14ac:dyDescent="0.25">
      <c r="B299" s="17">
        <v>18</v>
      </c>
    </row>
    <row r="300" spans="2:3" x14ac:dyDescent="0.25">
      <c r="B300" s="17">
        <v>19.5</v>
      </c>
    </row>
    <row r="301" spans="2:3" x14ac:dyDescent="0.25">
      <c r="B301" s="17">
        <v>21</v>
      </c>
    </row>
    <row r="302" spans="2:3" x14ac:dyDescent="0.25">
      <c r="B302" s="17">
        <v>22.5</v>
      </c>
    </row>
    <row r="303" spans="2:3" x14ac:dyDescent="0.25">
      <c r="B303" s="17">
        <v>24</v>
      </c>
    </row>
    <row r="304" spans="2:3" x14ac:dyDescent="0.25">
      <c r="B304" s="17">
        <v>25.5</v>
      </c>
    </row>
    <row r="305" spans="2:2" x14ac:dyDescent="0.25">
      <c r="B305" s="17">
        <v>27</v>
      </c>
    </row>
    <row r="306" spans="2:2" x14ac:dyDescent="0.25">
      <c r="B306" s="17">
        <v>28.5</v>
      </c>
    </row>
    <row r="307" spans="2:2" x14ac:dyDescent="0.25">
      <c r="B307" s="17">
        <v>30</v>
      </c>
    </row>
    <row r="308" spans="2:2" x14ac:dyDescent="0.25">
      <c r="B308" s="17">
        <v>31.5</v>
      </c>
    </row>
    <row r="309" spans="2:2" x14ac:dyDescent="0.25">
      <c r="B309" s="17">
        <v>33</v>
      </c>
    </row>
    <row r="310" spans="2:2" x14ac:dyDescent="0.25">
      <c r="B310" s="17">
        <v>34.5</v>
      </c>
    </row>
    <row r="311" spans="2:2" x14ac:dyDescent="0.25">
      <c r="B311" s="17">
        <v>36</v>
      </c>
    </row>
    <row r="312" spans="2:2" x14ac:dyDescent="0.25">
      <c r="B312" s="17">
        <v>37.5</v>
      </c>
    </row>
    <row r="313" spans="2:2" x14ac:dyDescent="0.25">
      <c r="B313" s="17">
        <v>39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2016-08-29T18:57:40Z</dcterms:modified>
</cp:coreProperties>
</file>