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271" i="2" l="1"/>
  <c r="C29" i="2" s="1"/>
  <c r="C272" i="2"/>
  <c r="C28" i="2" s="1"/>
  <c r="C273" i="2"/>
  <c r="C274" i="2"/>
  <c r="C275" i="2"/>
  <c r="C276" i="2"/>
  <c r="C27" i="2" s="1"/>
  <c r="C277" i="2"/>
  <c r="C278" i="2"/>
  <c r="C20" i="2"/>
  <c r="C19" i="2"/>
  <c r="C18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173" i="2" l="1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74" i="2"/>
  <c r="C234" i="2" l="1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38" i="2" l="1"/>
  <c r="C36" i="2"/>
  <c r="C37" i="2"/>
  <c r="C39" i="2"/>
  <c r="C35" i="2" s="1"/>
  <c r="C40" i="2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<sst xmlns="http://schemas.openxmlformats.org/spreadsheetml/2006/main" count="66" uniqueCount="38">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</sst>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2" fontId="6" fillId="0" borderId="4" xfId="6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Border="1" applyAlignment="1" applyProtection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1">
        <v>16</v>
      </c>
    </row>
    <row r="2" spans="1:3" ht="30.75" customHeight="1" x14ac:dyDescent="0.25">
      <c r="A2" s="16" t="s">
        <v>3</v>
      </c>
      <c r="B2" s="16"/>
      <c r="C2" s="11">
        <v>6078.6035000000002</v>
      </c>
    </row>
    <row r="3" spans="1:3" x14ac:dyDescent="0.25">
      <c r="A3" s="16" t="s">
        <v>4</v>
      </c>
      <c r="B3" s="16"/>
      <c r="C3" s="22">
        <v>28117.8</v>
      </c>
    </row>
    <row r="4" spans="1:3" x14ac:dyDescent="0.25">
      <c r="A4" s="16" t="s">
        <v>5</v>
      </c>
      <c r="B4" s="16"/>
      <c r="C4" s="11">
        <v>8675.6</v>
      </c>
    </row>
    <row r="5" spans="1:3" x14ac:dyDescent="0.25">
      <c r="A5" s="16" t="s">
        <v>6</v>
      </c>
      <c r="B5" s="16"/>
      <c r="C5" s="11">
        <v>0.92960000000000065</v>
      </c>
    </row>
    <row r="6" spans="1:3" x14ac:dyDescent="0.25">
      <c r="A6" s="16" t="s">
        <v>7</v>
      </c>
      <c r="B6" s="16"/>
      <c r="C6" s="11">
        <v>1.0322854361159761</v>
      </c>
    </row>
    <row r="7" spans="1:3" x14ac:dyDescent="0.25">
      <c r="A7" s="16" t="s">
        <v>8</v>
      </c>
      <c r="B7" s="16"/>
      <c r="C7" s="15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4">
        <v>1.5</v>
      </c>
      <c r="C9" s="22">
        <v>280416.40000000002</v>
      </c>
    </row>
    <row r="10" spans="1:3" x14ac:dyDescent="0.25">
      <c r="B10" s="14">
        <v>3</v>
      </c>
      <c r="C10" s="22">
        <v>92008.7</v>
      </c>
    </row>
    <row r="11" spans="1:3" x14ac:dyDescent="0.25">
      <c r="B11" s="14">
        <v>4.5</v>
      </c>
      <c r="C11" s="22">
        <v>40188.1</v>
      </c>
    </row>
    <row r="12" spans="1:3" x14ac:dyDescent="0.25">
      <c r="B12" s="14">
        <v>6</v>
      </c>
      <c r="C12" s="22">
        <v>22907.200000000001</v>
      </c>
    </row>
    <row r="13" spans="1:3" x14ac:dyDescent="0.25">
      <c r="B13" s="14">
        <v>7.5</v>
      </c>
      <c r="C13" s="22">
        <v>15679.2</v>
      </c>
    </row>
    <row r="14" spans="1:3" x14ac:dyDescent="0.25">
      <c r="B14" s="14">
        <v>9</v>
      </c>
      <c r="C14" s="22">
        <v>11518.9</v>
      </c>
    </row>
    <row r="15" spans="1:3" x14ac:dyDescent="0.25">
      <c r="B15" s="14">
        <v>10.5</v>
      </c>
      <c r="C15" s="22">
        <v>7896.4</v>
      </c>
    </row>
    <row r="16" spans="1:3" x14ac:dyDescent="0.25">
      <c r="B16" s="14">
        <v>12</v>
      </c>
      <c r="C16" s="22">
        <v>5785.7</v>
      </c>
    </row>
    <row r="17" spans="2:3" x14ac:dyDescent="0.25">
      <c r="B17" s="14">
        <v>13.5</v>
      </c>
      <c r="C17" s="22">
        <v>4977.2</v>
      </c>
    </row>
    <row r="18" spans="2:3" x14ac:dyDescent="0.25">
      <c r="B18" s="14">
        <v>15</v>
      </c>
      <c r="C18" s="22">
        <v>3477.1</v>
      </c>
    </row>
    <row r="19" spans="2:3" x14ac:dyDescent="0.25">
      <c r="B19" s="14">
        <v>16.5</v>
      </c>
      <c r="C19" s="22">
        <v>2638.4</v>
      </c>
    </row>
    <row r="20" spans="2:3" x14ac:dyDescent="0.25">
      <c r="B20" s="14">
        <v>18</v>
      </c>
      <c r="C20" s="22">
        <v>2227.8000000000002</v>
      </c>
    </row>
    <row r="21" spans="2:3" x14ac:dyDescent="0.25">
      <c r="B21" s="14">
        <v>19.5</v>
      </c>
      <c r="C21" s="22">
        <v>1863.7</v>
      </c>
    </row>
    <row r="22" spans="2:3" x14ac:dyDescent="0.25">
      <c r="B22" s="14">
        <v>21</v>
      </c>
      <c r="C22" s="22">
        <v>1525.7</v>
      </c>
    </row>
    <row r="23" spans="2:3" x14ac:dyDescent="0.25">
      <c r="B23" s="14">
        <v>22.5</v>
      </c>
      <c r="C23" s="22">
        <v>1384.5</v>
      </c>
    </row>
    <row r="24" spans="2:3" x14ac:dyDescent="0.25">
      <c r="B24" s="14">
        <v>24</v>
      </c>
      <c r="C24" s="22">
        <v>879</v>
      </c>
    </row>
    <row r="25" spans="2:3" x14ac:dyDescent="0.25">
      <c r="B25" s="14">
        <v>25.5</v>
      </c>
      <c r="C25" s="22">
        <v>881.6</v>
      </c>
    </row>
    <row r="26" spans="2:3" x14ac:dyDescent="0.25">
      <c r="B26" s="14">
        <v>27</v>
      </c>
      <c r="C26" s="22">
        <v>879.2</v>
      </c>
    </row>
    <row r="27" spans="2:3" x14ac:dyDescent="0.25">
      <c r="B27" s="14">
        <v>28.5</v>
      </c>
      <c r="C27" s="22">
        <v>807.1</v>
      </c>
    </row>
    <row r="28" spans="2:3" x14ac:dyDescent="0.25">
      <c r="B28" s="14">
        <v>30</v>
      </c>
      <c r="C28" s="22">
        <v>711</v>
      </c>
    </row>
    <row r="29" spans="2:3" x14ac:dyDescent="0.25">
      <c r="B29" s="14">
        <v>31.5</v>
      </c>
      <c r="C29" s="22">
        <v>610.79999999999995</v>
      </c>
    </row>
    <row r="30" spans="2:3" x14ac:dyDescent="0.25">
      <c r="B30" s="14">
        <v>33</v>
      </c>
      <c r="C30" s="22">
        <v>537.6</v>
      </c>
    </row>
    <row r="31" spans="2:3" x14ac:dyDescent="0.25">
      <c r="B31" s="14">
        <v>34.5</v>
      </c>
      <c r="C31" s="22">
        <v>542.29999999999995</v>
      </c>
    </row>
    <row r="32" spans="2:3" x14ac:dyDescent="0.25">
      <c r="B32" s="14">
        <v>36</v>
      </c>
      <c r="C32" s="22">
        <v>449.5</v>
      </c>
    </row>
    <row r="33" spans="2:3" x14ac:dyDescent="0.25">
      <c r="B33" s="14">
        <v>37.5</v>
      </c>
      <c r="C33" s="22">
        <v>428.5</v>
      </c>
    </row>
    <row r="34" spans="2:3" x14ac:dyDescent="0.25">
      <c r="B34" s="14">
        <v>39</v>
      </c>
      <c r="C34" s="22">
        <v>370.7</v>
      </c>
    </row>
    <row r="35" spans="2:3" x14ac:dyDescent="0.25">
      <c r="B35" s="11"/>
      <c r="C35" s="5"/>
    </row>
    <row r="36" spans="2:3" x14ac:dyDescent="0.25">
      <c r="B36" s="11"/>
      <c r="C36" s="5"/>
    </row>
    <row r="37" spans="2:3" x14ac:dyDescent="0.25">
      <c r="B37" s="11"/>
      <c r="C37" s="5"/>
    </row>
    <row r="38" spans="2:3" x14ac:dyDescent="0.25">
      <c r="B38" s="11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253" zoomScale="70" zoomScaleNormal="70" workbookViewId="0">
      <selection activeCell="I264" sqref="I264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1">
        <v>16</v>
      </c>
    </row>
    <row r="2" spans="1:3" x14ac:dyDescent="0.25">
      <c r="A2" s="16" t="s">
        <v>3</v>
      </c>
      <c r="B2" s="16"/>
      <c r="C2" s="11">
        <v>6078.6035000000002</v>
      </c>
    </row>
    <row r="3" spans="1:3" x14ac:dyDescent="0.25">
      <c r="A3" s="16" t="s">
        <v>4</v>
      </c>
      <c r="B3" s="16"/>
      <c r="C3" s="22">
        <v>28117.8</v>
      </c>
    </row>
    <row r="4" spans="1:3" x14ac:dyDescent="0.25">
      <c r="A4" s="16" t="s">
        <v>5</v>
      </c>
      <c r="B4" s="16"/>
      <c r="C4" s="11">
        <v>8675.6</v>
      </c>
    </row>
    <row r="5" spans="1:3" x14ac:dyDescent="0.25">
      <c r="A5" s="16" t="s">
        <v>6</v>
      </c>
      <c r="B5" s="16"/>
      <c r="C5" s="11">
        <v>0.92960000000000065</v>
      </c>
    </row>
    <row r="6" spans="1:3" x14ac:dyDescent="0.25">
      <c r="A6" s="16" t="s">
        <v>7</v>
      </c>
      <c r="B6" s="16"/>
      <c r="C6" s="11">
        <v>1.0322854361159761</v>
      </c>
    </row>
    <row r="7" spans="1:3" x14ac:dyDescent="0.25">
      <c r="A7" s="16" t="s">
        <v>8</v>
      </c>
      <c r="B7" s="16"/>
      <c r="C7" s="15">
        <v>60</v>
      </c>
    </row>
    <row r="8" spans="1:3" x14ac:dyDescent="0.25">
      <c r="A8" s="19" t="s">
        <v>30</v>
      </c>
      <c r="B8" s="19"/>
      <c r="C8" s="10">
        <v>39</v>
      </c>
    </row>
    <row r="9" spans="1:3" x14ac:dyDescent="0.25">
      <c r="A9" s="20" t="s">
        <v>18</v>
      </c>
      <c r="B9" s="20"/>
      <c r="C9">
        <f>C16+C10</f>
        <v>49.911076926249336</v>
      </c>
    </row>
    <row r="10" spans="1:3" x14ac:dyDescent="0.25">
      <c r="A10" s="18" t="s">
        <v>20</v>
      </c>
      <c r="B10" s="18"/>
      <c r="C10">
        <f>60*(C13-(C22/C21)*EXP(-1*C21*C8))/C2/C7</f>
        <v>5.8724787719897193</v>
      </c>
    </row>
    <row r="11" spans="1:3" x14ac:dyDescent="0.25">
      <c r="A11" s="18" t="s">
        <v>21</v>
      </c>
      <c r="B11" s="18"/>
      <c r="C11">
        <f>C16/C9</f>
        <v>0.88234117286895786</v>
      </c>
    </row>
    <row r="12" spans="1:3" x14ac:dyDescent="0.25">
      <c r="A12" s="18" t="s">
        <v>22</v>
      </c>
      <c r="B12" s="18"/>
      <c r="C12">
        <f>C9*C17/(3*0.693)</f>
        <v>234.28315023571679</v>
      </c>
    </row>
    <row r="13" spans="1:3" x14ac:dyDescent="0.25">
      <c r="A13" s="18" t="s">
        <v>29</v>
      </c>
      <c r="B13" s="18"/>
      <c r="C13" s="7">
        <f>(C3+C4)/C5</f>
        <v>39579.819277108407</v>
      </c>
    </row>
    <row r="14" spans="1:3" x14ac:dyDescent="0.25">
      <c r="A14" s="17" t="s">
        <v>33</v>
      </c>
      <c r="B14" s="8" t="s">
        <v>35</v>
      </c>
      <c r="C14" s="7">
        <f>C176</f>
        <v>27</v>
      </c>
    </row>
    <row r="15" spans="1:3" x14ac:dyDescent="0.25">
      <c r="A15" s="17"/>
      <c r="B15" s="8" t="s">
        <v>36</v>
      </c>
      <c r="C15" s="7">
        <v>39</v>
      </c>
    </row>
    <row r="16" spans="1:3" x14ac:dyDescent="0.25">
      <c r="A16" s="17"/>
      <c r="B16" s="8" t="s">
        <v>19</v>
      </c>
      <c r="C16">
        <f>60*C22/(C$2*(1-EXP(-1*C21*60)))</f>
        <v>44.038598154259617</v>
      </c>
    </row>
    <row r="17" spans="1:3" x14ac:dyDescent="0.25">
      <c r="A17" s="17"/>
      <c r="B17" s="9" t="s">
        <v>23</v>
      </c>
      <c r="C17" s="7">
        <f>0.693/C21</f>
        <v>9.7588491240086199</v>
      </c>
    </row>
    <row r="18" spans="1:3" x14ac:dyDescent="0.25">
      <c r="A18" s="17"/>
      <c r="B18" s="9" t="s">
        <v>24</v>
      </c>
      <c r="C18">
        <f>RSQ(C140:C148,B140:B148)</f>
        <v>0.98447991485743702</v>
      </c>
    </row>
    <row r="19" spans="1:3" x14ac:dyDescent="0.25">
      <c r="A19" s="17"/>
      <c r="B19" s="9" t="s">
        <v>25</v>
      </c>
      <c r="C19" s="7">
        <f>SLOPE(C140:C148,B140:B148)</f>
        <v>-3.0834768555140713E-2</v>
      </c>
    </row>
    <row r="20" spans="1:3" x14ac:dyDescent="0.25">
      <c r="A20" s="17"/>
      <c r="B20" s="9" t="s">
        <v>26</v>
      </c>
      <c r="C20" s="7">
        <f>INTERCEPT(C140:C148,B140:B148)</f>
        <v>3.6433137471482042</v>
      </c>
    </row>
    <row r="21" spans="1:3" x14ac:dyDescent="0.25">
      <c r="A21" s="17"/>
      <c r="B21" s="9" t="s">
        <v>27</v>
      </c>
      <c r="C21" s="7">
        <f>ABS(C19)*2.303</f>
        <v>7.1012471982489056E-2</v>
      </c>
    </row>
    <row r="22" spans="1:3" x14ac:dyDescent="0.25">
      <c r="A22" s="17"/>
      <c r="B22" s="9" t="s">
        <v>28</v>
      </c>
      <c r="C22" s="7">
        <f>10^C20</f>
        <v>4398.5926799709432</v>
      </c>
    </row>
    <row r="23" spans="1:3" x14ac:dyDescent="0.25">
      <c r="A23" s="17" t="s">
        <v>34</v>
      </c>
      <c r="B23" s="8" t="s">
        <v>35</v>
      </c>
      <c r="C23" s="7">
        <f>C259</f>
        <v>4.5</v>
      </c>
    </row>
    <row r="24" spans="1:3" x14ac:dyDescent="0.25">
      <c r="A24" s="17"/>
      <c r="B24" s="8" t="s">
        <v>36</v>
      </c>
      <c r="C24" s="7">
        <v>25.5</v>
      </c>
    </row>
    <row r="25" spans="1:3" x14ac:dyDescent="0.25">
      <c r="A25" s="17"/>
      <c r="B25" s="8" t="s">
        <v>19</v>
      </c>
      <c r="C25">
        <f>60*C31/(C$2*(1-EXP(-1*C30*60)))</f>
        <v>889.52029110986348</v>
      </c>
    </row>
    <row r="26" spans="1:3" x14ac:dyDescent="0.25">
      <c r="A26" s="17"/>
      <c r="B26" s="9" t="s">
        <v>23</v>
      </c>
      <c r="C26" s="7">
        <f>0.693/C30</f>
        <v>2.3269632047972499</v>
      </c>
    </row>
    <row r="27" spans="1:3" x14ac:dyDescent="0.25">
      <c r="A27" s="17"/>
      <c r="B27" s="9" t="s">
        <v>24</v>
      </c>
      <c r="C27">
        <f>RSQ(C263:C277,B263:B277)</f>
        <v>0.99524941994301952</v>
      </c>
    </row>
    <row r="28" spans="1:3" x14ac:dyDescent="0.25">
      <c r="A28" s="17"/>
      <c r="B28" s="9" t="s">
        <v>25</v>
      </c>
      <c r="C28" s="7">
        <f>SLOPE(C263:C277,B263:B277)</f>
        <v>-0.12931526097317991</v>
      </c>
    </row>
    <row r="29" spans="1:3" x14ac:dyDescent="0.25">
      <c r="A29" s="17"/>
      <c r="B29" s="9" t="s">
        <v>26</v>
      </c>
      <c r="C29" s="7">
        <f>INTERCEPT(C263:C277,B263:B277)</f>
        <v>4.9548084172284348</v>
      </c>
    </row>
    <row r="30" spans="1:3" x14ac:dyDescent="0.25">
      <c r="A30" s="17"/>
      <c r="B30" s="9" t="s">
        <v>27</v>
      </c>
      <c r="C30" s="7">
        <f>ABS(C28)*2.303</f>
        <v>0.29781304602123332</v>
      </c>
    </row>
    <row r="31" spans="1:3" x14ac:dyDescent="0.25">
      <c r="A31" s="17"/>
      <c r="B31" s="9" t="s">
        <v>28</v>
      </c>
      <c r="C31" s="7">
        <f>10^C29</f>
        <v>90117.351016094777</v>
      </c>
    </row>
    <row r="32" spans="1:3" x14ac:dyDescent="0.25">
      <c r="A32" s="17" t="s">
        <v>31</v>
      </c>
      <c r="B32" s="8" t="s">
        <v>35</v>
      </c>
      <c r="C32" s="7">
        <v>1.5</v>
      </c>
    </row>
    <row r="33" spans="1:3" x14ac:dyDescent="0.25">
      <c r="A33" s="17"/>
      <c r="B33" s="8" t="s">
        <v>36</v>
      </c>
      <c r="C33" s="7">
        <v>3</v>
      </c>
    </row>
    <row r="34" spans="1:3" x14ac:dyDescent="0.25">
      <c r="A34" s="17"/>
      <c r="B34" s="8" t="s">
        <v>19</v>
      </c>
      <c r="C34">
        <f>60*C40/(C$2*(1-EXP(-1*C39*60)))</f>
        <v>7601.4390050304073</v>
      </c>
    </row>
    <row r="35" spans="1:3" x14ac:dyDescent="0.25">
      <c r="A35" s="17"/>
      <c r="B35" s="9" t="s">
        <v>23</v>
      </c>
      <c r="C35" s="7">
        <f>0.693/C39</f>
        <v>0.62495645315087578</v>
      </c>
    </row>
    <row r="36" spans="1:3" x14ac:dyDescent="0.25">
      <c r="A36" s="17"/>
      <c r="B36" s="9" t="s">
        <v>24</v>
      </c>
      <c r="C36">
        <f>RSQ(C288:C289,B288:B289)</f>
        <v>1</v>
      </c>
    </row>
    <row r="37" spans="1:3" x14ac:dyDescent="0.25">
      <c r="A37" s="17"/>
      <c r="B37" s="9" t="s">
        <v>25</v>
      </c>
      <c r="C37" s="7">
        <f>SLOPE(C288:C289,B288:B289)</f>
        <v>-0.48149251453636549</v>
      </c>
    </row>
    <row r="38" spans="1:3" x14ac:dyDescent="0.25">
      <c r="A38" s="17"/>
      <c r="B38" s="9" t="s">
        <v>26</v>
      </c>
      <c r="C38" s="7">
        <f>INTERCEPT(C288:C289,B288:B289)</f>
        <v>5.8865483804334913</v>
      </c>
    </row>
    <row r="39" spans="1:3" x14ac:dyDescent="0.25">
      <c r="A39" s="17"/>
      <c r="B39" s="9" t="s">
        <v>27</v>
      </c>
      <c r="C39" s="7">
        <f>ABS(C37)*2.303</f>
        <v>1.1088772609772497</v>
      </c>
    </row>
    <row r="40" spans="1:3" x14ac:dyDescent="0.25">
      <c r="A40" s="17"/>
      <c r="B40" s="9" t="s">
        <v>28</v>
      </c>
      <c r="C40" s="7">
        <f>10^C38</f>
        <v>770102.22901690588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4">
        <v>1.5</v>
      </c>
      <c r="C42" s="22">
        <v>280416.40000000002</v>
      </c>
    </row>
    <row r="43" spans="1:3" x14ac:dyDescent="0.25">
      <c r="B43" s="14">
        <v>3</v>
      </c>
      <c r="C43" s="22">
        <v>92008.7</v>
      </c>
    </row>
    <row r="44" spans="1:3" x14ac:dyDescent="0.25">
      <c r="B44" s="14">
        <v>4.5</v>
      </c>
      <c r="C44" s="22">
        <v>40188.1</v>
      </c>
    </row>
    <row r="45" spans="1:3" x14ac:dyDescent="0.25">
      <c r="B45" s="14">
        <v>6</v>
      </c>
      <c r="C45" s="22">
        <v>22907.200000000001</v>
      </c>
    </row>
    <row r="46" spans="1:3" x14ac:dyDescent="0.25">
      <c r="B46" s="14">
        <v>7.5</v>
      </c>
      <c r="C46" s="22">
        <v>15679.2</v>
      </c>
    </row>
    <row r="47" spans="1:3" x14ac:dyDescent="0.25">
      <c r="B47" s="14">
        <v>9</v>
      </c>
      <c r="C47" s="22">
        <v>11518.9</v>
      </c>
    </row>
    <row r="48" spans="1:3" x14ac:dyDescent="0.25">
      <c r="B48" s="14">
        <v>10.5</v>
      </c>
      <c r="C48" s="22">
        <v>7896.4</v>
      </c>
    </row>
    <row r="49" spans="2:3" x14ac:dyDescent="0.25">
      <c r="B49" s="14">
        <v>12</v>
      </c>
      <c r="C49" s="22">
        <v>5785.7</v>
      </c>
    </row>
    <row r="50" spans="2:3" x14ac:dyDescent="0.25">
      <c r="B50" s="14">
        <v>13.5</v>
      </c>
      <c r="C50" s="22">
        <v>4977.2</v>
      </c>
    </row>
    <row r="51" spans="2:3" x14ac:dyDescent="0.25">
      <c r="B51" s="14">
        <v>15</v>
      </c>
      <c r="C51" s="22">
        <v>3477.1</v>
      </c>
    </row>
    <row r="52" spans="2:3" x14ac:dyDescent="0.25">
      <c r="B52" s="14">
        <v>16.5</v>
      </c>
      <c r="C52" s="22">
        <v>2638.4</v>
      </c>
    </row>
    <row r="53" spans="2:3" x14ac:dyDescent="0.25">
      <c r="B53" s="14">
        <v>18</v>
      </c>
      <c r="C53" s="22">
        <v>2227.8000000000002</v>
      </c>
    </row>
    <row r="54" spans="2:3" x14ac:dyDescent="0.25">
      <c r="B54" s="14">
        <v>19.5</v>
      </c>
      <c r="C54" s="22">
        <v>1863.7</v>
      </c>
    </row>
    <row r="55" spans="2:3" x14ac:dyDescent="0.25">
      <c r="B55" s="14">
        <v>21</v>
      </c>
      <c r="C55" s="22">
        <v>1525.7</v>
      </c>
    </row>
    <row r="56" spans="2:3" x14ac:dyDescent="0.25">
      <c r="B56" s="14">
        <v>22.5</v>
      </c>
      <c r="C56" s="22">
        <v>1384.5</v>
      </c>
    </row>
    <row r="57" spans="2:3" x14ac:dyDescent="0.25">
      <c r="B57" s="14">
        <v>24</v>
      </c>
      <c r="C57" s="22">
        <v>879</v>
      </c>
    </row>
    <row r="58" spans="2:3" x14ac:dyDescent="0.25">
      <c r="B58" s="14">
        <v>25.5</v>
      </c>
      <c r="C58" s="22">
        <v>881.6</v>
      </c>
    </row>
    <row r="59" spans="2:3" x14ac:dyDescent="0.25">
      <c r="B59" s="14">
        <v>27</v>
      </c>
      <c r="C59" s="22">
        <v>879.2</v>
      </c>
    </row>
    <row r="60" spans="2:3" x14ac:dyDescent="0.25">
      <c r="B60" s="14">
        <v>28.5</v>
      </c>
      <c r="C60" s="22">
        <v>807.1</v>
      </c>
    </row>
    <row r="61" spans="2:3" x14ac:dyDescent="0.25">
      <c r="B61" s="14">
        <v>30</v>
      </c>
      <c r="C61" s="22">
        <v>711</v>
      </c>
    </row>
    <row r="62" spans="2:3" x14ac:dyDescent="0.25">
      <c r="B62" s="14">
        <v>31.5</v>
      </c>
      <c r="C62" s="22">
        <v>610.79999999999995</v>
      </c>
    </row>
    <row r="63" spans="2:3" x14ac:dyDescent="0.25">
      <c r="B63" s="14">
        <v>33</v>
      </c>
      <c r="C63" s="22">
        <v>537.6</v>
      </c>
    </row>
    <row r="64" spans="2:3" x14ac:dyDescent="0.25">
      <c r="B64" s="14">
        <v>34.5</v>
      </c>
      <c r="C64" s="22">
        <v>542.29999999999995</v>
      </c>
    </row>
    <row r="65" spans="1:3" x14ac:dyDescent="0.25">
      <c r="B65" s="14">
        <v>36</v>
      </c>
      <c r="C65" s="22">
        <v>449.5</v>
      </c>
    </row>
    <row r="66" spans="1:3" x14ac:dyDescent="0.25">
      <c r="B66" s="14">
        <v>37.5</v>
      </c>
      <c r="C66" s="22">
        <v>428.5</v>
      </c>
    </row>
    <row r="67" spans="1:3" x14ac:dyDescent="0.25">
      <c r="B67" s="14">
        <v>39</v>
      </c>
      <c r="C67" s="22">
        <v>370.7</v>
      </c>
    </row>
    <row r="68" spans="1:3" x14ac:dyDescent="0.25">
      <c r="A68" t="s">
        <v>10</v>
      </c>
      <c r="B68" s="3">
        <v>0</v>
      </c>
    </row>
    <row r="69" spans="1:3" x14ac:dyDescent="0.25">
      <c r="B69" s="14">
        <v>1.5</v>
      </c>
      <c r="C69" s="11">
        <f t="shared" ref="C69:C94" si="0">C42*C$6</f>
        <v>289469.76576807204</v>
      </c>
    </row>
    <row r="70" spans="1:3" x14ac:dyDescent="0.25">
      <c r="B70" s="14">
        <v>3</v>
      </c>
      <c r="C70" s="11">
        <f t="shared" si="0"/>
        <v>94979.24100596401</v>
      </c>
    </row>
    <row r="71" spans="1:3" x14ac:dyDescent="0.25">
      <c r="B71" s="14">
        <v>4.5</v>
      </c>
      <c r="C71" s="11">
        <f t="shared" si="0"/>
        <v>41485.590335172456</v>
      </c>
    </row>
    <row r="72" spans="1:3" x14ac:dyDescent="0.25">
      <c r="B72" s="14">
        <v>6</v>
      </c>
      <c r="C72" s="11">
        <f t="shared" si="0"/>
        <v>23646.768942195889</v>
      </c>
    </row>
    <row r="73" spans="1:3" x14ac:dyDescent="0.25">
      <c r="B73" s="14">
        <v>7.5</v>
      </c>
      <c r="C73" s="11">
        <f t="shared" si="0"/>
        <v>16185.409809949613</v>
      </c>
    </row>
    <row r="74" spans="1:3" x14ac:dyDescent="0.25">
      <c r="B74" s="14">
        <v>9</v>
      </c>
      <c r="C74" s="11">
        <f t="shared" si="0"/>
        <v>11890.792710076317</v>
      </c>
    </row>
    <row r="75" spans="1:3" x14ac:dyDescent="0.25">
      <c r="B75" s="14">
        <v>10.5</v>
      </c>
      <c r="C75" s="11">
        <f t="shared" si="0"/>
        <v>8151.3387177461937</v>
      </c>
    </row>
    <row r="76" spans="1:3" x14ac:dyDescent="0.25">
      <c r="B76" s="14">
        <v>12</v>
      </c>
      <c r="C76" s="11">
        <f t="shared" si="0"/>
        <v>5972.493847736203</v>
      </c>
    </row>
    <row r="77" spans="1:3" x14ac:dyDescent="0.25">
      <c r="B77" s="14">
        <v>13.5</v>
      </c>
      <c r="C77" s="11">
        <f t="shared" si="0"/>
        <v>5137.8910726364365</v>
      </c>
    </row>
    <row r="78" spans="1:3" x14ac:dyDescent="0.25">
      <c r="B78" s="14">
        <v>15</v>
      </c>
      <c r="C78" s="11">
        <f t="shared" si="0"/>
        <v>3589.3596899188606</v>
      </c>
    </row>
    <row r="79" spans="1:3" x14ac:dyDescent="0.25">
      <c r="B79" s="14">
        <v>16.5</v>
      </c>
      <c r="C79" s="11">
        <f t="shared" si="0"/>
        <v>2723.5818946483914</v>
      </c>
    </row>
    <row r="80" spans="1:3" x14ac:dyDescent="0.25">
      <c r="B80" s="14">
        <v>18</v>
      </c>
      <c r="C80" s="11">
        <f t="shared" si="0"/>
        <v>2299.7254945791719</v>
      </c>
    </row>
    <row r="81" spans="1:3" x14ac:dyDescent="0.25">
      <c r="B81" s="14">
        <v>19.5</v>
      </c>
      <c r="C81" s="11">
        <f t="shared" si="0"/>
        <v>1923.8703672893448</v>
      </c>
    </row>
    <row r="82" spans="1:3" x14ac:dyDescent="0.25">
      <c r="B82" s="14">
        <v>21</v>
      </c>
      <c r="C82" s="11">
        <f t="shared" si="0"/>
        <v>1574.9578898821449</v>
      </c>
    </row>
    <row r="83" spans="1:3" x14ac:dyDescent="0.25">
      <c r="B83" s="14">
        <v>22.5</v>
      </c>
      <c r="C83" s="11">
        <f t="shared" si="0"/>
        <v>1429.1991863025689</v>
      </c>
    </row>
    <row r="84" spans="1:3" x14ac:dyDescent="0.25">
      <c r="B84" s="14">
        <v>24</v>
      </c>
      <c r="C84" s="11">
        <f t="shared" si="0"/>
        <v>907.37889834594296</v>
      </c>
    </row>
    <row r="85" spans="1:3" x14ac:dyDescent="0.25">
      <c r="B85" s="14">
        <v>25.5</v>
      </c>
      <c r="C85" s="11">
        <f t="shared" si="0"/>
        <v>910.06284047984457</v>
      </c>
    </row>
    <row r="86" spans="1:3" x14ac:dyDescent="0.25">
      <c r="B86" s="14">
        <v>27</v>
      </c>
      <c r="C86" s="11">
        <f t="shared" si="0"/>
        <v>907.58535543316623</v>
      </c>
    </row>
    <row r="87" spans="1:3" x14ac:dyDescent="0.25">
      <c r="B87" s="14">
        <v>28.5</v>
      </c>
      <c r="C87" s="11">
        <f t="shared" si="0"/>
        <v>833.15757548920431</v>
      </c>
    </row>
    <row r="88" spans="1:3" x14ac:dyDescent="0.25">
      <c r="B88" s="14">
        <v>30</v>
      </c>
      <c r="C88" s="11">
        <f t="shared" si="0"/>
        <v>733.95494507845899</v>
      </c>
    </row>
    <row r="89" spans="1:3" x14ac:dyDescent="0.25">
      <c r="B89" s="14">
        <v>31.5</v>
      </c>
      <c r="C89" s="11">
        <f t="shared" si="0"/>
        <v>630.51994437963822</v>
      </c>
    </row>
    <row r="90" spans="1:3" x14ac:dyDescent="0.25">
      <c r="B90" s="14">
        <v>33</v>
      </c>
      <c r="C90" s="11">
        <f t="shared" si="0"/>
        <v>554.95665045594876</v>
      </c>
    </row>
    <row r="91" spans="1:3" x14ac:dyDescent="0.25">
      <c r="B91" s="14">
        <v>34.5</v>
      </c>
      <c r="C91" s="11">
        <f t="shared" si="0"/>
        <v>559.8083920056938</v>
      </c>
    </row>
    <row r="92" spans="1:3" x14ac:dyDescent="0.25">
      <c r="B92" s="14">
        <v>36</v>
      </c>
      <c r="C92" s="11">
        <f t="shared" si="0"/>
        <v>464.01230353413126</v>
      </c>
    </row>
    <row r="93" spans="1:3" x14ac:dyDescent="0.25">
      <c r="B93" s="14">
        <v>37.5</v>
      </c>
      <c r="C93" s="11">
        <f t="shared" si="0"/>
        <v>442.33430937569574</v>
      </c>
    </row>
    <row r="94" spans="1:3" x14ac:dyDescent="0.25">
      <c r="B94" s="14">
        <v>39</v>
      </c>
      <c r="C94" s="11">
        <f t="shared" si="0"/>
        <v>382.66821116819233</v>
      </c>
    </row>
    <row r="95" spans="1:3" x14ac:dyDescent="0.25">
      <c r="A95" t="s">
        <v>9</v>
      </c>
      <c r="B95" s="3">
        <v>0</v>
      </c>
    </row>
    <row r="96" spans="1:3" x14ac:dyDescent="0.25">
      <c r="B96" s="14">
        <v>1.5</v>
      </c>
      <c r="C96">
        <f t="shared" ref="C96:C121" si="1">C69/C$5/($B69-$B68)</f>
        <v>207594.49639133093</v>
      </c>
    </row>
    <row r="97" spans="2:3" x14ac:dyDescent="0.25">
      <c r="B97" s="14">
        <v>3</v>
      </c>
      <c r="C97">
        <f t="shared" si="1"/>
        <v>68114.774100662602</v>
      </c>
    </row>
    <row r="98" spans="2:3" x14ac:dyDescent="0.25">
      <c r="B98" s="14">
        <v>4.5</v>
      </c>
      <c r="C98">
        <f t="shared" si="1"/>
        <v>29751.570808356588</v>
      </c>
    </row>
    <row r="99" spans="2:3" x14ac:dyDescent="0.25">
      <c r="B99" s="14">
        <v>6</v>
      </c>
      <c r="C99">
        <f t="shared" si="1"/>
        <v>16958.382775527734</v>
      </c>
    </row>
    <row r="100" spans="2:3" x14ac:dyDescent="0.25">
      <c r="B100" s="14">
        <v>7.5</v>
      </c>
      <c r="C100">
        <f t="shared" si="1"/>
        <v>11607.436754123351</v>
      </c>
    </row>
    <row r="101" spans="2:3" x14ac:dyDescent="0.25">
      <c r="B101" s="14">
        <v>9</v>
      </c>
      <c r="C101">
        <f t="shared" si="1"/>
        <v>8527.5334983335542</v>
      </c>
    </row>
    <row r="102" spans="2:3" x14ac:dyDescent="0.25">
      <c r="B102" s="14">
        <v>10.5</v>
      </c>
      <c r="C102">
        <f t="shared" si="1"/>
        <v>5845.7678698696136</v>
      </c>
    </row>
    <row r="103" spans="2:3" x14ac:dyDescent="0.25">
      <c r="B103" s="14">
        <v>12</v>
      </c>
      <c r="C103">
        <f t="shared" si="1"/>
        <v>4283.1998334310092</v>
      </c>
    </row>
    <row r="104" spans="2:3" x14ac:dyDescent="0.25">
      <c r="B104" s="14">
        <v>13.5</v>
      </c>
      <c r="C104">
        <f t="shared" si="1"/>
        <v>3684.6608380926796</v>
      </c>
    </row>
    <row r="105" spans="2:3" x14ac:dyDescent="0.25">
      <c r="B105" s="14">
        <v>15</v>
      </c>
      <c r="C105">
        <f t="shared" si="1"/>
        <v>2574.1248493393991</v>
      </c>
    </row>
    <row r="106" spans="2:3" x14ac:dyDescent="0.25">
      <c r="B106" s="14">
        <v>16.5</v>
      </c>
      <c r="C106">
        <f t="shared" si="1"/>
        <v>1953.2285532475541</v>
      </c>
    </row>
    <row r="107" spans="2:3" x14ac:dyDescent="0.25">
      <c r="B107" s="14">
        <v>18</v>
      </c>
      <c r="C107">
        <f t="shared" si="1"/>
        <v>1649.2580999563759</v>
      </c>
    </row>
    <row r="108" spans="2:3" x14ac:dyDescent="0.25">
      <c r="B108" s="14">
        <v>19.5</v>
      </c>
      <c r="C108">
        <f t="shared" si="1"/>
        <v>1379.7119673618356</v>
      </c>
    </row>
    <row r="109" spans="2:3" x14ac:dyDescent="0.25">
      <c r="B109" s="14">
        <v>21</v>
      </c>
      <c r="C109">
        <f t="shared" si="1"/>
        <v>1129.4878728357314</v>
      </c>
    </row>
    <row r="110" spans="2:3" x14ac:dyDescent="0.25">
      <c r="B110" s="14">
        <v>22.5</v>
      </c>
      <c r="C110">
        <f t="shared" si="1"/>
        <v>1024.9563871934654</v>
      </c>
    </row>
    <row r="111" spans="2:3" x14ac:dyDescent="0.25">
      <c r="B111" s="14">
        <v>24</v>
      </c>
      <c r="C111">
        <f t="shared" si="1"/>
        <v>650.73070736226498</v>
      </c>
    </row>
    <row r="112" spans="2:3" x14ac:dyDescent="0.25">
      <c r="B112" s="14">
        <v>25.5</v>
      </c>
      <c r="C112">
        <f t="shared" si="1"/>
        <v>652.65550808938895</v>
      </c>
    </row>
    <row r="113" spans="1:3" x14ac:dyDescent="0.25">
      <c r="B113" s="14">
        <v>27</v>
      </c>
      <c r="C113">
        <f t="shared" si="1"/>
        <v>650.8787689566592</v>
      </c>
    </row>
    <row r="114" spans="1:3" x14ac:dyDescent="0.25">
      <c r="B114" s="14">
        <v>28.5</v>
      </c>
      <c r="C114">
        <f t="shared" si="1"/>
        <v>597.50256417757009</v>
      </c>
    </row>
    <row r="115" spans="1:3" x14ac:dyDescent="0.25">
      <c r="B115" s="14">
        <v>30</v>
      </c>
      <c r="C115">
        <f t="shared" si="1"/>
        <v>526.35896807118365</v>
      </c>
    </row>
    <row r="116" spans="1:3" x14ac:dyDescent="0.25">
      <c r="B116" s="14">
        <v>31.5</v>
      </c>
      <c r="C116">
        <f t="shared" si="1"/>
        <v>452.18010927971727</v>
      </c>
    </row>
    <row r="117" spans="1:3" x14ac:dyDescent="0.25">
      <c r="B117" s="14">
        <v>33</v>
      </c>
      <c r="C117">
        <f t="shared" si="1"/>
        <v>397.98956573146035</v>
      </c>
    </row>
    <row r="118" spans="1:3" x14ac:dyDescent="0.25">
      <c r="B118" s="14">
        <v>34.5</v>
      </c>
      <c r="C118">
        <f t="shared" si="1"/>
        <v>401.46901319972272</v>
      </c>
    </row>
    <row r="119" spans="1:3" x14ac:dyDescent="0.25">
      <c r="B119" s="14">
        <v>36</v>
      </c>
      <c r="C119">
        <f t="shared" si="1"/>
        <v>332.76843340083974</v>
      </c>
    </row>
    <row r="120" spans="1:3" x14ac:dyDescent="0.25">
      <c r="B120" s="14">
        <v>37.5</v>
      </c>
      <c r="C120">
        <f t="shared" si="1"/>
        <v>317.22196598945453</v>
      </c>
    </row>
    <row r="121" spans="1:3" x14ac:dyDescent="0.25">
      <c r="B121" s="14">
        <v>39</v>
      </c>
      <c r="C121">
        <f t="shared" si="1"/>
        <v>274.43216520954678</v>
      </c>
    </row>
    <row r="122" spans="1:3" x14ac:dyDescent="0.25">
      <c r="A122" t="s">
        <v>11</v>
      </c>
      <c r="B122" s="3">
        <v>0</v>
      </c>
    </row>
    <row r="123" spans="1:3" x14ac:dyDescent="0.25">
      <c r="B123" s="14">
        <v>1.5</v>
      </c>
      <c r="C123" s="11">
        <f t="shared" ref="C123:C148" si="2">IF(C96&gt;0,LOG10(C96),"")</f>
        <v>5.3172158355995478</v>
      </c>
    </row>
    <row r="124" spans="1:3" x14ac:dyDescent="0.25">
      <c r="B124" s="14">
        <v>3</v>
      </c>
      <c r="C124" s="11">
        <f t="shared" si="2"/>
        <v>4.8332413206424967</v>
      </c>
    </row>
    <row r="125" spans="1:3" x14ac:dyDescent="0.25">
      <c r="B125" s="14">
        <v>4.5</v>
      </c>
      <c r="C125" s="11">
        <f t="shared" si="2"/>
        <v>4.4735099003298462</v>
      </c>
    </row>
    <row r="126" spans="1:3" x14ac:dyDescent="0.25">
      <c r="B126" s="14">
        <v>6</v>
      </c>
      <c r="C126" s="11">
        <f t="shared" si="2"/>
        <v>4.2293844337017754</v>
      </c>
    </row>
    <row r="127" spans="1:3" x14ac:dyDescent="0.25">
      <c r="B127" s="14">
        <v>7.5</v>
      </c>
      <c r="C127" s="11">
        <f t="shared" si="2"/>
        <v>4.0647363259880018</v>
      </c>
    </row>
    <row r="128" spans="1:3" x14ac:dyDescent="0.25">
      <c r="B128" s="14">
        <v>9</v>
      </c>
      <c r="C128" s="11">
        <f t="shared" si="2"/>
        <v>3.9308234341026353</v>
      </c>
    </row>
    <row r="129" spans="2:3" x14ac:dyDescent="0.25">
      <c r="B129" s="14">
        <v>10.5</v>
      </c>
      <c r="C129" s="11">
        <f t="shared" si="2"/>
        <v>3.766841565924552</v>
      </c>
    </row>
    <row r="130" spans="2:3" x14ac:dyDescent="0.25">
      <c r="B130" s="14">
        <v>12</v>
      </c>
      <c r="C130" s="11">
        <f t="shared" si="2"/>
        <v>3.6317683369536171</v>
      </c>
    </row>
    <row r="131" spans="2:3" x14ac:dyDescent="0.25">
      <c r="B131" s="14">
        <v>13.5</v>
      </c>
      <c r="C131" s="11">
        <f t="shared" si="2"/>
        <v>3.5663975185387078</v>
      </c>
    </row>
    <row r="132" spans="2:3" x14ac:dyDescent="0.25">
      <c r="B132" s="14">
        <v>15</v>
      </c>
      <c r="C132" s="11">
        <f t="shared" si="2"/>
        <v>3.4106296070843878</v>
      </c>
    </row>
    <row r="133" spans="2:3" x14ac:dyDescent="0.25">
      <c r="B133" s="14">
        <v>16.5</v>
      </c>
      <c r="C133" s="11">
        <f t="shared" si="2"/>
        <v>3.2907530643870269</v>
      </c>
    </row>
    <row r="134" spans="2:3" x14ac:dyDescent="0.25">
      <c r="B134" s="14">
        <v>18</v>
      </c>
      <c r="C134" s="11">
        <f t="shared" si="2"/>
        <v>3.2172886256963857</v>
      </c>
    </row>
    <row r="135" spans="2:3" x14ac:dyDescent="0.25">
      <c r="B135" s="14">
        <v>19.5</v>
      </c>
      <c r="C135" s="11">
        <f t="shared" si="2"/>
        <v>3.1397884312986051</v>
      </c>
    </row>
    <row r="136" spans="2:3" x14ac:dyDescent="0.25">
      <c r="B136" s="14">
        <v>21</v>
      </c>
      <c r="C136" s="11">
        <f t="shared" si="2"/>
        <v>3.0528815723180931</v>
      </c>
    </row>
    <row r="137" spans="2:3" x14ac:dyDescent="0.25">
      <c r="B137" s="14">
        <v>22.5</v>
      </c>
      <c r="C137" s="11">
        <f t="shared" si="2"/>
        <v>3.0107053861681763</v>
      </c>
    </row>
    <row r="138" spans="2:3" x14ac:dyDescent="0.25">
      <c r="B138" s="14">
        <v>24</v>
      </c>
      <c r="C138" s="11">
        <f t="shared" si="2"/>
        <v>2.8134013011603551</v>
      </c>
    </row>
    <row r="139" spans="2:3" x14ac:dyDescent="0.25">
      <c r="B139" s="14">
        <v>25.5</v>
      </c>
      <c r="C139" s="11">
        <f t="shared" si="2"/>
        <v>2.8146840075942929</v>
      </c>
    </row>
    <row r="140" spans="2:3" x14ac:dyDescent="0.25">
      <c r="B140" s="14">
        <v>27</v>
      </c>
      <c r="C140" s="11">
        <f t="shared" si="2"/>
        <v>2.8135001055020172</v>
      </c>
    </row>
    <row r="141" spans="2:3" x14ac:dyDescent="0.25">
      <c r="B141" s="14">
        <v>28.5</v>
      </c>
      <c r="C141" s="11">
        <f t="shared" si="2"/>
        <v>2.7763397733955388</v>
      </c>
    </row>
    <row r="142" spans="2:3" x14ac:dyDescent="0.25">
      <c r="B142" s="14">
        <v>30</v>
      </c>
      <c r="C142" s="11">
        <f t="shared" si="2"/>
        <v>2.7212820268163496</v>
      </c>
    </row>
    <row r="143" spans="2:3" x14ac:dyDescent="0.25">
      <c r="B143" s="14">
        <v>31.5</v>
      </c>
      <c r="C143" s="11">
        <f t="shared" si="2"/>
        <v>2.6553114544709668</v>
      </c>
    </row>
    <row r="144" spans="2:3" x14ac:dyDescent="0.25">
      <c r="B144" s="14">
        <v>33</v>
      </c>
      <c r="C144" s="11">
        <f t="shared" si="2"/>
        <v>2.5998716861323521</v>
      </c>
    </row>
    <row r="145" spans="1:3" x14ac:dyDescent="0.25">
      <c r="B145" s="14">
        <v>34.5</v>
      </c>
      <c r="C145" s="11">
        <f t="shared" si="2"/>
        <v>2.6036520305220381</v>
      </c>
    </row>
    <row r="146" spans="1:3" x14ac:dyDescent="0.25">
      <c r="B146" s="14">
        <v>36</v>
      </c>
      <c r="C146" s="11">
        <f t="shared" si="2"/>
        <v>2.5221421221558309</v>
      </c>
    </row>
    <row r="147" spans="1:3" x14ac:dyDescent="0.25">
      <c r="B147" s="14">
        <v>37.5</v>
      </c>
      <c r="C147" s="11">
        <f t="shared" si="2"/>
        <v>2.5013632523457998</v>
      </c>
    </row>
    <row r="148" spans="1:3" x14ac:dyDescent="0.25">
      <c r="B148" s="11">
        <v>39</v>
      </c>
      <c r="C148" s="11">
        <f t="shared" si="2"/>
        <v>2.4384350121161469</v>
      </c>
    </row>
    <row r="149" spans="1:3" x14ac:dyDescent="0.25">
      <c r="A149" t="s">
        <v>12</v>
      </c>
      <c r="B149" s="3">
        <v>0</v>
      </c>
    </row>
    <row r="150" spans="1:3" x14ac:dyDescent="0.25">
      <c r="B150" s="14">
        <v>1.5</v>
      </c>
      <c r="C150" s="6">
        <f>IF(C123&lt;&gt;"", RSQ($B123:$B$148, $C123:$C$148),"")</f>
        <v>0.88894071859708212</v>
      </c>
    </row>
    <row r="151" spans="1:3" x14ac:dyDescent="0.25">
      <c r="B151" s="14">
        <v>3</v>
      </c>
      <c r="C151" s="6">
        <f>IF(C124&lt;&gt;"", RSQ($B124:$B$148, $C124:$C$148),"")</f>
        <v>0.917564627856708</v>
      </c>
    </row>
    <row r="152" spans="1:3" x14ac:dyDescent="0.25">
      <c r="B152" s="14">
        <v>4.5</v>
      </c>
      <c r="C152" s="6">
        <f>IF(C125&lt;&gt;"", RSQ($B125:$B$148, $C125:$C$148),"")</f>
        <v>0.9349201050497481</v>
      </c>
    </row>
    <row r="153" spans="1:3" x14ac:dyDescent="0.25">
      <c r="B153" s="14">
        <v>6</v>
      </c>
      <c r="C153" s="6">
        <f>IF(C126&lt;&gt;"", RSQ($B126:$B$148, $C126:$C$148),"")</f>
        <v>0.94262385292512374</v>
      </c>
    </row>
    <row r="154" spans="1:3" x14ac:dyDescent="0.25">
      <c r="B154" s="14">
        <v>7.5</v>
      </c>
      <c r="C154" s="6">
        <f>IF(C127&lt;&gt;"", RSQ($B127:$B$148, $C127:$C$148),"")</f>
        <v>0.94556751690536189</v>
      </c>
    </row>
    <row r="155" spans="1:3" x14ac:dyDescent="0.25">
      <c r="B155" s="14">
        <v>9</v>
      </c>
      <c r="C155" s="6">
        <f>IF(C128&lt;&gt;"", RSQ($B128:$B$148, $C128:$C$148),"")</f>
        <v>0.94797879101827165</v>
      </c>
    </row>
    <row r="156" spans="1:3" x14ac:dyDescent="0.25">
      <c r="B156" s="14">
        <v>10.5</v>
      </c>
      <c r="C156" s="13">
        <f>IF(C129&lt;&gt;"", RSQ($B129:$B$148, $C129:$C$148),"")</f>
        <v>0.9521533402169654</v>
      </c>
    </row>
    <row r="157" spans="1:3" x14ac:dyDescent="0.25">
      <c r="B157" s="14">
        <v>12</v>
      </c>
      <c r="C157" s="12">
        <f>IF(C130&lt;&gt;"", RSQ($B130:$B$148, $C130:$C$148),"")</f>
        <v>0.95347670822964148</v>
      </c>
    </row>
    <row r="158" spans="1:3" x14ac:dyDescent="0.25">
      <c r="B158" s="14">
        <v>13.5</v>
      </c>
      <c r="C158" s="6">
        <f>IF(C131&lt;&gt;"", RSQ($B131:$B$148, $C131:$C$148),"")</f>
        <v>0.95276785743340953</v>
      </c>
    </row>
    <row r="159" spans="1:3" x14ac:dyDescent="0.25">
      <c r="B159" s="14">
        <v>15</v>
      </c>
      <c r="C159" s="6">
        <f>IF(C132&lt;&gt;"", RSQ($B132:$B$148, $C132:$C$148),"")</f>
        <v>0.96078539509707361</v>
      </c>
    </row>
    <row r="160" spans="1:3" x14ac:dyDescent="0.25">
      <c r="B160" s="14">
        <v>16.5</v>
      </c>
      <c r="C160" s="6">
        <f>IF(C133&lt;&gt;"", RSQ($B133:$B$148, $C133:$C$148),"")</f>
        <v>0.96247980827991886</v>
      </c>
    </row>
    <row r="161" spans="1:3" x14ac:dyDescent="0.25">
      <c r="B161" s="14">
        <v>18</v>
      </c>
      <c r="C161" s="6">
        <f>IF(C134&lt;&gt;"", RSQ($B134:$B$148, $C134:$C$148),"")</f>
        <v>0.95954180905270492</v>
      </c>
    </row>
    <row r="162" spans="1:3" x14ac:dyDescent="0.25">
      <c r="B162" s="14">
        <v>19.5</v>
      </c>
      <c r="C162" s="6">
        <f>IF(C135&lt;&gt;"", RSQ($B135:$B$148, $C135:$C$148),"")</f>
        <v>0.95737506779856663</v>
      </c>
    </row>
    <row r="163" spans="1:3" x14ac:dyDescent="0.25">
      <c r="B163" s="14">
        <v>21</v>
      </c>
      <c r="C163" s="6">
        <f>IF(C136&lt;&gt;"", RSQ($B136:$B$148, $C136:$C$148),"")</f>
        <v>0.95572386426977152</v>
      </c>
    </row>
    <row r="164" spans="1:3" x14ac:dyDescent="0.25">
      <c r="B164" s="14">
        <v>22.5</v>
      </c>
      <c r="C164" s="6">
        <f>IF(C137&lt;&gt;"", RSQ($B137:$B$148, $C137:$C$148),"")</f>
        <v>0.95055567512143302</v>
      </c>
    </row>
    <row r="165" spans="1:3" x14ac:dyDescent="0.25">
      <c r="B165" s="14">
        <v>24</v>
      </c>
      <c r="C165" s="6">
        <f>IF(C138&lt;&gt;"", RSQ($B138:$B$148, $C138:$C$148),"")</f>
        <v>0.96377342516969244</v>
      </c>
    </row>
    <row r="166" spans="1:3" x14ac:dyDescent="0.25">
      <c r="B166" s="14">
        <v>25.5</v>
      </c>
      <c r="C166" s="6">
        <f>IF(C139&lt;&gt;"", RSQ($B139:$B$148, $C139:$C$148),"")</f>
        <v>0.98032580617983023</v>
      </c>
    </row>
    <row r="167" spans="1:3" x14ac:dyDescent="0.25">
      <c r="B167" s="14">
        <v>27</v>
      </c>
      <c r="C167" s="12">
        <f>IF(C140&lt;&gt;"", RSQ($B140:$B$148, $C140:$C$148),"")</f>
        <v>0.98447991485743702</v>
      </c>
    </row>
    <row r="168" spans="1:3" x14ac:dyDescent="0.25">
      <c r="B168" s="14">
        <v>28.5</v>
      </c>
      <c r="C168" s="6">
        <f>IF(C141&lt;&gt;"", RSQ($B141:$B$148, $C141:$C$148),"")</f>
        <v>0.97782908935031554</v>
      </c>
    </row>
    <row r="169" spans="1:3" x14ac:dyDescent="0.25">
      <c r="B169" s="14">
        <v>30</v>
      </c>
      <c r="C169" s="6">
        <f>IF(C142&lt;&gt;"", RSQ($B142:$B$148, $C142:$C$148),"")</f>
        <v>0.96945801702818579</v>
      </c>
    </row>
    <row r="170" spans="1:3" x14ac:dyDescent="0.25">
      <c r="B170" s="14">
        <v>31.5</v>
      </c>
      <c r="C170" s="6">
        <f>IF(C143&lt;&gt;"", RSQ($B143:$B$148, $C143:$C$148),"")</f>
        <v>0.95427189988089312</v>
      </c>
    </row>
    <row r="171" spans="1:3" x14ac:dyDescent="0.25">
      <c r="B171" s="14">
        <v>33</v>
      </c>
      <c r="C171" s="6">
        <f>IF(C144&lt;&gt;"", RSQ($B144:$B$148, $C144:$C$148),"")</f>
        <v>0.92581130595851879</v>
      </c>
    </row>
    <row r="172" spans="1:3" x14ac:dyDescent="0.25">
      <c r="B172" s="14">
        <v>34.5</v>
      </c>
      <c r="C172" s="6">
        <f>IF(C145&lt;&gt;"", RSQ($B145:$B$148, $C145:$C$148),"")</f>
        <v>0.95587705689527236</v>
      </c>
    </row>
    <row r="173" spans="1:3" x14ac:dyDescent="0.25">
      <c r="B173" s="14">
        <v>36</v>
      </c>
      <c r="C173" s="6">
        <f>IF(C146&lt;&gt;"", RSQ($B146:$B$148, $C146:$C$148),"")</f>
        <v>0.92207075304216668</v>
      </c>
    </row>
    <row r="174" spans="1:3" x14ac:dyDescent="0.25">
      <c r="B174" s="14">
        <v>37.5</v>
      </c>
      <c r="C174" s="6">
        <f>IF(C147&lt;&gt;"", RSQ($B147:$B$148, $C147:$C$148),"")</f>
        <v>1</v>
      </c>
    </row>
    <row r="175" spans="1:3" x14ac:dyDescent="0.25">
      <c r="B175" s="11">
        <v>39</v>
      </c>
      <c r="C175" s="6"/>
    </row>
    <row r="176" spans="1:3" x14ac:dyDescent="0.25">
      <c r="A176" t="s">
        <v>16</v>
      </c>
      <c r="C176">
        <v>27</v>
      </c>
    </row>
    <row r="177" spans="1:3" x14ac:dyDescent="0.25">
      <c r="A177" t="s">
        <v>13</v>
      </c>
      <c r="B177" s="3">
        <v>0</v>
      </c>
    </row>
    <row r="178" spans="1:3" x14ac:dyDescent="0.25">
      <c r="B178" s="14">
        <v>1.5</v>
      </c>
    </row>
    <row r="179" spans="1:3" x14ac:dyDescent="0.25">
      <c r="B179" s="14">
        <v>3</v>
      </c>
      <c r="C179" s="6">
        <f>RSQ($B$123:$B124, $C$123:$C124)</f>
        <v>1.0000000000000004</v>
      </c>
    </row>
    <row r="180" spans="1:3" x14ac:dyDescent="0.25">
      <c r="B180" s="14">
        <v>4.5</v>
      </c>
      <c r="C180" s="6">
        <f>RSQ($B$123:$B125, $C$123:$C125)</f>
        <v>0.99282349316937213</v>
      </c>
    </row>
    <row r="181" spans="1:3" x14ac:dyDescent="0.25">
      <c r="B181" s="14">
        <v>6</v>
      </c>
      <c r="C181" s="6">
        <f>RSQ($B$123:$B126, $C$123:$C126)</f>
        <v>0.97855369259702629</v>
      </c>
    </row>
    <row r="182" spans="1:3" x14ac:dyDescent="0.25">
      <c r="B182" s="14">
        <v>7.5</v>
      </c>
      <c r="C182" s="6">
        <f>RSQ($B$123:$B127, $C$123:$C127)</f>
        <v>0.95944951227616204</v>
      </c>
    </row>
    <row r="183" spans="1:3" x14ac:dyDescent="0.25">
      <c r="B183" s="14">
        <v>9</v>
      </c>
      <c r="C183" s="6">
        <f>RSQ($B$123:$B128, $C$123:$C128)</f>
        <v>0.94264628255824556</v>
      </c>
    </row>
    <row r="184" spans="1:3" x14ac:dyDescent="0.25">
      <c r="B184" s="14">
        <v>10.5</v>
      </c>
      <c r="C184" s="6">
        <f>RSQ($B$123:$B129, $C$123:$C129)</f>
        <v>0.93915110361581988</v>
      </c>
    </row>
    <row r="185" spans="1:3" x14ac:dyDescent="0.25">
      <c r="B185" s="14">
        <v>12</v>
      </c>
      <c r="C185" s="6">
        <f>RSQ($B$123:$B130, $C$123:$C130)</f>
        <v>0.93741441419575333</v>
      </c>
    </row>
    <row r="186" spans="1:3" x14ac:dyDescent="0.25">
      <c r="B186" s="14">
        <v>13.5</v>
      </c>
      <c r="C186" s="6">
        <f>RSQ($B$123:$B131, $C$123:$C131)</f>
        <v>0.92740877779976527</v>
      </c>
    </row>
    <row r="187" spans="1:3" x14ac:dyDescent="0.25">
      <c r="B187" s="14">
        <v>15</v>
      </c>
      <c r="C187" s="6">
        <f>RSQ($B$123:$B132, $C$123:$C132)</f>
        <v>0.92877655854664842</v>
      </c>
    </row>
    <row r="188" spans="1:3" x14ac:dyDescent="0.25">
      <c r="B188" s="14">
        <v>16.5</v>
      </c>
      <c r="C188" s="6">
        <f>RSQ($B$123:$B133, $C$123:$C133)</f>
        <v>0.93124949056597683</v>
      </c>
    </row>
    <row r="189" spans="1:3" x14ac:dyDescent="0.25">
      <c r="B189" s="14">
        <v>18</v>
      </c>
      <c r="C189" s="6">
        <f>RSQ($B$123:$B134, $C$123:$C134)</f>
        <v>0.93003064469078811</v>
      </c>
    </row>
    <row r="190" spans="1:3" x14ac:dyDescent="0.25">
      <c r="B190" s="14">
        <v>19.5</v>
      </c>
      <c r="C190" s="6">
        <f>RSQ($B$123:$B135, $C$123:$C135)</f>
        <v>0.92779665381798271</v>
      </c>
    </row>
    <row r="191" spans="1:3" x14ac:dyDescent="0.25">
      <c r="B191" s="14">
        <v>21</v>
      </c>
      <c r="C191" s="6">
        <f>RSQ($B$123:$B136, $C$123:$C136)</f>
        <v>0.92639494789708865</v>
      </c>
    </row>
    <row r="192" spans="1:3" x14ac:dyDescent="0.25">
      <c r="B192" s="14">
        <v>22.5</v>
      </c>
      <c r="C192" s="6">
        <f>RSQ($B$123:$B137, $C$123:$C137)</f>
        <v>0.921957087499643</v>
      </c>
    </row>
    <row r="193" spans="1:3" x14ac:dyDescent="0.25">
      <c r="B193" s="14">
        <v>24</v>
      </c>
    </row>
    <row r="194" spans="1:3" x14ac:dyDescent="0.25">
      <c r="B194" s="14">
        <v>25.5</v>
      </c>
    </row>
    <row r="195" spans="1:3" x14ac:dyDescent="0.25">
      <c r="B195" s="14">
        <v>27</v>
      </c>
    </row>
    <row r="196" spans="1:3" x14ac:dyDescent="0.25">
      <c r="B196" s="14">
        <v>28.5</v>
      </c>
    </row>
    <row r="197" spans="1:3" x14ac:dyDescent="0.25">
      <c r="B197" s="14">
        <v>30</v>
      </c>
    </row>
    <row r="198" spans="1:3" x14ac:dyDescent="0.25">
      <c r="B198" s="14">
        <v>31.5</v>
      </c>
    </row>
    <row r="199" spans="1:3" x14ac:dyDescent="0.25">
      <c r="B199" s="14">
        <v>33</v>
      </c>
    </row>
    <row r="200" spans="1:3" x14ac:dyDescent="0.25">
      <c r="B200" s="14">
        <v>34.5</v>
      </c>
    </row>
    <row r="201" spans="1:3" x14ac:dyDescent="0.25">
      <c r="B201" s="14">
        <v>36</v>
      </c>
    </row>
    <row r="202" spans="1:3" x14ac:dyDescent="0.25">
      <c r="B202" s="14">
        <v>37.5</v>
      </c>
    </row>
    <row r="203" spans="1:3" x14ac:dyDescent="0.25">
      <c r="B203" s="11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4">
        <v>1.5</v>
      </c>
    </row>
    <row r="206" spans="1:3" x14ac:dyDescent="0.25">
      <c r="B206" s="14">
        <v>3</v>
      </c>
    </row>
    <row r="207" spans="1:3" x14ac:dyDescent="0.25">
      <c r="B207" s="14">
        <v>4.5</v>
      </c>
      <c r="C207" s="11">
        <f>RSQ($B125:$B$139, C125:C$139)</f>
        <v>0.97583054173589689</v>
      </c>
    </row>
    <row r="208" spans="1:3" x14ac:dyDescent="0.25">
      <c r="B208" s="14">
        <v>6</v>
      </c>
      <c r="C208" s="11">
        <f>RSQ($B126:$B$139, C126:C$139)</f>
        <v>0.98290277585815999</v>
      </c>
    </row>
    <row r="209" spans="2:3" x14ac:dyDescent="0.25">
      <c r="B209" s="14">
        <v>7.5</v>
      </c>
      <c r="C209" s="11">
        <f>RSQ($B127:$B$139, C127:C$139)</f>
        <v>0.98424987567130129</v>
      </c>
    </row>
    <row r="210" spans="2:3" x14ac:dyDescent="0.25">
      <c r="B210" s="14">
        <v>9</v>
      </c>
      <c r="C210" s="11">
        <f>RSQ($B128:$B$139, C128:C$139)</f>
        <v>0.98444679996238071</v>
      </c>
    </row>
    <row r="211" spans="2:3" x14ac:dyDescent="0.25">
      <c r="B211" s="14">
        <v>10.5</v>
      </c>
      <c r="C211" s="11">
        <f>RSQ($B129:$B$139, C129:C$139)</f>
        <v>0.98589249046226013</v>
      </c>
    </row>
    <row r="212" spans="2:3" x14ac:dyDescent="0.25">
      <c r="B212" s="14">
        <v>12</v>
      </c>
      <c r="C212" s="11">
        <f>RSQ($B130:$B$139, C130:C$139)</f>
        <v>0.98331199922199819</v>
      </c>
    </row>
    <row r="213" spans="2:3" x14ac:dyDescent="0.25">
      <c r="B213" s="14">
        <v>13.5</v>
      </c>
      <c r="C213" s="11">
        <f>RSQ($B131:$B$139, C131:C$139)</f>
        <v>0.97730817424468175</v>
      </c>
    </row>
    <row r="214" spans="2:3" x14ac:dyDescent="0.25">
      <c r="B214" s="14">
        <v>15</v>
      </c>
      <c r="C214" s="11">
        <f>RSQ($B132:$B$139, C132:C$139)</f>
        <v>0.97676599680984932</v>
      </c>
    </row>
    <row r="215" spans="2:3" x14ac:dyDescent="0.25">
      <c r="B215" s="14">
        <v>16.5</v>
      </c>
      <c r="C215" s="11">
        <f>RSQ($B133:$B$139, C133:C$139)</f>
        <v>0.96554023699170732</v>
      </c>
    </row>
    <row r="216" spans="2:3" x14ac:dyDescent="0.25">
      <c r="B216" s="14">
        <v>18</v>
      </c>
      <c r="C216" s="11">
        <f>RSQ($B134:$B$139, C134:C$139)</f>
        <v>0.95017213903798414</v>
      </c>
    </row>
    <row r="217" spans="2:3" x14ac:dyDescent="0.25">
      <c r="B217" s="14">
        <v>19.5</v>
      </c>
      <c r="C217" s="11">
        <f>RSQ($B135:$B$139, C135:C$139)</f>
        <v>0.92113296898786479</v>
      </c>
    </row>
    <row r="218" spans="2:3" x14ac:dyDescent="0.25">
      <c r="B218" s="14">
        <v>21</v>
      </c>
      <c r="C218" s="11">
        <f>RSQ($B136:$B$139, C136:C$139)</f>
        <v>0.86072288465756053</v>
      </c>
    </row>
    <row r="219" spans="2:3" x14ac:dyDescent="0.25">
      <c r="B219" s="14">
        <v>22.5</v>
      </c>
      <c r="C219" s="11">
        <f>RSQ($B137:$B$139, C137:C$139)</f>
        <v>0.74509242865349157</v>
      </c>
    </row>
    <row r="220" spans="2:3" x14ac:dyDescent="0.25">
      <c r="B220" s="14">
        <v>24</v>
      </c>
      <c r="C220">
        <f>RSQ($B138:$B$139, C138:C$139)</f>
        <v>1.0000000000000004</v>
      </c>
    </row>
    <row r="221" spans="2:3" x14ac:dyDescent="0.25">
      <c r="B221" s="14">
        <v>25.5</v>
      </c>
    </row>
    <row r="222" spans="2:3" x14ac:dyDescent="0.25">
      <c r="B222" s="14">
        <v>27</v>
      </c>
    </row>
    <row r="223" spans="2:3" x14ac:dyDescent="0.25">
      <c r="B223" s="14">
        <v>28.5</v>
      </c>
    </row>
    <row r="224" spans="2:3" x14ac:dyDescent="0.25">
      <c r="B224" s="14">
        <v>30</v>
      </c>
    </row>
    <row r="225" spans="1:3" x14ac:dyDescent="0.25">
      <c r="B225" s="14">
        <v>31.5</v>
      </c>
    </row>
    <row r="226" spans="1:3" x14ac:dyDescent="0.25">
      <c r="B226" s="14">
        <v>33</v>
      </c>
    </row>
    <row r="227" spans="1:3" x14ac:dyDescent="0.25">
      <c r="B227" s="14">
        <v>34.5</v>
      </c>
    </row>
    <row r="228" spans="1:3" x14ac:dyDescent="0.25">
      <c r="B228" s="14">
        <v>36</v>
      </c>
    </row>
    <row r="229" spans="1:3" x14ac:dyDescent="0.25">
      <c r="B229" s="14">
        <v>37.5</v>
      </c>
    </row>
    <row r="230" spans="1:3" x14ac:dyDescent="0.25">
      <c r="B230" s="11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4">
        <v>1.5</v>
      </c>
    </row>
    <row r="233" spans="1:3" x14ac:dyDescent="0.25">
      <c r="B233" s="14">
        <v>3</v>
      </c>
      <c r="C233" s="12"/>
    </row>
    <row r="234" spans="1:3" x14ac:dyDescent="0.25">
      <c r="B234" s="14">
        <v>4.5</v>
      </c>
      <c r="C234" s="12">
        <f>SUM(C179,C207)</f>
        <v>1.9758305417358972</v>
      </c>
    </row>
    <row r="235" spans="1:3" x14ac:dyDescent="0.25">
      <c r="B235" s="14">
        <v>6</v>
      </c>
      <c r="C235" s="12">
        <f t="shared" ref="C235:C247" si="3">SUM(C180,C208)</f>
        <v>1.9757262690275321</v>
      </c>
    </row>
    <row r="236" spans="1:3" x14ac:dyDescent="0.25">
      <c r="B236" s="14">
        <v>7.5</v>
      </c>
      <c r="C236" s="12">
        <f t="shared" si="3"/>
        <v>1.9628035682683276</v>
      </c>
    </row>
    <row r="237" spans="1:3" x14ac:dyDescent="0.25">
      <c r="B237" s="14">
        <v>9</v>
      </c>
      <c r="C237" s="12">
        <f t="shared" si="3"/>
        <v>1.9438963122385426</v>
      </c>
    </row>
    <row r="238" spans="1:3" x14ac:dyDescent="0.25">
      <c r="B238" s="14">
        <v>10.5</v>
      </c>
      <c r="C238" s="12">
        <f t="shared" si="3"/>
        <v>1.9285387730205057</v>
      </c>
    </row>
    <row r="239" spans="1:3" x14ac:dyDescent="0.25">
      <c r="B239" s="14">
        <v>12</v>
      </c>
      <c r="C239" s="12">
        <f t="shared" si="3"/>
        <v>1.9224631028378181</v>
      </c>
    </row>
    <row r="240" spans="1:3" x14ac:dyDescent="0.25">
      <c r="B240" s="14">
        <v>13.5</v>
      </c>
      <c r="C240" s="12">
        <f t="shared" si="3"/>
        <v>1.9147225884404351</v>
      </c>
    </row>
    <row r="241" spans="2:3" x14ac:dyDescent="0.25">
      <c r="B241" s="14">
        <v>15</v>
      </c>
      <c r="C241" s="12">
        <f t="shared" si="3"/>
        <v>1.9041747746096145</v>
      </c>
    </row>
    <row r="242" spans="2:3" x14ac:dyDescent="0.25">
      <c r="B242" s="14">
        <v>16.5</v>
      </c>
      <c r="C242" s="12">
        <f t="shared" si="3"/>
        <v>1.8943167955383557</v>
      </c>
    </row>
    <row r="243" spans="2:3" x14ac:dyDescent="0.25">
      <c r="B243" s="14">
        <v>18</v>
      </c>
      <c r="C243" s="12">
        <f t="shared" si="3"/>
        <v>1.881421629603961</v>
      </c>
    </row>
    <row r="244" spans="2:3" x14ac:dyDescent="0.25">
      <c r="B244" s="14">
        <v>19.5</v>
      </c>
      <c r="C244" s="12">
        <f t="shared" si="3"/>
        <v>1.8511636136786529</v>
      </c>
    </row>
    <row r="245" spans="2:3" x14ac:dyDescent="0.25">
      <c r="B245" s="14">
        <v>21</v>
      </c>
      <c r="C245" s="12">
        <f t="shared" si="3"/>
        <v>1.7885195384755432</v>
      </c>
    </row>
    <row r="246" spans="2:3" x14ac:dyDescent="0.25">
      <c r="B246" s="14">
        <v>22.5</v>
      </c>
      <c r="C246" s="12">
        <f t="shared" si="3"/>
        <v>1.6714873765505802</v>
      </c>
    </row>
    <row r="247" spans="2:3" x14ac:dyDescent="0.25">
      <c r="B247" s="14">
        <v>24</v>
      </c>
      <c r="C247" s="12">
        <f t="shared" si="3"/>
        <v>1.9219570874996434</v>
      </c>
    </row>
    <row r="248" spans="2:3" x14ac:dyDescent="0.25">
      <c r="B248" s="14">
        <v>25.5</v>
      </c>
    </row>
    <row r="249" spans="2:3" x14ac:dyDescent="0.25">
      <c r="B249" s="14">
        <v>27</v>
      </c>
    </row>
    <row r="250" spans="2:3" x14ac:dyDescent="0.25">
      <c r="B250" s="14">
        <v>28.5</v>
      </c>
    </row>
    <row r="251" spans="2:3" x14ac:dyDescent="0.25">
      <c r="B251" s="14">
        <v>30</v>
      </c>
    </row>
    <row r="252" spans="2:3" x14ac:dyDescent="0.25">
      <c r="B252" s="14">
        <v>31.5</v>
      </c>
    </row>
    <row r="253" spans="2:3" x14ac:dyDescent="0.25">
      <c r="B253" s="14">
        <v>33</v>
      </c>
    </row>
    <row r="254" spans="2:3" x14ac:dyDescent="0.25">
      <c r="B254" s="14">
        <v>34.5</v>
      </c>
    </row>
    <row r="255" spans="2:3" x14ac:dyDescent="0.25">
      <c r="B255" s="14">
        <v>36</v>
      </c>
    </row>
    <row r="256" spans="2:3" x14ac:dyDescent="0.25">
      <c r="B256" s="14">
        <v>37.5</v>
      </c>
    </row>
    <row r="257" spans="1:3" x14ac:dyDescent="0.25">
      <c r="B257" s="11">
        <v>39</v>
      </c>
    </row>
    <row r="258" spans="1:3" x14ac:dyDescent="0.25">
      <c r="A258" t="s">
        <v>15</v>
      </c>
      <c r="C258">
        <f>MAX(C231:C257)</f>
        <v>1.9758305417358972</v>
      </c>
    </row>
    <row r="259" spans="1:3" x14ac:dyDescent="0.25">
      <c r="A259" t="s">
        <v>37</v>
      </c>
      <c r="C259">
        <v>4.5</v>
      </c>
    </row>
    <row r="260" spans="1:3" x14ac:dyDescent="0.25">
      <c r="A260" t="s">
        <v>32</v>
      </c>
      <c r="B260" s="3">
        <v>0</v>
      </c>
    </row>
    <row r="261" spans="1:3" x14ac:dyDescent="0.25">
      <c r="B261" s="14">
        <v>1.5</v>
      </c>
      <c r="C261" s="11">
        <f t="shared" ref="C261:C278" si="4">IF(0 &lt; 10^C123-10^(C$19*$B261+C$20), LOG(10^C123-10^(C$19*$B261+C$20)), "")</f>
        <v>5.3088636629405697</v>
      </c>
    </row>
    <row r="262" spans="1:3" x14ac:dyDescent="0.25">
      <c r="B262" s="14">
        <v>3</v>
      </c>
      <c r="C262" s="11">
        <f t="shared" si="4"/>
        <v>4.8099636629930824</v>
      </c>
    </row>
    <row r="263" spans="1:3" x14ac:dyDescent="0.25">
      <c r="B263" s="14">
        <v>4.5</v>
      </c>
      <c r="C263" s="11">
        <f t="shared" si="4"/>
        <v>4.4241615958025733</v>
      </c>
    </row>
    <row r="264" spans="1:3" x14ac:dyDescent="0.25">
      <c r="B264" s="14">
        <v>6</v>
      </c>
      <c r="C264" s="11">
        <f t="shared" si="4"/>
        <v>4.1487748724243714</v>
      </c>
    </row>
    <row r="265" spans="1:3" x14ac:dyDescent="0.25">
      <c r="B265" s="14">
        <v>7.5</v>
      </c>
      <c r="C265" s="11">
        <f t="shared" si="4"/>
        <v>3.9554405464103191</v>
      </c>
    </row>
    <row r="266" spans="1:3" x14ac:dyDescent="0.25">
      <c r="B266" s="14">
        <v>9</v>
      </c>
      <c r="C266" s="11">
        <f t="shared" si="4"/>
        <v>3.7928020913754437</v>
      </c>
    </row>
    <row r="267" spans="1:3" x14ac:dyDescent="0.25">
      <c r="B267" s="14">
        <v>10.5</v>
      </c>
      <c r="C267" s="11">
        <f t="shared" si="4"/>
        <v>3.5750309422967845</v>
      </c>
    </row>
    <row r="268" spans="1:3" x14ac:dyDescent="0.25">
      <c r="B268" s="14">
        <v>12</v>
      </c>
      <c r="C268" s="11">
        <f t="shared" si="4"/>
        <v>3.3814625024109275</v>
      </c>
    </row>
    <row r="269" spans="1:3" x14ac:dyDescent="0.25">
      <c r="B269" s="14">
        <v>13.5</v>
      </c>
      <c r="C269" s="11">
        <f t="shared" si="4"/>
        <v>3.3005814613874955</v>
      </c>
    </row>
    <row r="270" spans="1:3" x14ac:dyDescent="0.25">
      <c r="B270" s="14">
        <v>15</v>
      </c>
      <c r="C270">
        <f t="shared" si="4"/>
        <v>3.024403610522989</v>
      </c>
    </row>
    <row r="271" spans="1:3" x14ac:dyDescent="0.25">
      <c r="B271" s="14">
        <v>16.5</v>
      </c>
      <c r="C271" s="11">
        <f t="shared" si="4"/>
        <v>2.770918104761074</v>
      </c>
    </row>
    <row r="272" spans="1:3" x14ac:dyDescent="0.25">
      <c r="B272" s="14">
        <v>18</v>
      </c>
      <c r="C272" s="11">
        <f t="shared" si="4"/>
        <v>2.6271914676141139</v>
      </c>
    </row>
    <row r="273" spans="1:3" x14ac:dyDescent="0.25">
      <c r="B273" s="14">
        <v>19.5</v>
      </c>
      <c r="C273" s="11">
        <f t="shared" si="4"/>
        <v>2.4441728033656069</v>
      </c>
    </row>
    <row r="274" spans="1:3" x14ac:dyDescent="0.25">
      <c r="B274" s="14">
        <v>21</v>
      </c>
      <c r="C274" s="11">
        <f t="shared" si="4"/>
        <v>2.1434816471479126</v>
      </c>
    </row>
    <row r="275" spans="1:3" x14ac:dyDescent="0.25">
      <c r="B275" s="14">
        <v>22.5</v>
      </c>
      <c r="C275" s="11">
        <f t="shared" si="4"/>
        <v>2.1292594776569693</v>
      </c>
    </row>
    <row r="276" spans="1:3" x14ac:dyDescent="0.25">
      <c r="B276" s="14">
        <v>24</v>
      </c>
      <c r="C276" s="11" t="str">
        <f t="shared" si="4"/>
        <v/>
      </c>
    </row>
    <row r="277" spans="1:3" x14ac:dyDescent="0.25">
      <c r="B277" s="14">
        <v>25.5</v>
      </c>
      <c r="C277" s="11" t="str">
        <f t="shared" si="4"/>
        <v/>
      </c>
    </row>
    <row r="278" spans="1:3" x14ac:dyDescent="0.25">
      <c r="B278" s="14">
        <v>27</v>
      </c>
      <c r="C278" s="11">
        <f t="shared" si="4"/>
        <v>0.60973788465518408</v>
      </c>
    </row>
    <row r="279" spans="1:3" x14ac:dyDescent="0.25">
      <c r="B279" s="14">
        <v>28.5</v>
      </c>
    </row>
    <row r="280" spans="1:3" x14ac:dyDescent="0.25">
      <c r="B280" s="14">
        <v>30</v>
      </c>
    </row>
    <row r="281" spans="1:3" x14ac:dyDescent="0.25">
      <c r="B281" s="14">
        <v>31.5</v>
      </c>
    </row>
    <row r="282" spans="1:3" x14ac:dyDescent="0.25">
      <c r="B282" s="14">
        <v>33</v>
      </c>
    </row>
    <row r="283" spans="1:3" x14ac:dyDescent="0.25">
      <c r="B283" s="14">
        <v>34.5</v>
      </c>
    </row>
    <row r="284" spans="1:3" x14ac:dyDescent="0.25">
      <c r="B284" s="14">
        <v>36</v>
      </c>
    </row>
    <row r="285" spans="1:3" x14ac:dyDescent="0.25">
      <c r="B285" s="14">
        <v>37.5</v>
      </c>
    </row>
    <row r="286" spans="1:3" x14ac:dyDescent="0.25">
      <c r="B286" s="11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4">
        <v>1.5</v>
      </c>
      <c r="C288" s="11">
        <f>IF(0&lt;10^C261-10^(C$28*$B288+C$29),LOG(10^C261-10^(C$28*$B288+C$29)),"")</f>
        <v>5.1643096086289431</v>
      </c>
    </row>
    <row r="289" spans="2:3" x14ac:dyDescent="0.25">
      <c r="B289" s="14">
        <v>3</v>
      </c>
      <c r="C289" s="11">
        <f>IF(0&lt;10^C262-10^(C$28*$B289+C$29),LOG(10^C262-10^(C$28*$B289+C$29)),"")</f>
        <v>4.4420708368243949</v>
      </c>
    </row>
    <row r="290" spans="2:3" x14ac:dyDescent="0.25">
      <c r="B290" s="14">
        <v>4.5</v>
      </c>
      <c r="C290" s="11">
        <f>IF(0&lt;10^C263-10^(C$28*$B290+C$29),LOG(10^C263-10^(C$28*$B290+C$29)),"")</f>
        <v>3.4708725518683226</v>
      </c>
    </row>
    <row r="291" spans="2:3" x14ac:dyDescent="0.25">
      <c r="B291" s="14">
        <v>6</v>
      </c>
      <c r="C291" s="11" t="str">
        <f>IF(0&lt;10^C264-10^(C$28*$B291+C$29),LOG(10^C264-10^(C$28*$B291+C$29)),"")</f>
        <v/>
      </c>
    </row>
    <row r="292" spans="2:3" x14ac:dyDescent="0.25">
      <c r="B292" s="14">
        <v>7.5</v>
      </c>
      <c r="C292" s="11" t="str">
        <f>IF(0&lt;10^C265-10^(C$28*$B292+C$29),LOG(10^C265-10^(C$28*$B292+C$29)),"")</f>
        <v/>
      </c>
    </row>
    <row r="293" spans="2:3" x14ac:dyDescent="0.25">
      <c r="B293" s="14">
        <v>9</v>
      </c>
    </row>
    <row r="294" spans="2:3" x14ac:dyDescent="0.25">
      <c r="B294" s="14">
        <v>10.5</v>
      </c>
    </row>
    <row r="295" spans="2:3" x14ac:dyDescent="0.25">
      <c r="B295" s="14">
        <v>12</v>
      </c>
    </row>
    <row r="296" spans="2:3" x14ac:dyDescent="0.25">
      <c r="B296" s="14">
        <v>13.5</v>
      </c>
    </row>
    <row r="297" spans="2:3" x14ac:dyDescent="0.25">
      <c r="B297" s="14">
        <v>15</v>
      </c>
    </row>
    <row r="298" spans="2:3" x14ac:dyDescent="0.25">
      <c r="B298" s="14">
        <v>16.5</v>
      </c>
    </row>
    <row r="299" spans="2:3" x14ac:dyDescent="0.25">
      <c r="B299" s="14">
        <v>18</v>
      </c>
    </row>
    <row r="300" spans="2:3" x14ac:dyDescent="0.25">
      <c r="B300" s="14">
        <v>19.5</v>
      </c>
    </row>
    <row r="301" spans="2:3" x14ac:dyDescent="0.25">
      <c r="B301" s="14">
        <v>21</v>
      </c>
    </row>
    <row r="302" spans="2:3" x14ac:dyDescent="0.25">
      <c r="B302" s="14">
        <v>22.5</v>
      </c>
    </row>
    <row r="303" spans="2:3" x14ac:dyDescent="0.25">
      <c r="B303" s="14">
        <v>24</v>
      </c>
    </row>
    <row r="304" spans="2:3" x14ac:dyDescent="0.25">
      <c r="B304" s="14">
        <v>25.5</v>
      </c>
    </row>
    <row r="305" spans="2:2" x14ac:dyDescent="0.25">
      <c r="B305" s="14">
        <v>27</v>
      </c>
    </row>
    <row r="306" spans="2:2" x14ac:dyDescent="0.25">
      <c r="B306" s="14">
        <v>28.5</v>
      </c>
    </row>
    <row r="307" spans="2:2" x14ac:dyDescent="0.25">
      <c r="B307" s="14">
        <v>30</v>
      </c>
    </row>
    <row r="308" spans="2:2" x14ac:dyDescent="0.25">
      <c r="B308" s="14">
        <v>31.5</v>
      </c>
    </row>
    <row r="309" spans="2:2" x14ac:dyDescent="0.25">
      <c r="B309" s="14">
        <v>33</v>
      </c>
    </row>
    <row r="310" spans="2:2" x14ac:dyDescent="0.25">
      <c r="B310" s="14">
        <v>34.5</v>
      </c>
    </row>
    <row r="311" spans="2:2" x14ac:dyDescent="0.25">
      <c r="B311" s="14">
        <v>36</v>
      </c>
    </row>
    <row r="312" spans="2:2" x14ac:dyDescent="0.25">
      <c r="B312" s="14">
        <v>37.5</v>
      </c>
    </row>
    <row r="313" spans="2:2" x14ac:dyDescent="0.25">
      <c r="B313" s="14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2016-08-29T19:04:33Z</dcterms:modified>
</cp:coreProperties>
</file>