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6" i="2" l="1"/>
  <c r="C27" i="2"/>
  <c r="C38" i="2"/>
  <c r="C37" i="2"/>
  <c r="C29" i="2"/>
  <c r="C28" i="2"/>
  <c r="C20" i="2"/>
  <c r="C19" i="2"/>
  <c r="C18" i="2"/>
  <c r="C235" i="2"/>
  <c r="C180" i="2"/>
  <c r="C207" i="2"/>
  <c r="C208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173" i="2" l="1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236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<sst xmlns="http://schemas.openxmlformats.org/spreadsheetml/2006/main" count="66" uniqueCount="38">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</sst>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Border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>
        <v>17</v>
      </c>
    </row>
    <row r="2" spans="1:3" ht="30.75" customHeight="1" x14ac:dyDescent="0.25">
      <c r="A2" s="19" t="s">
        <v>3</v>
      </c>
      <c r="B2" s="19"/>
      <c r="C2" s="13">
        <v>8362.5721428571433</v>
      </c>
    </row>
    <row r="3" spans="1:3" x14ac:dyDescent="0.25">
      <c r="A3" s="19" t="s">
        <v>4</v>
      </c>
      <c r="B3" s="19"/>
      <c r="C3" s="5">
        <v>6345.6</v>
      </c>
    </row>
    <row r="4" spans="1:3" x14ac:dyDescent="0.25">
      <c r="A4" s="19" t="s">
        <v>5</v>
      </c>
      <c r="B4" s="19"/>
      <c r="C4" s="13">
        <v>3015.8999999999996</v>
      </c>
    </row>
    <row r="5" spans="1:3" x14ac:dyDescent="0.25">
      <c r="A5" s="19" t="s">
        <v>6</v>
      </c>
      <c r="B5" s="19"/>
      <c r="C5" s="13">
        <v>0.27170000000000005</v>
      </c>
    </row>
    <row r="6" spans="1:3" x14ac:dyDescent="0.25">
      <c r="A6" s="19" t="s">
        <v>7</v>
      </c>
      <c r="B6" s="19"/>
      <c r="C6" s="5">
        <v>1.0127332099235322</v>
      </c>
    </row>
    <row r="7" spans="1:3" x14ac:dyDescent="0.25">
      <c r="A7" s="19" t="s">
        <v>8</v>
      </c>
      <c r="B7" s="19"/>
      <c r="C7" s="18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110289.3</v>
      </c>
    </row>
    <row r="10" spans="1:3" x14ac:dyDescent="0.25">
      <c r="B10" s="17">
        <v>3</v>
      </c>
      <c r="C10" s="5">
        <v>23978.2</v>
      </c>
    </row>
    <row r="11" spans="1:3" x14ac:dyDescent="0.25">
      <c r="B11" s="17">
        <v>4.5</v>
      </c>
      <c r="C11" s="5">
        <v>6649.9</v>
      </c>
    </row>
    <row r="12" spans="1:3" x14ac:dyDescent="0.25">
      <c r="B12" s="17">
        <v>6</v>
      </c>
      <c r="C12" s="5">
        <v>3438.2</v>
      </c>
    </row>
    <row r="13" spans="1:3" x14ac:dyDescent="0.25">
      <c r="B13" s="17">
        <v>7.5</v>
      </c>
      <c r="C13" s="5">
        <v>2463.6</v>
      </c>
    </row>
    <row r="14" spans="1:3" x14ac:dyDescent="0.25">
      <c r="B14" s="17">
        <v>9</v>
      </c>
      <c r="C14" s="5">
        <v>1818</v>
      </c>
    </row>
    <row r="15" spans="1:3" x14ac:dyDescent="0.25">
      <c r="B15" s="17">
        <v>10.5</v>
      </c>
      <c r="C15" s="5">
        <v>1568.1</v>
      </c>
    </row>
    <row r="16" spans="1:3" x14ac:dyDescent="0.25">
      <c r="B16" s="17">
        <v>12</v>
      </c>
      <c r="C16" s="5">
        <v>1236</v>
      </c>
    </row>
    <row r="17" spans="2:3" x14ac:dyDescent="0.25">
      <c r="B17" s="17">
        <v>13.5</v>
      </c>
      <c r="C17" s="5">
        <v>1036.8</v>
      </c>
    </row>
    <row r="18" spans="2:3" x14ac:dyDescent="0.25">
      <c r="B18" s="17">
        <v>15</v>
      </c>
      <c r="C18" s="5">
        <v>863.5</v>
      </c>
    </row>
    <row r="19" spans="2:3" x14ac:dyDescent="0.25">
      <c r="B19" s="17">
        <v>16.5</v>
      </c>
      <c r="C19" s="5">
        <v>746.2</v>
      </c>
    </row>
    <row r="20" spans="2:3" x14ac:dyDescent="0.25">
      <c r="B20" s="17">
        <v>18</v>
      </c>
      <c r="C20" s="5">
        <v>711.3</v>
      </c>
    </row>
    <row r="21" spans="2:3" x14ac:dyDescent="0.25">
      <c r="B21" s="17">
        <v>19.5</v>
      </c>
      <c r="C21" s="5">
        <v>678.4</v>
      </c>
    </row>
    <row r="22" spans="2:3" x14ac:dyDescent="0.25">
      <c r="B22" s="17">
        <v>21</v>
      </c>
      <c r="C22" s="5">
        <v>592.6</v>
      </c>
    </row>
    <row r="23" spans="2:3" x14ac:dyDescent="0.25">
      <c r="B23" s="17">
        <v>22.5</v>
      </c>
      <c r="C23" s="5">
        <v>527.9</v>
      </c>
    </row>
    <row r="24" spans="2:3" x14ac:dyDescent="0.25">
      <c r="B24" s="17">
        <v>24</v>
      </c>
      <c r="C24" s="5">
        <v>427.6</v>
      </c>
    </row>
    <row r="25" spans="2:3" x14ac:dyDescent="0.25">
      <c r="B25" s="17">
        <v>25.5</v>
      </c>
      <c r="C25" s="5">
        <v>489.6</v>
      </c>
    </row>
    <row r="26" spans="2:3" x14ac:dyDescent="0.25">
      <c r="B26" s="17">
        <v>27</v>
      </c>
      <c r="C26" s="5">
        <v>414.7</v>
      </c>
    </row>
    <row r="27" spans="2:3" x14ac:dyDescent="0.25">
      <c r="B27" s="17">
        <v>28.5</v>
      </c>
      <c r="C27" s="5">
        <v>434.8</v>
      </c>
    </row>
    <row r="28" spans="2:3" x14ac:dyDescent="0.25">
      <c r="B28" s="17">
        <v>30</v>
      </c>
      <c r="C28" s="5">
        <v>421.3</v>
      </c>
    </row>
    <row r="29" spans="2:3" x14ac:dyDescent="0.25">
      <c r="B29" s="17">
        <v>31.5</v>
      </c>
      <c r="C29" s="5">
        <v>320.60000000000002</v>
      </c>
    </row>
    <row r="30" spans="2:3" x14ac:dyDescent="0.25">
      <c r="B30" s="17">
        <v>33</v>
      </c>
      <c r="C30" s="5">
        <v>390.5</v>
      </c>
    </row>
    <row r="31" spans="2:3" x14ac:dyDescent="0.25">
      <c r="B31" s="17">
        <v>34.5</v>
      </c>
      <c r="C31" s="5">
        <v>301.2</v>
      </c>
    </row>
    <row r="32" spans="2:3" x14ac:dyDescent="0.25">
      <c r="B32" s="17">
        <v>36</v>
      </c>
      <c r="C32" s="5">
        <v>401</v>
      </c>
    </row>
    <row r="33" spans="2:3" x14ac:dyDescent="0.25">
      <c r="B33" s="17">
        <v>37.5</v>
      </c>
      <c r="C33" s="5">
        <v>317.89999999999998</v>
      </c>
    </row>
    <row r="34" spans="2:3" x14ac:dyDescent="0.25">
      <c r="B34" s="17">
        <v>39</v>
      </c>
      <c r="C34" s="5">
        <v>252.3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37" zoomScale="70" zoomScaleNormal="70" workbookViewId="0">
      <selection activeCell="C37" sqref="C3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4">
        <v>17</v>
      </c>
    </row>
    <row r="2" spans="1:3" x14ac:dyDescent="0.25">
      <c r="A2" s="19" t="s">
        <v>3</v>
      </c>
      <c r="B2" s="19"/>
      <c r="C2" s="13">
        <v>8362.5721428571433</v>
      </c>
    </row>
    <row r="3" spans="1:3" x14ac:dyDescent="0.25">
      <c r="A3" s="19" t="s">
        <v>4</v>
      </c>
      <c r="B3" s="19"/>
      <c r="C3" s="5">
        <v>6345.6</v>
      </c>
    </row>
    <row r="4" spans="1:3" x14ac:dyDescent="0.25">
      <c r="A4" s="19" t="s">
        <v>5</v>
      </c>
      <c r="B4" s="19"/>
      <c r="C4" s="13">
        <v>3015.8999999999996</v>
      </c>
    </row>
    <row r="5" spans="1:3" x14ac:dyDescent="0.25">
      <c r="A5" s="19" t="s">
        <v>6</v>
      </c>
      <c r="B5" s="19"/>
      <c r="C5" s="13">
        <v>0.27170000000000005</v>
      </c>
    </row>
    <row r="6" spans="1:3" x14ac:dyDescent="0.25">
      <c r="A6" s="19" t="s">
        <v>7</v>
      </c>
      <c r="B6" s="19"/>
      <c r="C6" s="5">
        <v>1.0127332099235322</v>
      </c>
    </row>
    <row r="7" spans="1:3" x14ac:dyDescent="0.25">
      <c r="A7" s="19" t="s">
        <v>8</v>
      </c>
      <c r="B7" s="19"/>
      <c r="C7" s="18">
        <v>60</v>
      </c>
    </row>
    <row r="8" spans="1:3" x14ac:dyDescent="0.25">
      <c r="A8" s="22" t="s">
        <v>30</v>
      </c>
      <c r="B8" s="22"/>
      <c r="C8" s="12">
        <v>39</v>
      </c>
    </row>
    <row r="9" spans="1:3" x14ac:dyDescent="0.25">
      <c r="A9" s="23" t="s">
        <v>18</v>
      </c>
      <c r="B9" s="23"/>
      <c r="C9">
        <f>C16+C10</f>
        <v>43.258302143914015</v>
      </c>
    </row>
    <row r="10" spans="1:3" x14ac:dyDescent="0.25">
      <c r="A10" s="21" t="s">
        <v>20</v>
      </c>
      <c r="B10" s="21"/>
      <c r="C10">
        <f>60*(C13-(C22/C21)*EXP(-1*C21*C8))/C2/C7</f>
        <v>2.8313580568388326</v>
      </c>
    </row>
    <row r="11" spans="1:3" x14ac:dyDescent="0.25">
      <c r="A11" s="21" t="s">
        <v>21</v>
      </c>
      <c r="B11" s="21"/>
      <c r="C11">
        <f>C16/C9</f>
        <v>0.93454763787493744</v>
      </c>
    </row>
    <row r="12" spans="1:3" x14ac:dyDescent="0.25">
      <c r="A12" s="21" t="s">
        <v>22</v>
      </c>
      <c r="B12" s="21"/>
      <c r="C12">
        <f>C9*C17/(3*0.693)</f>
        <v>256.27819458981509</v>
      </c>
    </row>
    <row r="13" spans="1:3" x14ac:dyDescent="0.25">
      <c r="A13" s="21" t="s">
        <v>29</v>
      </c>
      <c r="B13" s="21"/>
      <c r="C13" s="9">
        <f>(C3+C4)/C5</f>
        <v>34455.28156054471</v>
      </c>
    </row>
    <row r="14" spans="1:3" x14ac:dyDescent="0.25">
      <c r="A14" s="20" t="s">
        <v>33</v>
      </c>
      <c r="B14" s="10" t="s">
        <v>35</v>
      </c>
      <c r="C14" s="9">
        <f>C176</f>
        <v>9</v>
      </c>
    </row>
    <row r="15" spans="1:3" x14ac:dyDescent="0.25">
      <c r="A15" s="20"/>
      <c r="B15" s="10" t="s">
        <v>36</v>
      </c>
      <c r="C15" s="9">
        <v>39</v>
      </c>
    </row>
    <row r="16" spans="1:3" x14ac:dyDescent="0.25">
      <c r="A16" s="20"/>
      <c r="B16" s="10" t="s">
        <v>19</v>
      </c>
      <c r="C16">
        <f>60*C22/(C$2*(1-EXP(-1*C21*60)))</f>
        <v>40.426944087075185</v>
      </c>
    </row>
    <row r="17" spans="1:3" x14ac:dyDescent="0.25">
      <c r="A17" s="20"/>
      <c r="B17" s="11" t="s">
        <v>23</v>
      </c>
      <c r="C17" s="9">
        <f>0.693/C21</f>
        <v>12.316765572066846</v>
      </c>
    </row>
    <row r="18" spans="1:3" x14ac:dyDescent="0.25">
      <c r="A18" s="20"/>
      <c r="B18" s="11" t="s">
        <v>24</v>
      </c>
      <c r="C18">
        <f>RSQ(C128:C148,B128:B148)</f>
        <v>0.90781893298193561</v>
      </c>
    </row>
    <row r="19" spans="1:3" x14ac:dyDescent="0.25">
      <c r="A19" s="20"/>
      <c r="B19" s="11" t="s">
        <v>25</v>
      </c>
      <c r="C19" s="9">
        <f>SLOPE(C128:C148,B128:B148)</f>
        <v>-2.4431077488864486E-2</v>
      </c>
    </row>
    <row r="20" spans="1:3" x14ac:dyDescent="0.25">
      <c r="A20" s="20"/>
      <c r="B20" s="11" t="s">
        <v>26</v>
      </c>
      <c r="C20" s="9">
        <f>INTERCEPT(C128:C148,B128:B148)</f>
        <v>3.7357522257834805</v>
      </c>
    </row>
    <row r="21" spans="1:3" x14ac:dyDescent="0.25">
      <c r="A21" s="20"/>
      <c r="B21" s="11" t="s">
        <v>27</v>
      </c>
      <c r="C21" s="9">
        <f>ABS(C19)*2.303</f>
        <v>5.6264771456854913E-2</v>
      </c>
    </row>
    <row r="22" spans="1:3" x14ac:dyDescent="0.25">
      <c r="A22" s="20"/>
      <c r="B22" s="11" t="s">
        <v>28</v>
      </c>
      <c r="C22" s="9">
        <f>10^C20</f>
        <v>5441.9209112550052</v>
      </c>
    </row>
    <row r="23" spans="1:3" x14ac:dyDescent="0.25">
      <c r="A23" s="20" t="s">
        <v>34</v>
      </c>
      <c r="B23" s="10" t="s">
        <v>35</v>
      </c>
      <c r="C23" s="9">
        <f>C259</f>
        <v>6</v>
      </c>
    </row>
    <row r="24" spans="1:3" x14ac:dyDescent="0.25">
      <c r="A24" s="20"/>
      <c r="B24" s="10" t="s">
        <v>36</v>
      </c>
      <c r="C24" s="9">
        <v>7.5</v>
      </c>
    </row>
    <row r="25" spans="1:3" x14ac:dyDescent="0.25">
      <c r="A25" s="20"/>
      <c r="B25" s="10" t="s">
        <v>19</v>
      </c>
      <c r="C25">
        <f>60*C31/(C$2*(1-EXP(-1*C30*60)))</f>
        <v>371.36168531279225</v>
      </c>
    </row>
    <row r="26" spans="1:3" x14ac:dyDescent="0.25">
      <c r="A26" s="20"/>
      <c r="B26" s="11" t="s">
        <v>23</v>
      </c>
      <c r="C26" s="9">
        <f>0.693/C30</f>
        <v>1.7268403186445287</v>
      </c>
    </row>
    <row r="27" spans="1:3" x14ac:dyDescent="0.25">
      <c r="A27" s="20"/>
      <c r="B27" s="11" t="s">
        <v>24</v>
      </c>
      <c r="C27">
        <f>RSQ(C264:C265,B264:B265)</f>
        <v>1.0000000000000004</v>
      </c>
    </row>
    <row r="28" spans="1:3" x14ac:dyDescent="0.25">
      <c r="A28" s="20"/>
      <c r="B28" s="11" t="s">
        <v>25</v>
      </c>
      <c r="C28" s="9">
        <f>SLOPE(C264:C265,B264:B265)</f>
        <v>-0.17425574956435005</v>
      </c>
    </row>
    <row r="29" spans="1:3" x14ac:dyDescent="0.25">
      <c r="A29" s="20"/>
      <c r="B29" s="11" t="s">
        <v>26</v>
      </c>
      <c r="C29" s="9">
        <f>INTERCEPT(C264:C265,B264:B265)</f>
        <v>4.7139857210276528</v>
      </c>
    </row>
    <row r="30" spans="1:3" x14ac:dyDescent="0.25">
      <c r="A30" s="20"/>
      <c r="B30" s="11" t="s">
        <v>27</v>
      </c>
      <c r="C30" s="9">
        <f>ABS(C28)*2.303</f>
        <v>0.40131099124669817</v>
      </c>
    </row>
    <row r="31" spans="1:3" x14ac:dyDescent="0.25">
      <c r="A31" s="20"/>
      <c r="B31" s="11" t="s">
        <v>28</v>
      </c>
      <c r="C31" s="9">
        <f>10^C29</f>
        <v>51758.981406881125</v>
      </c>
    </row>
    <row r="32" spans="1:3" x14ac:dyDescent="0.25">
      <c r="A32" s="20" t="s">
        <v>31</v>
      </c>
      <c r="B32" s="10" t="s">
        <v>35</v>
      </c>
      <c r="C32" s="9">
        <v>1.5</v>
      </c>
    </row>
    <row r="33" spans="1:3" x14ac:dyDescent="0.25">
      <c r="A33" s="20"/>
      <c r="B33" s="10" t="s">
        <v>36</v>
      </c>
      <c r="C33" s="9">
        <v>4.5</v>
      </c>
    </row>
    <row r="34" spans="1:3" x14ac:dyDescent="0.25">
      <c r="A34" s="20"/>
      <c r="B34" s="10" t="s">
        <v>19</v>
      </c>
      <c r="C34">
        <f>60*C40/(C$2*(1-EXP(-1*C39*60)))</f>
        <v>15041.398156362882</v>
      </c>
    </row>
    <row r="35" spans="1:3" x14ac:dyDescent="0.25">
      <c r="A35" s="20"/>
      <c r="B35" s="11" t="s">
        <v>23</v>
      </c>
      <c r="C35" s="9">
        <f>0.693/C39</f>
        <v>0.50077608352037983</v>
      </c>
    </row>
    <row r="36" spans="1:3" x14ac:dyDescent="0.25">
      <c r="A36" s="20"/>
      <c r="B36" s="11" t="s">
        <v>24</v>
      </c>
      <c r="C36">
        <f>RSQ(C288:C290,B288:B290)</f>
        <v>0.99451324417242304</v>
      </c>
    </row>
    <row r="37" spans="1:3" x14ac:dyDescent="0.25">
      <c r="A37" s="20"/>
      <c r="B37" s="11" t="s">
        <v>25</v>
      </c>
      <c r="C37" s="9">
        <f>SLOPE(C288:C290,B288:B290)</f>
        <v>-0.60089102496265157</v>
      </c>
    </row>
    <row r="38" spans="1:3" x14ac:dyDescent="0.25">
      <c r="A38" s="20"/>
      <c r="B38" s="11" t="s">
        <v>26</v>
      </c>
      <c r="C38" s="9">
        <f>INTERCEPT(C288:C290,B288:B290)</f>
        <v>6.3214768345026187</v>
      </c>
    </row>
    <row r="39" spans="1:3" x14ac:dyDescent="0.25">
      <c r="A39" s="20"/>
      <c r="B39" s="11" t="s">
        <v>27</v>
      </c>
      <c r="C39" s="9">
        <f>ABS(C37)*2.303</f>
        <v>1.3838520304889865</v>
      </c>
    </row>
    <row r="40" spans="1:3" x14ac:dyDescent="0.25">
      <c r="A40" s="20"/>
      <c r="B40" s="11" t="s">
        <v>28</v>
      </c>
      <c r="C40" s="9">
        <f>10^C38</f>
        <v>2096412.9535337172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110289.3</v>
      </c>
    </row>
    <row r="43" spans="1:3" x14ac:dyDescent="0.25">
      <c r="B43" s="17">
        <v>3</v>
      </c>
      <c r="C43" s="5">
        <v>23978.2</v>
      </c>
    </row>
    <row r="44" spans="1:3" x14ac:dyDescent="0.25">
      <c r="B44" s="17">
        <v>4.5</v>
      </c>
      <c r="C44" s="5">
        <v>6649.9</v>
      </c>
    </row>
    <row r="45" spans="1:3" x14ac:dyDescent="0.25">
      <c r="B45" s="17">
        <v>6</v>
      </c>
      <c r="C45" s="5">
        <v>3438.2</v>
      </c>
    </row>
    <row r="46" spans="1:3" x14ac:dyDescent="0.25">
      <c r="B46" s="17">
        <v>7.5</v>
      </c>
      <c r="C46" s="5">
        <v>2463.6</v>
      </c>
    </row>
    <row r="47" spans="1:3" x14ac:dyDescent="0.25">
      <c r="B47" s="17">
        <v>9</v>
      </c>
      <c r="C47" s="5">
        <v>1818</v>
      </c>
    </row>
    <row r="48" spans="1:3" x14ac:dyDescent="0.25">
      <c r="B48" s="17">
        <v>10.5</v>
      </c>
      <c r="C48" s="5">
        <v>1568.1</v>
      </c>
    </row>
    <row r="49" spans="2:3" x14ac:dyDescent="0.25">
      <c r="B49" s="17">
        <v>12</v>
      </c>
      <c r="C49" s="5">
        <v>1236</v>
      </c>
    </row>
    <row r="50" spans="2:3" x14ac:dyDescent="0.25">
      <c r="B50" s="17">
        <v>13.5</v>
      </c>
      <c r="C50" s="5">
        <v>1036.8</v>
      </c>
    </row>
    <row r="51" spans="2:3" x14ac:dyDescent="0.25">
      <c r="B51" s="17">
        <v>15</v>
      </c>
      <c r="C51" s="5">
        <v>863.5</v>
      </c>
    </row>
    <row r="52" spans="2:3" x14ac:dyDescent="0.25">
      <c r="B52" s="17">
        <v>16.5</v>
      </c>
      <c r="C52" s="5">
        <v>746.2</v>
      </c>
    </row>
    <row r="53" spans="2:3" x14ac:dyDescent="0.25">
      <c r="B53" s="17">
        <v>18</v>
      </c>
      <c r="C53" s="5">
        <v>711.3</v>
      </c>
    </row>
    <row r="54" spans="2:3" x14ac:dyDescent="0.25">
      <c r="B54" s="17">
        <v>19.5</v>
      </c>
      <c r="C54" s="5">
        <v>678.4</v>
      </c>
    </row>
    <row r="55" spans="2:3" x14ac:dyDescent="0.25">
      <c r="B55" s="17">
        <v>21</v>
      </c>
      <c r="C55" s="5">
        <v>592.6</v>
      </c>
    </row>
    <row r="56" spans="2:3" x14ac:dyDescent="0.25">
      <c r="B56" s="17">
        <v>22.5</v>
      </c>
      <c r="C56" s="5">
        <v>527.9</v>
      </c>
    </row>
    <row r="57" spans="2:3" x14ac:dyDescent="0.25">
      <c r="B57" s="17">
        <v>24</v>
      </c>
      <c r="C57" s="5">
        <v>427.6</v>
      </c>
    </row>
    <row r="58" spans="2:3" x14ac:dyDescent="0.25">
      <c r="B58" s="17">
        <v>25.5</v>
      </c>
      <c r="C58" s="5">
        <v>489.6</v>
      </c>
    </row>
    <row r="59" spans="2:3" x14ac:dyDescent="0.25">
      <c r="B59" s="17">
        <v>27</v>
      </c>
      <c r="C59" s="5">
        <v>414.7</v>
      </c>
    </row>
    <row r="60" spans="2:3" x14ac:dyDescent="0.25">
      <c r="B60" s="17">
        <v>28.5</v>
      </c>
      <c r="C60" s="5">
        <v>434.8</v>
      </c>
    </row>
    <row r="61" spans="2:3" x14ac:dyDescent="0.25">
      <c r="B61" s="17">
        <v>30</v>
      </c>
      <c r="C61" s="5">
        <v>421.3</v>
      </c>
    </row>
    <row r="62" spans="2:3" x14ac:dyDescent="0.25">
      <c r="B62" s="17">
        <v>31.5</v>
      </c>
      <c r="C62" s="5">
        <v>320.60000000000002</v>
      </c>
    </row>
    <row r="63" spans="2:3" x14ac:dyDescent="0.25">
      <c r="B63" s="17">
        <v>33</v>
      </c>
      <c r="C63" s="5">
        <v>390.5</v>
      </c>
    </row>
    <row r="64" spans="2:3" x14ac:dyDescent="0.25">
      <c r="B64" s="17">
        <v>34.5</v>
      </c>
      <c r="C64" s="5">
        <v>301.2</v>
      </c>
    </row>
    <row r="65" spans="1:3" x14ac:dyDescent="0.25">
      <c r="B65" s="17">
        <v>36</v>
      </c>
      <c r="C65" s="5">
        <v>401</v>
      </c>
    </row>
    <row r="66" spans="1:3" x14ac:dyDescent="0.25">
      <c r="B66" s="17">
        <v>37.5</v>
      </c>
      <c r="C66" s="5">
        <v>317.89999999999998</v>
      </c>
    </row>
    <row r="67" spans="1:3" x14ac:dyDescent="0.25">
      <c r="B67" s="17">
        <v>39</v>
      </c>
      <c r="C67" s="5">
        <v>252.3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111693.63680921943</v>
      </c>
    </row>
    <row r="70" spans="1:3" x14ac:dyDescent="0.25">
      <c r="B70" s="17">
        <v>3</v>
      </c>
      <c r="C70" s="13">
        <f t="shared" si="0"/>
        <v>24283.519454188441</v>
      </c>
    </row>
    <row r="71" spans="1:3" x14ac:dyDescent="0.25">
      <c r="B71" s="17">
        <v>4.5</v>
      </c>
      <c r="C71" s="13">
        <f t="shared" si="0"/>
        <v>6734.5745726704963</v>
      </c>
    </row>
    <row r="72" spans="1:3" x14ac:dyDescent="0.25">
      <c r="B72" s="17">
        <v>6</v>
      </c>
      <c r="C72" s="13">
        <f t="shared" si="0"/>
        <v>3481.9793223590882</v>
      </c>
    </row>
    <row r="73" spans="1:3" x14ac:dyDescent="0.25">
      <c r="B73" s="17">
        <v>7.5</v>
      </c>
      <c r="C73" s="13">
        <f t="shared" si="0"/>
        <v>2494.9695359676139</v>
      </c>
    </row>
    <row r="74" spans="1:3" x14ac:dyDescent="0.25">
      <c r="B74" s="17">
        <v>9</v>
      </c>
      <c r="C74" s="13">
        <f t="shared" si="0"/>
        <v>1841.1489756409815</v>
      </c>
    </row>
    <row r="75" spans="1:3" x14ac:dyDescent="0.25">
      <c r="B75" s="17">
        <v>10.5</v>
      </c>
      <c r="C75" s="13">
        <f t="shared" si="0"/>
        <v>1588.0669464810908</v>
      </c>
    </row>
    <row r="76" spans="1:3" x14ac:dyDescent="0.25">
      <c r="B76" s="17">
        <v>12</v>
      </c>
      <c r="C76" s="13">
        <f t="shared" si="0"/>
        <v>1251.7382474654858</v>
      </c>
    </row>
    <row r="77" spans="1:3" x14ac:dyDescent="0.25">
      <c r="B77" s="17">
        <v>13.5</v>
      </c>
      <c r="C77" s="13">
        <f t="shared" si="0"/>
        <v>1050.0017920487182</v>
      </c>
    </row>
    <row r="78" spans="1:3" x14ac:dyDescent="0.25">
      <c r="B78" s="17">
        <v>15</v>
      </c>
      <c r="C78" s="13">
        <f t="shared" si="0"/>
        <v>874.49512676897007</v>
      </c>
    </row>
    <row r="79" spans="1:3" x14ac:dyDescent="0.25">
      <c r="B79" s="17">
        <v>16.5</v>
      </c>
      <c r="C79" s="13">
        <f t="shared" si="0"/>
        <v>755.70152124493984</v>
      </c>
    </row>
    <row r="80" spans="1:3" x14ac:dyDescent="0.25">
      <c r="B80" s="17">
        <v>18</v>
      </c>
      <c r="C80" s="13">
        <f t="shared" si="0"/>
        <v>720.3571322186084</v>
      </c>
    </row>
    <row r="81" spans="1:3" x14ac:dyDescent="0.25">
      <c r="B81" s="17">
        <v>19.5</v>
      </c>
      <c r="C81" s="13">
        <f t="shared" si="0"/>
        <v>687.03820961212421</v>
      </c>
    </row>
    <row r="82" spans="1:3" x14ac:dyDescent="0.25">
      <c r="B82" s="17">
        <v>21</v>
      </c>
      <c r="C82" s="13">
        <f t="shared" si="0"/>
        <v>600.14570020068527</v>
      </c>
    </row>
    <row r="83" spans="1:3" x14ac:dyDescent="0.25">
      <c r="B83" s="17">
        <v>22.5</v>
      </c>
      <c r="C83" s="13">
        <f t="shared" si="0"/>
        <v>534.62186151863261</v>
      </c>
    </row>
    <row r="84" spans="1:3" x14ac:dyDescent="0.25">
      <c r="B84" s="17">
        <v>24</v>
      </c>
      <c r="C84" s="13">
        <f t="shared" si="0"/>
        <v>433.04472056330241</v>
      </c>
    </row>
    <row r="85" spans="1:3" x14ac:dyDescent="0.25">
      <c r="B85" s="17">
        <v>25.5</v>
      </c>
      <c r="C85" s="13">
        <f t="shared" si="0"/>
        <v>495.83417957856142</v>
      </c>
    </row>
    <row r="86" spans="1:3" x14ac:dyDescent="0.25">
      <c r="B86" s="17">
        <v>27</v>
      </c>
      <c r="C86" s="13">
        <f t="shared" si="0"/>
        <v>419.98046215528882</v>
      </c>
    </row>
    <row r="87" spans="1:3" x14ac:dyDescent="0.25">
      <c r="B87" s="17">
        <v>28.5</v>
      </c>
      <c r="C87" s="13">
        <f t="shared" si="0"/>
        <v>440.33639967475182</v>
      </c>
    </row>
    <row r="88" spans="1:3" x14ac:dyDescent="0.25">
      <c r="B88" s="17">
        <v>30</v>
      </c>
      <c r="C88" s="13">
        <f t="shared" si="0"/>
        <v>426.66450134078411</v>
      </c>
    </row>
    <row r="89" spans="1:3" x14ac:dyDescent="0.25">
      <c r="B89" s="17">
        <v>31.5</v>
      </c>
      <c r="C89" s="13">
        <f t="shared" si="0"/>
        <v>324.68226710148446</v>
      </c>
    </row>
    <row r="90" spans="1:3" x14ac:dyDescent="0.25">
      <c r="B90" s="17">
        <v>33</v>
      </c>
      <c r="C90" s="13">
        <f t="shared" si="0"/>
        <v>395.47231847513933</v>
      </c>
    </row>
    <row r="91" spans="1:3" x14ac:dyDescent="0.25">
      <c r="B91" s="17">
        <v>34.5</v>
      </c>
      <c r="C91" s="13">
        <f t="shared" si="0"/>
        <v>305.03524282896791</v>
      </c>
    </row>
    <row r="92" spans="1:3" x14ac:dyDescent="0.25">
      <c r="B92" s="17">
        <v>36</v>
      </c>
      <c r="C92" s="13">
        <f t="shared" si="0"/>
        <v>406.10601717933645</v>
      </c>
    </row>
    <row r="93" spans="1:3" x14ac:dyDescent="0.25">
      <c r="B93" s="17">
        <v>37.5</v>
      </c>
      <c r="C93" s="13">
        <f t="shared" si="0"/>
        <v>321.94788743469087</v>
      </c>
    </row>
    <row r="94" spans="1:3" x14ac:dyDescent="0.25">
      <c r="B94" s="17">
        <v>39</v>
      </c>
      <c r="C94" s="13">
        <f t="shared" si="0"/>
        <v>255.51258886370718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274061.18711622967</v>
      </c>
    </row>
    <row r="97" spans="2:3" x14ac:dyDescent="0.25">
      <c r="B97" s="17">
        <v>3</v>
      </c>
      <c r="C97">
        <f t="shared" si="1"/>
        <v>59584.147844898631</v>
      </c>
    </row>
    <row r="98" spans="2:3" x14ac:dyDescent="0.25">
      <c r="B98" s="17">
        <v>4.5</v>
      </c>
      <c r="C98">
        <f t="shared" si="1"/>
        <v>16524.535818109423</v>
      </c>
    </row>
    <row r="99" spans="2:3" x14ac:dyDescent="0.25">
      <c r="B99" s="17">
        <v>6</v>
      </c>
      <c r="C99">
        <f t="shared" si="1"/>
        <v>8543.6862283378414</v>
      </c>
    </row>
    <row r="100" spans="2:3" x14ac:dyDescent="0.25">
      <c r="B100" s="17">
        <v>7.5</v>
      </c>
      <c r="C100">
        <f t="shared" si="1"/>
        <v>6121.873478021379</v>
      </c>
    </row>
    <row r="101" spans="2:3" x14ac:dyDescent="0.25">
      <c r="B101" s="17">
        <v>9</v>
      </c>
      <c r="C101">
        <f t="shared" si="1"/>
        <v>4517.6026883596642</v>
      </c>
    </row>
    <row r="102" spans="2:3" x14ac:dyDescent="0.25">
      <c r="B102" s="17">
        <v>10.5</v>
      </c>
      <c r="C102">
        <f t="shared" si="1"/>
        <v>3896.6186884580802</v>
      </c>
    </row>
    <row r="103" spans="2:3" x14ac:dyDescent="0.25">
      <c r="B103" s="17">
        <v>12</v>
      </c>
      <c r="C103">
        <f t="shared" si="1"/>
        <v>3071.3734448913888</v>
      </c>
    </row>
    <row r="104" spans="2:3" x14ac:dyDescent="0.25">
      <c r="B104" s="17">
        <v>13.5</v>
      </c>
      <c r="C104">
        <f t="shared" si="1"/>
        <v>2576.3753945496701</v>
      </c>
    </row>
    <row r="105" spans="2:3" x14ac:dyDescent="0.25">
      <c r="B105" s="17">
        <v>15</v>
      </c>
      <c r="C105">
        <f t="shared" si="1"/>
        <v>2145.7370304722608</v>
      </c>
    </row>
    <row r="106" spans="2:3" x14ac:dyDescent="0.25">
      <c r="B106" s="17">
        <v>16.5</v>
      </c>
      <c r="C106">
        <f t="shared" si="1"/>
        <v>1854.2547448041705</v>
      </c>
    </row>
    <row r="107" spans="2:3" x14ac:dyDescent="0.25">
      <c r="B107" s="17">
        <v>18</v>
      </c>
      <c r="C107">
        <f t="shared" si="1"/>
        <v>1767.5306887955055</v>
      </c>
    </row>
    <row r="108" spans="2:3" x14ac:dyDescent="0.25">
      <c r="B108" s="17">
        <v>19.5</v>
      </c>
      <c r="C108">
        <f t="shared" si="1"/>
        <v>1685.7764927300307</v>
      </c>
    </row>
    <row r="109" spans="2:3" x14ac:dyDescent="0.25">
      <c r="B109" s="17">
        <v>21</v>
      </c>
      <c r="C109">
        <f t="shared" si="1"/>
        <v>1472.5695011671824</v>
      </c>
    </row>
    <row r="110" spans="2:3" x14ac:dyDescent="0.25">
      <c r="B110" s="17">
        <v>22.5</v>
      </c>
      <c r="C110">
        <f t="shared" si="1"/>
        <v>1311.7945320049871</v>
      </c>
    </row>
    <row r="111" spans="2:3" x14ac:dyDescent="0.25">
      <c r="B111" s="17">
        <v>24</v>
      </c>
      <c r="C111">
        <f t="shared" si="1"/>
        <v>1062.5560558540112</v>
      </c>
    </row>
    <row r="112" spans="2:3" x14ac:dyDescent="0.25">
      <c r="B112" s="17">
        <v>25.5</v>
      </c>
      <c r="C112">
        <f t="shared" si="1"/>
        <v>1216.6217140928998</v>
      </c>
    </row>
    <row r="113" spans="1:3" x14ac:dyDescent="0.25">
      <c r="B113" s="17">
        <v>27</v>
      </c>
      <c r="C113">
        <f t="shared" si="1"/>
        <v>1030.5004592204361</v>
      </c>
    </row>
    <row r="114" spans="1:3" x14ac:dyDescent="0.25">
      <c r="B114" s="17">
        <v>28.5</v>
      </c>
      <c r="C114">
        <f t="shared" si="1"/>
        <v>1080.4475516494952</v>
      </c>
    </row>
    <row r="115" spans="1:3" x14ac:dyDescent="0.25">
      <c r="B115" s="17">
        <v>30</v>
      </c>
      <c r="C115">
        <f t="shared" si="1"/>
        <v>1046.9009970329628</v>
      </c>
    </row>
    <row r="116" spans="1:3" x14ac:dyDescent="0.25">
      <c r="B116" s="17">
        <v>31.5</v>
      </c>
      <c r="C116">
        <f t="shared" si="1"/>
        <v>796.668548893349</v>
      </c>
    </row>
    <row r="117" spans="1:3" x14ac:dyDescent="0.25">
      <c r="B117" s="17">
        <v>33</v>
      </c>
      <c r="C117">
        <f t="shared" si="1"/>
        <v>970.36515390783768</v>
      </c>
    </row>
    <row r="118" spans="1:3" x14ac:dyDescent="0.25">
      <c r="B118" s="17">
        <v>34.5</v>
      </c>
      <c r="C118">
        <f t="shared" si="1"/>
        <v>748.46090744440653</v>
      </c>
    </row>
    <row r="119" spans="1:3" x14ac:dyDescent="0.25">
      <c r="B119" s="17">
        <v>36</v>
      </c>
      <c r="C119">
        <f t="shared" si="1"/>
        <v>996.45691860958505</v>
      </c>
    </row>
    <row r="120" spans="1:3" x14ac:dyDescent="0.25">
      <c r="B120" s="17">
        <v>37.5</v>
      </c>
      <c r="C120">
        <f t="shared" si="1"/>
        <v>789.95923797004252</v>
      </c>
    </row>
    <row r="121" spans="1:3" x14ac:dyDescent="0.25">
      <c r="B121" s="17">
        <v>39</v>
      </c>
      <c r="C121">
        <f t="shared" si="1"/>
        <v>626.94783183341212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5.4378475345734589</v>
      </c>
    </row>
    <row r="124" spans="1:3" x14ac:dyDescent="0.25">
      <c r="B124" s="17">
        <v>3</v>
      </c>
      <c r="C124" s="13">
        <f t="shared" si="2"/>
        <v>4.7751307325723724</v>
      </c>
    </row>
    <row r="125" spans="1:3" x14ac:dyDescent="0.25">
      <c r="B125" s="17">
        <v>4.5</v>
      </c>
      <c r="C125" s="13">
        <f t="shared" si="2"/>
        <v>4.2181292687951935</v>
      </c>
    </row>
    <row r="126" spans="1:3" x14ac:dyDescent="0.25">
      <c r="B126" s="17">
        <v>6</v>
      </c>
      <c r="C126" s="13">
        <f t="shared" si="2"/>
        <v>3.9316452902692536</v>
      </c>
    </row>
    <row r="127" spans="1:3" x14ac:dyDescent="0.25">
      <c r="B127" s="17">
        <v>7.5</v>
      </c>
      <c r="C127" s="13">
        <f t="shared" si="2"/>
        <v>3.7868843497034983</v>
      </c>
    </row>
    <row r="128" spans="1:3" x14ac:dyDescent="0.25">
      <c r="B128" s="17">
        <v>9</v>
      </c>
      <c r="C128" s="13">
        <f t="shared" si="2"/>
        <v>3.6549080331712305</v>
      </c>
    </row>
    <row r="129" spans="2:3" x14ac:dyDescent="0.25">
      <c r="B129" s="17">
        <v>10.5</v>
      </c>
      <c r="C129" s="13">
        <f t="shared" si="2"/>
        <v>3.5906879091026949</v>
      </c>
    </row>
    <row r="130" spans="2:3" x14ac:dyDescent="0.25">
      <c r="B130" s="17">
        <v>12</v>
      </c>
      <c r="C130" s="13">
        <f t="shared" si="2"/>
        <v>3.4873326250380785</v>
      </c>
    </row>
    <row r="131" spans="2:3" x14ac:dyDescent="0.25">
      <c r="B131" s="17">
        <v>13.5</v>
      </c>
      <c r="C131" s="13">
        <f t="shared" si="2"/>
        <v>3.4110091428117997</v>
      </c>
    </row>
    <row r="132" spans="2:3" x14ac:dyDescent="0.25">
      <c r="B132" s="17">
        <v>15</v>
      </c>
      <c r="C132" s="13">
        <f t="shared" si="2"/>
        <v>3.3315764961887591</v>
      </c>
    </row>
    <row r="133" spans="2:3" x14ac:dyDescent="0.25">
      <c r="B133" s="17">
        <v>16.5</v>
      </c>
      <c r="C133" s="13">
        <f t="shared" si="2"/>
        <v>3.268169398990092</v>
      </c>
    </row>
    <row r="134" spans="2:3" x14ac:dyDescent="0.25">
      <c r="B134" s="17">
        <v>18</v>
      </c>
      <c r="C134" s="13">
        <f t="shared" si="2"/>
        <v>3.2473669629831323</v>
      </c>
    </row>
    <row r="135" spans="2:3" x14ac:dyDescent="0.25">
      <c r="B135" s="17">
        <v>19.5</v>
      </c>
      <c r="C135" s="13">
        <f t="shared" si="2"/>
        <v>3.2267999935339389</v>
      </c>
    </row>
    <row r="136" spans="2:3" x14ac:dyDescent="0.25">
      <c r="B136" s="17">
        <v>21</v>
      </c>
      <c r="C136" s="13">
        <f t="shared" si="2"/>
        <v>3.168075801429314</v>
      </c>
    </row>
    <row r="137" spans="2:3" x14ac:dyDescent="0.25">
      <c r="B137" s="17">
        <v>22.5</v>
      </c>
      <c r="C137" s="13">
        <f t="shared" si="2"/>
        <v>3.11786581628624</v>
      </c>
    </row>
    <row r="138" spans="2:3" x14ac:dyDescent="0.25">
      <c r="B138" s="17">
        <v>24</v>
      </c>
      <c r="C138" s="13">
        <f t="shared" si="2"/>
        <v>3.0263518508220222</v>
      </c>
    </row>
    <row r="139" spans="2:3" x14ac:dyDescent="0.25">
      <c r="B139" s="17">
        <v>25.5</v>
      </c>
      <c r="C139" s="13">
        <f t="shared" si="2"/>
        <v>3.0851555634227865</v>
      </c>
    </row>
    <row r="140" spans="2:3" x14ac:dyDescent="0.25">
      <c r="B140" s="17">
        <v>27</v>
      </c>
      <c r="C140" s="13">
        <f t="shared" si="2"/>
        <v>3.0130481896492998</v>
      </c>
    </row>
    <row r="141" spans="2:3" x14ac:dyDescent="0.25">
      <c r="B141" s="17">
        <v>28.5</v>
      </c>
      <c r="C141" s="13">
        <f t="shared" si="2"/>
        <v>3.0336036896995386</v>
      </c>
    </row>
    <row r="142" spans="2:3" x14ac:dyDescent="0.25">
      <c r="B142" s="17">
        <v>30</v>
      </c>
      <c r="C142" s="13">
        <f t="shared" si="2"/>
        <v>3.0199056134121292</v>
      </c>
    </row>
    <row r="143" spans="2:3" x14ac:dyDescent="0.25">
      <c r="B143" s="17">
        <v>31.5</v>
      </c>
      <c r="C143" s="13">
        <f t="shared" si="2"/>
        <v>2.9012776723034075</v>
      </c>
    </row>
    <row r="144" spans="2:3" x14ac:dyDescent="0.25">
      <c r="B144" s="17">
        <v>33</v>
      </c>
      <c r="C144" s="13">
        <f t="shared" si="2"/>
        <v>2.986935192498601</v>
      </c>
    </row>
    <row r="145" spans="1:3" x14ac:dyDescent="0.25">
      <c r="B145" s="17">
        <v>34.5</v>
      </c>
      <c r="C145" s="13">
        <f t="shared" si="2"/>
        <v>2.8741691218139445</v>
      </c>
    </row>
    <row r="146" spans="1:3" x14ac:dyDescent="0.25">
      <c r="B146" s="17">
        <v>36</v>
      </c>
      <c r="C146" s="13">
        <f t="shared" si="2"/>
        <v>2.998458526905464</v>
      </c>
    </row>
    <row r="147" spans="1:3" x14ac:dyDescent="0.25">
      <c r="B147" s="17">
        <v>37.5</v>
      </c>
      <c r="C147" s="13">
        <f t="shared" si="2"/>
        <v>2.8976046822000545</v>
      </c>
    </row>
    <row r="148" spans="1:3" x14ac:dyDescent="0.25">
      <c r="B148" s="13">
        <v>39</v>
      </c>
      <c r="C148" s="13">
        <f t="shared" si="2"/>
        <v>2.7972314048028561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0.7062246943943139</v>
      </c>
    </row>
    <row r="151" spans="1:3" x14ac:dyDescent="0.25">
      <c r="B151" s="17">
        <v>3</v>
      </c>
      <c r="C151" s="6">
        <f>IF(C124&lt;&gt;"", RSQ($B124:$B$148, $C124:$C$148),"")</f>
        <v>0.77941378370485903</v>
      </c>
    </row>
    <row r="152" spans="1:3" x14ac:dyDescent="0.25">
      <c r="B152" s="17">
        <v>4.5</v>
      </c>
      <c r="C152" s="6">
        <f>IF(C125&lt;&gt;"", RSQ($B125:$B$148, $C125:$C$148),"")</f>
        <v>0.85786594439642305</v>
      </c>
    </row>
    <row r="153" spans="1:3" x14ac:dyDescent="0.25">
      <c r="B153" s="17">
        <v>6</v>
      </c>
      <c r="C153" s="6">
        <f>IF(C126&lt;&gt;"", RSQ($B126:$B$148, $C126:$C$148),"")</f>
        <v>0.89087774310423895</v>
      </c>
    </row>
    <row r="154" spans="1:3" x14ac:dyDescent="0.25">
      <c r="B154" s="17">
        <v>7.5</v>
      </c>
      <c r="C154" s="6">
        <f>IF(C127&lt;&gt;"", RSQ($B127:$B$148, $C127:$C$148),"")</f>
        <v>0.9013788579869545</v>
      </c>
    </row>
    <row r="155" spans="1:3" x14ac:dyDescent="0.25">
      <c r="B155" s="17">
        <v>9</v>
      </c>
      <c r="C155" s="15">
        <f>IF(C128&lt;&gt;"", RSQ($B128:$B$148, $C128:$C$148),"")</f>
        <v>0.90781893298193561</v>
      </c>
    </row>
    <row r="156" spans="1:3" x14ac:dyDescent="0.25">
      <c r="B156" s="17">
        <v>10.5</v>
      </c>
      <c r="C156" s="16">
        <f>IF(C129&lt;&gt;"", RSQ($B129:$B$148, $C129:$C$148),"")</f>
        <v>0.9064056138522969</v>
      </c>
    </row>
    <row r="157" spans="1:3" x14ac:dyDescent="0.25">
      <c r="B157" s="17">
        <v>12</v>
      </c>
      <c r="C157" s="16">
        <f>IF(C130&lt;&gt;"", RSQ($B130:$B$148, $C130:$C$148),"")</f>
        <v>0.91010553568009922</v>
      </c>
    </row>
    <row r="158" spans="1:3" x14ac:dyDescent="0.25">
      <c r="B158" s="17">
        <v>13.5</v>
      </c>
      <c r="C158" s="6">
        <f>IF(C131&lt;&gt;"", RSQ($B131:$B$148, $C131:$C$148),"")</f>
        <v>0.90611575068720052</v>
      </c>
    </row>
    <row r="159" spans="1:3" x14ac:dyDescent="0.25">
      <c r="B159" s="17">
        <v>15</v>
      </c>
      <c r="C159" s="6">
        <f>IF(C132&lt;&gt;"", RSQ($B132:$B$148, $C132:$C$148),"")</f>
        <v>0.89663604148198883</v>
      </c>
    </row>
    <row r="160" spans="1:3" x14ac:dyDescent="0.25">
      <c r="B160" s="17">
        <v>16.5</v>
      </c>
      <c r="C160" s="6">
        <f>IF(C133&lt;&gt;"", RSQ($B133:$B$148, $C133:$C$148),"")</f>
        <v>0.87759967067174327</v>
      </c>
    </row>
    <row r="161" spans="1:3" x14ac:dyDescent="0.25">
      <c r="B161" s="17">
        <v>18</v>
      </c>
      <c r="C161" s="6">
        <f>IF(C134&lt;&gt;"", RSQ($B134:$B$148, $C134:$C$148),"")</f>
        <v>0.85152071937630336</v>
      </c>
    </row>
    <row r="162" spans="1:3" x14ac:dyDescent="0.25">
      <c r="B162" s="17">
        <v>19.5</v>
      </c>
      <c r="C162" s="6">
        <f>IF(C135&lt;&gt;"", RSQ($B135:$B$148, $C135:$C$148),"")</f>
        <v>0.81731368564383056</v>
      </c>
    </row>
    <row r="163" spans="1:3" x14ac:dyDescent="0.25">
      <c r="B163" s="17">
        <v>21</v>
      </c>
      <c r="C163" s="6">
        <f>IF(C136&lt;&gt;"", RSQ($B136:$B$148, $C136:$C$148),"")</f>
        <v>0.77347454863303333</v>
      </c>
    </row>
    <row r="164" spans="1:3" x14ac:dyDescent="0.25">
      <c r="B164" s="17">
        <v>22.5</v>
      </c>
      <c r="C164" s="6">
        <f>IF(C137&lt;&gt;"", RSQ($B137:$B$148, $C137:$C$148),"")</f>
        <v>0.71225986768492189</v>
      </c>
    </row>
    <row r="165" spans="1:3" x14ac:dyDescent="0.25">
      <c r="B165" s="17">
        <v>24</v>
      </c>
      <c r="C165" s="6">
        <f>IF(C138&lt;&gt;"", RSQ($B138:$B$148, $C138:$C$148),"")</f>
        <v>0.63814377612328832</v>
      </c>
    </row>
    <row r="166" spans="1:3" x14ac:dyDescent="0.25">
      <c r="B166" s="17">
        <v>25.5</v>
      </c>
      <c r="C166" s="6">
        <f>IF(C139&lt;&gt;"", RSQ($B139:$B$148, $C139:$C$148),"")</f>
        <v>0.65915101390265995</v>
      </c>
    </row>
    <row r="167" spans="1:3" x14ac:dyDescent="0.25">
      <c r="B167" s="17">
        <v>27</v>
      </c>
      <c r="C167" s="6">
        <f>IF(C140&lt;&gt;"", RSQ($B140:$B$148, $C140:$C$148),"")</f>
        <v>0.55849428201032436</v>
      </c>
    </row>
    <row r="168" spans="1:3" x14ac:dyDescent="0.25">
      <c r="B168" s="17">
        <v>28.5</v>
      </c>
      <c r="C168" s="6">
        <f>IF(C141&lt;&gt;"", RSQ($B141:$B$148, $C141:$C$148),"")</f>
        <v>0.53181553990210939</v>
      </c>
    </row>
    <row r="169" spans="1:3" x14ac:dyDescent="0.25">
      <c r="B169" s="17">
        <v>30</v>
      </c>
      <c r="C169" s="6">
        <f>IF(C142&lt;&gt;"", RSQ($B142:$B$148, $C142:$C$148),"")</f>
        <v>0.40921843468174907</v>
      </c>
    </row>
    <row r="170" spans="1:3" x14ac:dyDescent="0.25">
      <c r="B170" s="17">
        <v>31.5</v>
      </c>
      <c r="C170" s="6">
        <f>IF(C143&lt;&gt;"", RSQ($B143:$B$148, $C143:$C$148),"")</f>
        <v>0.22513382463663928</v>
      </c>
    </row>
    <row r="171" spans="1:3" x14ac:dyDescent="0.25">
      <c r="B171" s="17">
        <v>33</v>
      </c>
      <c r="C171" s="6">
        <f>IF(C144&lt;&gt;"", RSQ($B144:$B$148, $C144:$C$148),"")</f>
        <v>0.45427202139055767</v>
      </c>
    </row>
    <row r="172" spans="1:3" x14ac:dyDescent="0.25">
      <c r="B172" s="17">
        <v>34.5</v>
      </c>
      <c r="C172" s="6">
        <f>IF(C145&lt;&gt;"", RSQ($B145:$B$148, $C145:$C$148),"")</f>
        <v>0.26617339003148305</v>
      </c>
    </row>
    <row r="173" spans="1:3" x14ac:dyDescent="0.25">
      <c r="B173" s="17">
        <v>36</v>
      </c>
      <c r="C173" s="6">
        <f>IF(C146&lt;&gt;"", RSQ($B146:$B$148, $C146:$C$148),"")</f>
        <v>0.99999809886334912</v>
      </c>
    </row>
    <row r="174" spans="1:3" x14ac:dyDescent="0.25">
      <c r="B174" s="17">
        <v>37.5</v>
      </c>
      <c r="C174" s="6">
        <f>IF(C147&lt;&gt;"", RSQ($B147:$B$148, $C147:$C$148),"")</f>
        <v>1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9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</v>
      </c>
    </row>
    <row r="180" spans="1:3" x14ac:dyDescent="0.25">
      <c r="B180" s="17">
        <v>4.5</v>
      </c>
      <c r="C180" s="6">
        <f>RSQ($B$123:$B125, $C$123:$C125)</f>
        <v>0.99750224647975549</v>
      </c>
    </row>
    <row r="181" spans="1:3" x14ac:dyDescent="0.25">
      <c r="B181" s="17">
        <v>6</v>
      </c>
      <c r="C181" s="6"/>
    </row>
    <row r="182" spans="1:3" x14ac:dyDescent="0.25">
      <c r="B182" s="17">
        <v>7.5</v>
      </c>
      <c r="C182" s="6"/>
    </row>
    <row r="183" spans="1:3" x14ac:dyDescent="0.25">
      <c r="B183" s="17">
        <v>9</v>
      </c>
      <c r="C183" s="6"/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RSQ($B125:$B$127, C125:C$127)</f>
        <v>0.96525025714244561</v>
      </c>
    </row>
    <row r="208" spans="1:3" x14ac:dyDescent="0.25">
      <c r="B208" s="17">
        <v>6</v>
      </c>
      <c r="C208">
        <f>RSQ($B126:$B$127, C126:C$127)</f>
        <v>1.0000000000000004</v>
      </c>
    </row>
    <row r="209" spans="2:3" x14ac:dyDescent="0.25">
      <c r="B209" s="17">
        <v>7.5</v>
      </c>
    </row>
    <row r="210" spans="2:3" x14ac:dyDescent="0.25">
      <c r="B210" s="17">
        <v>9</v>
      </c>
    </row>
    <row r="211" spans="2:3" x14ac:dyDescent="0.25">
      <c r="B211" s="17">
        <v>10.5</v>
      </c>
      <c r="C211" s="13"/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1.9652502571424457</v>
      </c>
    </row>
    <row r="235" spans="1:3" x14ac:dyDescent="0.25">
      <c r="B235" s="17">
        <v>6</v>
      </c>
      <c r="C235" s="15">
        <f>SUM(C180,C208)</f>
        <v>1.997502246479756</v>
      </c>
    </row>
    <row r="236" spans="1:3" x14ac:dyDescent="0.25">
      <c r="B236" s="17">
        <v>7.5</v>
      </c>
      <c r="C236" s="15">
        <f>SUM(C181,C208)</f>
        <v>1.0000000000000004</v>
      </c>
    </row>
    <row r="237" spans="1:3" x14ac:dyDescent="0.25">
      <c r="B237" s="17">
        <v>9</v>
      </c>
      <c r="C237" s="15"/>
    </row>
    <row r="238" spans="1:3" x14ac:dyDescent="0.25">
      <c r="B238" s="17">
        <v>10.5</v>
      </c>
      <c r="C238" s="15"/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1.997502246479756</v>
      </c>
    </row>
    <row r="259" spans="1:3" x14ac:dyDescent="0.25">
      <c r="A259" t="s">
        <v>37</v>
      </c>
      <c r="C259">
        <v>6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3">IF(0 &lt; 10^C123-10^(C$19*$B261+C$20), LOG(10^C123-10^(C$19*$B261+C$20)), "")</f>
        <v>5.4298485336288724</v>
      </c>
    </row>
    <row r="262" spans="1:3" x14ac:dyDescent="0.25">
      <c r="B262" s="17">
        <v>3</v>
      </c>
      <c r="C262" s="13">
        <f t="shared" si="3"/>
        <v>4.7402624903026265</v>
      </c>
    </row>
    <row r="263" spans="1:3" x14ac:dyDescent="0.25">
      <c r="B263" s="17">
        <v>4.5</v>
      </c>
      <c r="C263" s="13">
        <f t="shared" si="3"/>
        <v>4.0898936460702169</v>
      </c>
    </row>
    <row r="264" spans="1:3" x14ac:dyDescent="0.25">
      <c r="B264" s="17">
        <v>6</v>
      </c>
      <c r="C264" s="13">
        <f t="shared" si="3"/>
        <v>3.6684512236415521</v>
      </c>
    </row>
    <row r="265" spans="1:3" x14ac:dyDescent="0.25">
      <c r="B265" s="17">
        <v>7.5</v>
      </c>
      <c r="C265" s="13">
        <f t="shared" si="3"/>
        <v>3.407067599295027</v>
      </c>
    </row>
    <row r="266" spans="1:3" x14ac:dyDescent="0.25">
      <c r="B266" s="17">
        <v>9</v>
      </c>
      <c r="C266" s="13">
        <f t="shared" si="3"/>
        <v>3.0925847300554441</v>
      </c>
    </row>
    <row r="267" spans="1:3" x14ac:dyDescent="0.25">
      <c r="B267" s="17">
        <v>10.5</v>
      </c>
      <c r="C267" s="13">
        <f t="shared" si="3"/>
        <v>2.9454907154708336</v>
      </c>
    </row>
    <row r="268" spans="1:3" x14ac:dyDescent="0.25">
      <c r="B268" s="17">
        <v>12</v>
      </c>
      <c r="C268" s="13">
        <f t="shared" si="3"/>
        <v>2.4781891359547625</v>
      </c>
    </row>
    <row r="269" spans="1:3" x14ac:dyDescent="0.25">
      <c r="B269" s="17">
        <v>13.5</v>
      </c>
      <c r="C269" s="13">
        <f t="shared" si="3"/>
        <v>1.4762503084999379</v>
      </c>
    </row>
    <row r="270" spans="1:3" x14ac:dyDescent="0.25">
      <c r="B270" s="17">
        <v>15</v>
      </c>
      <c r="C270" t="str">
        <f t="shared" si="3"/>
        <v/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5.3814876821189337</v>
      </c>
    </row>
    <row r="289" spans="2:3" x14ac:dyDescent="0.25">
      <c r="B289" s="17">
        <v>3</v>
      </c>
      <c r="C289" s="13">
        <f>IF(0&lt;10^C262-10^(C$28*$B289+C$29),LOG(10^C262-10^(C$28*$B289+C$29)),"")</f>
        <v>4.5961089894940761</v>
      </c>
    </row>
    <row r="290" spans="2:3" x14ac:dyDescent="0.25">
      <c r="B290" s="17">
        <v>4.5</v>
      </c>
      <c r="C290" s="13">
        <f>IF(0&lt;10^C263-10^(C$28*$B290+C$29),LOG(10^C263-10^(C$28*$B290+C$29)),"")</f>
        <v>3.5788146072309792</v>
      </c>
    </row>
    <row r="291" spans="2:3" x14ac:dyDescent="0.25">
      <c r="B291" s="17">
        <v>6</v>
      </c>
      <c r="C291" s="13" t="str">
        <f>IF(0&lt;10^C264-10^(C$28*$B291+C$29),LOG(10^C264-10^(C$28*$B291+C$29)),"")</f>
        <v/>
      </c>
    </row>
    <row r="292" spans="2:3" x14ac:dyDescent="0.25">
      <c r="B292" s="17">
        <v>7.5</v>
      </c>
      <c r="C292" s="13" t="str">
        <f>IF(0&lt;10^C265-10^(C$28*$B292+C$29),LOG(10^C265-10^(C$28*$B292+C$29)),"")</f>
        <v/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2016-08-29T19:09:00Z</dcterms:modified>
</cp:coreProperties>
</file>