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38" i="2" l="1"/>
  <c r="C37" i="2"/>
  <c r="C36" i="2"/>
  <c r="C29" i="2"/>
  <c r="C28" i="2"/>
  <c r="C27" i="2"/>
  <c r="C20" i="2"/>
  <c r="C19" i="2"/>
  <c r="C18" i="2"/>
  <c r="C235" i="2"/>
  <c r="C207" i="2"/>
  <c r="C208" i="2"/>
  <c r="C180" i="2"/>
  <c r="C14" i="2" l="1"/>
  <c r="C69" i="2" l="1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121" i="2" s="1"/>
  <c r="C13" i="2" l="1"/>
  <c r="C97" i="2" l="1"/>
  <c r="C124" i="2" s="1"/>
  <c r="C98" i="2"/>
  <c r="C125" i="2" s="1"/>
  <c r="C99" i="2"/>
  <c r="C126" i="2" s="1"/>
  <c r="C100" i="2"/>
  <c r="C127" i="2" s="1"/>
  <c r="C101" i="2"/>
  <c r="C128" i="2" s="1"/>
  <c r="C102" i="2"/>
  <c r="C129" i="2" s="1"/>
  <c r="C103" i="2"/>
  <c r="C130" i="2" s="1"/>
  <c r="C104" i="2"/>
  <c r="C131" i="2" s="1"/>
  <c r="C105" i="2"/>
  <c r="C132" i="2" s="1"/>
  <c r="C106" i="2"/>
  <c r="C133" i="2" s="1"/>
  <c r="C107" i="2"/>
  <c r="C134" i="2" s="1"/>
  <c r="C108" i="2"/>
  <c r="C135" i="2" s="1"/>
  <c r="C109" i="2"/>
  <c r="C136" i="2" s="1"/>
  <c r="C110" i="2"/>
  <c r="C137" i="2" s="1"/>
  <c r="C111" i="2"/>
  <c r="C138" i="2" s="1"/>
  <c r="C112" i="2"/>
  <c r="C139" i="2" s="1"/>
  <c r="C113" i="2"/>
  <c r="C140" i="2" s="1"/>
  <c r="C114" i="2"/>
  <c r="C141" i="2" s="1"/>
  <c r="C115" i="2"/>
  <c r="C142" i="2" s="1"/>
  <c r="C116" i="2"/>
  <c r="C143" i="2" s="1"/>
  <c r="C117" i="2"/>
  <c r="C144" i="2" s="1"/>
  <c r="C118" i="2"/>
  <c r="C145" i="2" s="1"/>
  <c r="C119" i="2"/>
  <c r="C146" i="2" s="1"/>
  <c r="C120" i="2"/>
  <c r="C147" i="2" s="1"/>
  <c r="C148" i="2"/>
  <c r="C96" i="2"/>
  <c r="C123" i="2" s="1"/>
  <c r="C173" i="2" l="1"/>
  <c r="C169" i="2"/>
  <c r="C22" i="2"/>
  <c r="C165" i="2"/>
  <c r="C157" i="2"/>
  <c r="C179" i="2"/>
  <c r="C150" i="2"/>
  <c r="C168" i="2"/>
  <c r="C170" i="2"/>
  <c r="C166" i="2"/>
  <c r="C162" i="2"/>
  <c r="C158" i="2"/>
  <c r="C154" i="2"/>
  <c r="C161" i="2"/>
  <c r="C153" i="2"/>
  <c r="C172" i="2"/>
  <c r="C164" i="2"/>
  <c r="C160" i="2"/>
  <c r="C156" i="2"/>
  <c r="C152" i="2"/>
  <c r="C171" i="2"/>
  <c r="C167" i="2"/>
  <c r="C163" i="2"/>
  <c r="C159" i="2"/>
  <c r="C155" i="2"/>
  <c r="C151" i="2"/>
  <c r="C236" i="2"/>
  <c r="C174" i="2"/>
  <c r="C234" i="2" l="1"/>
  <c r="C263" i="2"/>
  <c r="C265" i="2"/>
  <c r="C261" i="2"/>
  <c r="C268" i="2"/>
  <c r="C267" i="2"/>
  <c r="C264" i="2"/>
  <c r="C269" i="2"/>
  <c r="C266" i="2"/>
  <c r="C262" i="2"/>
  <c r="C270" i="2"/>
  <c r="C21" i="2"/>
  <c r="C10" i="2" s="1"/>
  <c r="C31" i="2" l="1"/>
  <c r="C16" i="2"/>
  <c r="C17" i="2"/>
  <c r="C258" i="2"/>
  <c r="C289" i="2" l="1"/>
  <c r="C288" i="2"/>
  <c r="C290" i="2"/>
  <c r="C292" i="2"/>
  <c r="C291" i="2"/>
  <c r="C23" i="2"/>
  <c r="C30" i="2"/>
  <c r="C26" i="2" s="1"/>
  <c r="C9" i="2"/>
  <c r="C12" i="2" s="1"/>
  <c r="C40" i="2" l="1"/>
  <c r="C39" i="2"/>
  <c r="C35" i="2" s="1"/>
  <c r="C25" i="2"/>
  <c r="C11" i="2"/>
  <c r="C34" i="2" l="1"/>
</calcChain>
</file>

<file path=xl/sharedStrings.xml><?xml version="1.0" encoding="utf-8"?>
<sst xmlns="http://schemas.openxmlformats.org/spreadsheetml/2006/main" count="66" uniqueCount="38">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</sst>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3" xfId="0" applyNumberFormat="1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2" xfId="0" applyBorder="1"/>
    <xf numFmtId="164" fontId="1" fillId="0" borderId="0" xfId="0" applyNumberFormat="1" applyFont="1"/>
    <xf numFmtId="164" fontId="0" fillId="0" borderId="0" xfId="0" applyNumberFormat="1" applyFont="1"/>
    <xf numFmtId="0" fontId="7" fillId="0" borderId="0" xfId="4"/>
    <xf numFmtId="2" fontId="6" fillId="0" borderId="4" xfId="6" applyNumberFormat="1" applyBorder="1" applyAlignment="1">
      <alignment horizontal="center" vertical="center"/>
    </xf>
    <xf numFmtId="2" fontId="6" fillId="0" borderId="5" xfId="6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0" fillId="0" borderId="0" xfId="0" applyFill="1" applyBorder="1"/>
  </cellXfs>
  <cellStyles count="9">
    <cellStyle name="Normal" xfId="0" builtinId="0"/>
    <cellStyle name="Normal 2" xfId="1"/>
    <cellStyle name="Normal 2 2" xfId="6"/>
    <cellStyle name="Normal 2 3" xfId="7"/>
    <cellStyle name="Normal 2 4" xfId="5"/>
    <cellStyle name="Normal 3" xfId="2"/>
    <cellStyle name="Normal 3 2" xfId="8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9" sqref="C9:C34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5">
        <v>20</v>
      </c>
    </row>
    <row r="2" spans="1:3" ht="30.75" customHeight="1" x14ac:dyDescent="0.25">
      <c r="A2" s="20" t="s">
        <v>3</v>
      </c>
      <c r="B2" s="20"/>
      <c r="C2" s="13">
        <v>6078.6035000000002</v>
      </c>
    </row>
    <row r="3" spans="1:3" x14ac:dyDescent="0.25">
      <c r="A3" s="20" t="s">
        <v>4</v>
      </c>
      <c r="B3" s="20"/>
      <c r="C3" s="5">
        <v>16627.2</v>
      </c>
    </row>
    <row r="4" spans="1:3" x14ac:dyDescent="0.25">
      <c r="A4" s="20" t="s">
        <v>5</v>
      </c>
      <c r="B4" s="20"/>
      <c r="C4" s="13">
        <v>8768.2000000000007</v>
      </c>
    </row>
    <row r="5" spans="1:3" x14ac:dyDescent="0.25">
      <c r="A5" s="20" t="s">
        <v>6</v>
      </c>
      <c r="B5" s="20"/>
      <c r="C5" s="13">
        <v>0.70300000000000029</v>
      </c>
    </row>
    <row r="6" spans="1:3" x14ac:dyDescent="0.25">
      <c r="A6" s="20" t="s">
        <v>7</v>
      </c>
      <c r="B6" s="20"/>
      <c r="C6" s="13">
        <v>1.0322854361159761</v>
      </c>
    </row>
    <row r="7" spans="1:3" x14ac:dyDescent="0.25">
      <c r="A7" s="20" t="s">
        <v>8</v>
      </c>
      <c r="B7" s="20"/>
      <c r="C7" s="19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17">
        <v>1.5</v>
      </c>
      <c r="C9" s="5">
        <v>274390.09999999998</v>
      </c>
    </row>
    <row r="10" spans="1:3" x14ac:dyDescent="0.25">
      <c r="B10" s="17">
        <v>3</v>
      </c>
      <c r="C10" s="5">
        <v>90309.4</v>
      </c>
    </row>
    <row r="11" spans="1:3" x14ac:dyDescent="0.25">
      <c r="B11" s="17">
        <v>4.5</v>
      </c>
      <c r="C11" s="5">
        <v>33141.1</v>
      </c>
    </row>
    <row r="12" spans="1:3" x14ac:dyDescent="0.25">
      <c r="B12" s="17">
        <v>6</v>
      </c>
      <c r="C12" s="5">
        <v>15841.7</v>
      </c>
    </row>
    <row r="13" spans="1:3" x14ac:dyDescent="0.25">
      <c r="B13" s="17">
        <v>7.5</v>
      </c>
      <c r="C13" s="5">
        <v>9883.7999999999993</v>
      </c>
    </row>
    <row r="14" spans="1:3" x14ac:dyDescent="0.25">
      <c r="B14" s="17">
        <v>9</v>
      </c>
      <c r="C14" s="5">
        <v>6624.1</v>
      </c>
    </row>
    <row r="15" spans="1:3" x14ac:dyDescent="0.25">
      <c r="B15" s="17">
        <v>10.5</v>
      </c>
      <c r="C15" s="5">
        <v>4421.8</v>
      </c>
    </row>
    <row r="16" spans="1:3" x14ac:dyDescent="0.25">
      <c r="B16" s="17">
        <v>12</v>
      </c>
      <c r="C16" s="5">
        <v>3281.7</v>
      </c>
    </row>
    <row r="17" spans="2:3" x14ac:dyDescent="0.25">
      <c r="B17" s="17">
        <v>13.5</v>
      </c>
      <c r="C17" s="5">
        <v>2414.1</v>
      </c>
    </row>
    <row r="18" spans="2:3" x14ac:dyDescent="0.25">
      <c r="B18" s="17">
        <v>15</v>
      </c>
      <c r="C18" s="5">
        <v>1935.9</v>
      </c>
    </row>
    <row r="19" spans="2:3" x14ac:dyDescent="0.25">
      <c r="B19" s="17">
        <v>16.5</v>
      </c>
      <c r="C19" s="5">
        <v>1393.4</v>
      </c>
    </row>
    <row r="20" spans="2:3" x14ac:dyDescent="0.25">
      <c r="B20" s="17">
        <v>18</v>
      </c>
      <c r="C20" s="5">
        <v>1233.5</v>
      </c>
    </row>
    <row r="21" spans="2:3" x14ac:dyDescent="0.25">
      <c r="B21" s="17">
        <v>19.5</v>
      </c>
      <c r="C21" s="5">
        <v>834.5</v>
      </c>
    </row>
    <row r="22" spans="2:3" x14ac:dyDescent="0.25">
      <c r="B22" s="17">
        <v>21</v>
      </c>
      <c r="C22" s="5">
        <v>835.2</v>
      </c>
    </row>
    <row r="23" spans="2:3" x14ac:dyDescent="0.25">
      <c r="B23" s="17">
        <v>22.5</v>
      </c>
      <c r="C23" s="5">
        <v>786.9</v>
      </c>
    </row>
    <row r="24" spans="2:3" x14ac:dyDescent="0.25">
      <c r="B24" s="17">
        <v>24</v>
      </c>
      <c r="C24" s="5">
        <v>509.4</v>
      </c>
    </row>
    <row r="25" spans="2:3" x14ac:dyDescent="0.25">
      <c r="B25" s="17">
        <v>25.5</v>
      </c>
      <c r="C25" s="5">
        <v>384.2</v>
      </c>
    </row>
    <row r="26" spans="2:3" x14ac:dyDescent="0.25">
      <c r="B26" s="17">
        <v>27</v>
      </c>
      <c r="C26" s="5">
        <v>363.2</v>
      </c>
    </row>
    <row r="27" spans="2:3" x14ac:dyDescent="0.25">
      <c r="B27" s="17">
        <v>28.5</v>
      </c>
      <c r="C27" s="5">
        <v>301.60000000000002</v>
      </c>
    </row>
    <row r="28" spans="2:3" x14ac:dyDescent="0.25">
      <c r="B28" s="17">
        <v>30</v>
      </c>
      <c r="C28" s="5">
        <v>338.4</v>
      </c>
    </row>
    <row r="29" spans="2:3" x14ac:dyDescent="0.25">
      <c r="B29" s="17">
        <v>31.5</v>
      </c>
      <c r="C29" s="5">
        <v>302.3</v>
      </c>
    </row>
    <row r="30" spans="2:3" x14ac:dyDescent="0.25">
      <c r="B30" s="17">
        <v>33</v>
      </c>
      <c r="C30" s="5">
        <v>326</v>
      </c>
    </row>
    <row r="31" spans="2:3" x14ac:dyDescent="0.25">
      <c r="B31" s="17">
        <v>34.5</v>
      </c>
      <c r="C31" s="5">
        <v>193.6</v>
      </c>
    </row>
    <row r="32" spans="2:3" x14ac:dyDescent="0.25">
      <c r="B32" s="17">
        <v>36</v>
      </c>
      <c r="C32" s="5">
        <v>217.4</v>
      </c>
    </row>
    <row r="33" spans="2:3" x14ac:dyDescent="0.25">
      <c r="B33" s="17">
        <v>37.5</v>
      </c>
      <c r="C33" s="5">
        <v>217.6</v>
      </c>
    </row>
    <row r="34" spans="2:3" x14ac:dyDescent="0.25">
      <c r="B34" s="17">
        <v>39</v>
      </c>
      <c r="C34" s="5">
        <v>256.39999999999998</v>
      </c>
    </row>
    <row r="35" spans="2:3" x14ac:dyDescent="0.25">
      <c r="B35" s="13"/>
      <c r="C35" s="5"/>
    </row>
    <row r="36" spans="2:3" x14ac:dyDescent="0.25">
      <c r="B36" s="13"/>
      <c r="C36" s="5"/>
    </row>
    <row r="37" spans="2:3" x14ac:dyDescent="0.25">
      <c r="B37" s="13"/>
      <c r="C37" s="5"/>
    </row>
    <row r="38" spans="2:3" x14ac:dyDescent="0.25">
      <c r="B38" s="13"/>
      <c r="C38" s="5"/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3"/>
  <sheetViews>
    <sheetView tabSelected="1" topLeftCell="A37" zoomScale="70" zoomScaleNormal="70" workbookViewId="0">
      <selection activeCell="C39" sqref="C39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25">
        <v>20</v>
      </c>
    </row>
    <row r="2" spans="1:3" x14ac:dyDescent="0.25">
      <c r="A2" s="20" t="s">
        <v>3</v>
      </c>
      <c r="B2" s="20"/>
      <c r="C2" s="13">
        <v>6078.6035000000002</v>
      </c>
    </row>
    <row r="3" spans="1:3" x14ac:dyDescent="0.25">
      <c r="A3" s="20" t="s">
        <v>4</v>
      </c>
      <c r="B3" s="20"/>
      <c r="C3" s="5">
        <v>16627.2</v>
      </c>
    </row>
    <row r="4" spans="1:3" x14ac:dyDescent="0.25">
      <c r="A4" s="20" t="s">
        <v>5</v>
      </c>
      <c r="B4" s="20"/>
      <c r="C4" s="13">
        <v>8768.2000000000007</v>
      </c>
    </row>
    <row r="5" spans="1:3" x14ac:dyDescent="0.25">
      <c r="A5" s="20" t="s">
        <v>6</v>
      </c>
      <c r="B5" s="20"/>
      <c r="C5" s="13">
        <v>0.70300000000000029</v>
      </c>
    </row>
    <row r="6" spans="1:3" x14ac:dyDescent="0.25">
      <c r="A6" s="20" t="s">
        <v>7</v>
      </c>
      <c r="B6" s="20"/>
      <c r="C6" s="13">
        <v>1.0322854361159761</v>
      </c>
    </row>
    <row r="7" spans="1:3" x14ac:dyDescent="0.25">
      <c r="A7" s="20" t="s">
        <v>8</v>
      </c>
      <c r="B7" s="20"/>
      <c r="C7" s="18">
        <v>60</v>
      </c>
    </row>
    <row r="8" spans="1:3" x14ac:dyDescent="0.25">
      <c r="A8" s="23" t="s">
        <v>30</v>
      </c>
      <c r="B8" s="23"/>
      <c r="C8" s="12">
        <v>39</v>
      </c>
    </row>
    <row r="9" spans="1:3" x14ac:dyDescent="0.25">
      <c r="A9" s="24" t="s">
        <v>18</v>
      </c>
      <c r="B9" s="24"/>
      <c r="C9">
        <f>C16+C10</f>
        <v>103.53998159731546</v>
      </c>
    </row>
    <row r="10" spans="1:3" x14ac:dyDescent="0.25">
      <c r="A10" s="22" t="s">
        <v>20</v>
      </c>
      <c r="B10" s="22"/>
      <c r="C10">
        <f>60*(C13-(C22/C21)*EXP(-1*C21*C8))/C2/C7</f>
        <v>5.747608769292242</v>
      </c>
    </row>
    <row r="11" spans="1:3" x14ac:dyDescent="0.25">
      <c r="A11" s="22" t="s">
        <v>21</v>
      </c>
      <c r="B11" s="22"/>
      <c r="C11">
        <f>C16/C9</f>
        <v>0.94448899178246271</v>
      </c>
    </row>
    <row r="12" spans="1:3" x14ac:dyDescent="0.25">
      <c r="A12" s="22" t="s">
        <v>22</v>
      </c>
      <c r="B12" s="22"/>
      <c r="C12">
        <f>C9*C17/(3*0.693)</f>
        <v>311.52308369608949</v>
      </c>
    </row>
    <row r="13" spans="1:3" x14ac:dyDescent="0.25">
      <c r="A13" s="22" t="s">
        <v>29</v>
      </c>
      <c r="B13" s="22"/>
      <c r="C13" s="9">
        <f>(C3+C4)/C5</f>
        <v>36124.324324324312</v>
      </c>
    </row>
    <row r="14" spans="1:3" x14ac:dyDescent="0.25">
      <c r="A14" s="21" t="s">
        <v>33</v>
      </c>
      <c r="B14" s="10" t="s">
        <v>35</v>
      </c>
      <c r="C14" s="9">
        <f>C176</f>
        <v>9</v>
      </c>
    </row>
    <row r="15" spans="1:3" x14ac:dyDescent="0.25">
      <c r="A15" s="21"/>
      <c r="B15" s="10" t="s">
        <v>36</v>
      </c>
      <c r="C15" s="9">
        <v>39</v>
      </c>
    </row>
    <row r="16" spans="1:3" x14ac:dyDescent="0.25">
      <c r="A16" s="21"/>
      <c r="B16" s="10" t="s">
        <v>19</v>
      </c>
      <c r="C16">
        <f>60*C22/(C$2*(1-EXP(-1*C21*60)))</f>
        <v>97.792372828023218</v>
      </c>
    </row>
    <row r="17" spans="1:3" x14ac:dyDescent="0.25">
      <c r="A17" s="21"/>
      <c r="B17" s="11" t="s">
        <v>23</v>
      </c>
      <c r="C17" s="9">
        <f>0.693/C21</f>
        <v>6.2551343066972516</v>
      </c>
    </row>
    <row r="18" spans="1:3" x14ac:dyDescent="0.25">
      <c r="A18" s="21"/>
      <c r="B18" s="11" t="s">
        <v>24</v>
      </c>
      <c r="C18">
        <f>RSQ(C128:C148,B128:B148)</f>
        <v>0.92096739292681162</v>
      </c>
    </row>
    <row r="19" spans="1:3" x14ac:dyDescent="0.25">
      <c r="A19" s="21"/>
      <c r="B19" s="11" t="s">
        <v>25</v>
      </c>
      <c r="C19" s="9">
        <f>SLOPE(C128:C148,B128:B148)</f>
        <v>-4.8106377792905733E-2</v>
      </c>
    </row>
    <row r="20" spans="1:3" x14ac:dyDescent="0.25">
      <c r="A20" s="21"/>
      <c r="B20" s="11" t="s">
        <v>26</v>
      </c>
      <c r="C20" s="9">
        <f>INTERCEPT(C128:C148,B128:B148)</f>
        <v>3.9953936995617876</v>
      </c>
    </row>
    <row r="21" spans="1:3" x14ac:dyDescent="0.25">
      <c r="A21" s="21"/>
      <c r="B21" s="11" t="s">
        <v>27</v>
      </c>
      <c r="C21" s="9">
        <f>ABS(C19)*2.303</f>
        <v>0.1107889880570619</v>
      </c>
    </row>
    <row r="22" spans="1:3" x14ac:dyDescent="0.25">
      <c r="A22" s="21"/>
      <c r="B22" s="11" t="s">
        <v>28</v>
      </c>
      <c r="C22" s="9">
        <f>10^C20</f>
        <v>9894.4965078787827</v>
      </c>
    </row>
    <row r="23" spans="1:3" x14ac:dyDescent="0.25">
      <c r="A23" s="21" t="s">
        <v>34</v>
      </c>
      <c r="B23" s="10" t="s">
        <v>35</v>
      </c>
      <c r="C23" s="9">
        <f>C259</f>
        <v>6</v>
      </c>
    </row>
    <row r="24" spans="1:3" x14ac:dyDescent="0.25">
      <c r="A24" s="21"/>
      <c r="B24" s="10" t="s">
        <v>36</v>
      </c>
      <c r="C24" s="9">
        <v>7.5</v>
      </c>
    </row>
    <row r="25" spans="1:3" x14ac:dyDescent="0.25">
      <c r="A25" s="21"/>
      <c r="B25" s="10" t="s">
        <v>19</v>
      </c>
      <c r="C25">
        <f>60*C31/(C$2*(1-EXP(-1*C30*60)))</f>
        <v>1462.4621954218278</v>
      </c>
    </row>
    <row r="26" spans="1:3" x14ac:dyDescent="0.25">
      <c r="A26" s="21"/>
      <c r="B26" s="11" t="s">
        <v>23</v>
      </c>
      <c r="C26" s="9">
        <f>0.693/C30</f>
        <v>1.5659273969463818</v>
      </c>
    </row>
    <row r="27" spans="1:3" x14ac:dyDescent="0.25">
      <c r="A27" s="21"/>
      <c r="B27" s="11" t="s">
        <v>24</v>
      </c>
      <c r="C27">
        <f>RSQ(C264:C265,B264:B265)</f>
        <v>1</v>
      </c>
    </row>
    <row r="28" spans="1:3" x14ac:dyDescent="0.25">
      <c r="A28" s="21"/>
      <c r="B28" s="11" t="s">
        <v>25</v>
      </c>
      <c r="C28" s="9">
        <f>SLOPE(C264:C265,B264:B265)</f>
        <v>-0.19216207257765147</v>
      </c>
    </row>
    <row r="29" spans="1:3" x14ac:dyDescent="0.25">
      <c r="A29" s="21"/>
      <c r="B29" s="11" t="s">
        <v>26</v>
      </c>
      <c r="C29" s="9">
        <f>INTERCEPT(C264:C265,B264:B265)</f>
        <v>5.1707372138239753</v>
      </c>
    </row>
    <row r="30" spans="1:3" x14ac:dyDescent="0.25">
      <c r="A30" s="21"/>
      <c r="B30" s="11" t="s">
        <v>27</v>
      </c>
      <c r="C30" s="9">
        <f>ABS(C28)*2.303</f>
        <v>0.44254925314633131</v>
      </c>
    </row>
    <row r="31" spans="1:3" x14ac:dyDescent="0.25">
      <c r="A31" s="21"/>
      <c r="B31" s="11" t="s">
        <v>28</v>
      </c>
      <c r="C31" s="9">
        <f>10^C29</f>
        <v>148162.13032804467</v>
      </c>
    </row>
    <row r="32" spans="1:3" x14ac:dyDescent="0.25">
      <c r="A32" s="21" t="s">
        <v>31</v>
      </c>
      <c r="B32" s="10" t="s">
        <v>35</v>
      </c>
      <c r="C32" s="9">
        <v>1.5</v>
      </c>
    </row>
    <row r="33" spans="1:3" x14ac:dyDescent="0.25">
      <c r="A33" s="21"/>
      <c r="B33" s="10" t="s">
        <v>36</v>
      </c>
      <c r="C33" s="9">
        <v>4.5</v>
      </c>
    </row>
    <row r="34" spans="1:3" x14ac:dyDescent="0.25">
      <c r="A34" s="21"/>
      <c r="B34" s="10" t="s">
        <v>19</v>
      </c>
      <c r="C34">
        <f>60*C40/(C$2*(1-EXP(-1*C39*60)))</f>
        <v>10634.476346861878</v>
      </c>
    </row>
    <row r="35" spans="1:3" x14ac:dyDescent="0.25">
      <c r="A35" s="21"/>
      <c r="B35" s="11" t="s">
        <v>23</v>
      </c>
      <c r="C35" s="9">
        <f>0.693/C39</f>
        <v>0.61321058532990957</v>
      </c>
    </row>
    <row r="36" spans="1:3" x14ac:dyDescent="0.25">
      <c r="A36" s="21"/>
      <c r="B36" s="11" t="s">
        <v>24</v>
      </c>
      <c r="C36">
        <f>RSQ(C288:C290,B288:B290)</f>
        <v>0.99449066544636067</v>
      </c>
    </row>
    <row r="37" spans="1:3" x14ac:dyDescent="0.25">
      <c r="A37" s="21"/>
      <c r="B37" s="11" t="s">
        <v>25</v>
      </c>
      <c r="C37" s="9">
        <f>SLOPE(C288:C290,B288:B290)</f>
        <v>-0.49071536157754309</v>
      </c>
    </row>
    <row r="38" spans="1:3" x14ac:dyDescent="0.25">
      <c r="A38" s="21"/>
      <c r="B38" s="11" t="s">
        <v>26</v>
      </c>
      <c r="C38" s="9">
        <f>INTERCEPT(C288:C290,B288:B290)</f>
        <v>6.0323686750520116</v>
      </c>
    </row>
    <row r="39" spans="1:3" x14ac:dyDescent="0.25">
      <c r="A39" s="21"/>
      <c r="B39" s="11" t="s">
        <v>27</v>
      </c>
      <c r="C39" s="9">
        <f>ABS(C37)*2.303</f>
        <v>1.1301174777130818</v>
      </c>
    </row>
    <row r="40" spans="1:3" x14ac:dyDescent="0.25">
      <c r="A40" s="21"/>
      <c r="B40" s="11" t="s">
        <v>28</v>
      </c>
      <c r="C40" s="9">
        <f>10^C38</f>
        <v>1077379.4190450306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17">
        <v>1.5</v>
      </c>
      <c r="C42" s="5">
        <v>274390.09999999998</v>
      </c>
    </row>
    <row r="43" spans="1:3" x14ac:dyDescent="0.25">
      <c r="B43" s="17">
        <v>3</v>
      </c>
      <c r="C43" s="5">
        <v>90309.4</v>
      </c>
    </row>
    <row r="44" spans="1:3" x14ac:dyDescent="0.25">
      <c r="B44" s="17">
        <v>4.5</v>
      </c>
      <c r="C44" s="5">
        <v>33141.1</v>
      </c>
    </row>
    <row r="45" spans="1:3" x14ac:dyDescent="0.25">
      <c r="B45" s="17">
        <v>6</v>
      </c>
      <c r="C45" s="5">
        <v>15841.7</v>
      </c>
    </row>
    <row r="46" spans="1:3" x14ac:dyDescent="0.25">
      <c r="B46" s="17">
        <v>7.5</v>
      </c>
      <c r="C46" s="5">
        <v>9883.7999999999993</v>
      </c>
    </row>
    <row r="47" spans="1:3" x14ac:dyDescent="0.25">
      <c r="B47" s="17">
        <v>9</v>
      </c>
      <c r="C47" s="5">
        <v>6624.1</v>
      </c>
    </row>
    <row r="48" spans="1:3" x14ac:dyDescent="0.25">
      <c r="B48" s="17">
        <v>10.5</v>
      </c>
      <c r="C48" s="5">
        <v>4421.8</v>
      </c>
    </row>
    <row r="49" spans="2:3" x14ac:dyDescent="0.25">
      <c r="B49" s="17">
        <v>12</v>
      </c>
      <c r="C49" s="5">
        <v>3281.7</v>
      </c>
    </row>
    <row r="50" spans="2:3" x14ac:dyDescent="0.25">
      <c r="B50" s="17">
        <v>13.5</v>
      </c>
      <c r="C50" s="5">
        <v>2414.1</v>
      </c>
    </row>
    <row r="51" spans="2:3" x14ac:dyDescent="0.25">
      <c r="B51" s="17">
        <v>15</v>
      </c>
      <c r="C51" s="5">
        <v>1935.9</v>
      </c>
    </row>
    <row r="52" spans="2:3" x14ac:dyDescent="0.25">
      <c r="B52" s="17">
        <v>16.5</v>
      </c>
      <c r="C52" s="5">
        <v>1393.4</v>
      </c>
    </row>
    <row r="53" spans="2:3" x14ac:dyDescent="0.25">
      <c r="B53" s="17">
        <v>18</v>
      </c>
      <c r="C53" s="5">
        <v>1233.5</v>
      </c>
    </row>
    <row r="54" spans="2:3" x14ac:dyDescent="0.25">
      <c r="B54" s="17">
        <v>19.5</v>
      </c>
      <c r="C54" s="5">
        <v>834.5</v>
      </c>
    </row>
    <row r="55" spans="2:3" x14ac:dyDescent="0.25">
      <c r="B55" s="17">
        <v>21</v>
      </c>
      <c r="C55" s="5">
        <v>835.2</v>
      </c>
    </row>
    <row r="56" spans="2:3" x14ac:dyDescent="0.25">
      <c r="B56" s="17">
        <v>22.5</v>
      </c>
      <c r="C56" s="5">
        <v>786.9</v>
      </c>
    </row>
    <row r="57" spans="2:3" x14ac:dyDescent="0.25">
      <c r="B57" s="17">
        <v>24</v>
      </c>
      <c r="C57" s="5">
        <v>509.4</v>
      </c>
    </row>
    <row r="58" spans="2:3" x14ac:dyDescent="0.25">
      <c r="B58" s="17">
        <v>25.5</v>
      </c>
      <c r="C58" s="5">
        <v>384.2</v>
      </c>
    </row>
    <row r="59" spans="2:3" x14ac:dyDescent="0.25">
      <c r="B59" s="17">
        <v>27</v>
      </c>
      <c r="C59" s="5">
        <v>363.2</v>
      </c>
    </row>
    <row r="60" spans="2:3" x14ac:dyDescent="0.25">
      <c r="B60" s="17">
        <v>28.5</v>
      </c>
      <c r="C60" s="5">
        <v>301.60000000000002</v>
      </c>
    </row>
    <row r="61" spans="2:3" x14ac:dyDescent="0.25">
      <c r="B61" s="17">
        <v>30</v>
      </c>
      <c r="C61" s="5">
        <v>338.4</v>
      </c>
    </row>
    <row r="62" spans="2:3" x14ac:dyDescent="0.25">
      <c r="B62" s="17">
        <v>31.5</v>
      </c>
      <c r="C62" s="5">
        <v>302.3</v>
      </c>
    </row>
    <row r="63" spans="2:3" x14ac:dyDescent="0.25">
      <c r="B63" s="17">
        <v>33</v>
      </c>
      <c r="C63" s="5">
        <v>326</v>
      </c>
    </row>
    <row r="64" spans="2:3" x14ac:dyDescent="0.25">
      <c r="B64" s="17">
        <v>34.5</v>
      </c>
      <c r="C64" s="5">
        <v>193.6</v>
      </c>
    </row>
    <row r="65" spans="1:3" x14ac:dyDescent="0.25">
      <c r="B65" s="17">
        <v>36</v>
      </c>
      <c r="C65" s="5">
        <v>217.4</v>
      </c>
    </row>
    <row r="66" spans="1:3" x14ac:dyDescent="0.25">
      <c r="B66" s="17">
        <v>37.5</v>
      </c>
      <c r="C66" s="5">
        <v>217.6</v>
      </c>
    </row>
    <row r="67" spans="1:3" x14ac:dyDescent="0.25">
      <c r="B67" s="17">
        <v>39</v>
      </c>
      <c r="C67" s="5">
        <v>256.39999999999998</v>
      </c>
    </row>
    <row r="68" spans="1:3" x14ac:dyDescent="0.25">
      <c r="A68" t="s">
        <v>10</v>
      </c>
      <c r="B68" s="3">
        <v>0</v>
      </c>
    </row>
    <row r="69" spans="1:3" x14ac:dyDescent="0.25">
      <c r="B69" s="17">
        <v>1.5</v>
      </c>
      <c r="C69" s="13">
        <f t="shared" ref="C69:C94" si="0">C42*C$6</f>
        <v>283248.90404440626</v>
      </c>
    </row>
    <row r="70" spans="1:3" x14ac:dyDescent="0.25">
      <c r="B70" s="17">
        <v>3</v>
      </c>
      <c r="C70" s="13">
        <f t="shared" si="0"/>
        <v>93225.078364372122</v>
      </c>
    </row>
    <row r="71" spans="1:3" x14ac:dyDescent="0.25">
      <c r="B71" s="17">
        <v>4.5</v>
      </c>
      <c r="C71" s="13">
        <f t="shared" si="0"/>
        <v>34211.074866863171</v>
      </c>
    </row>
    <row r="72" spans="1:3" x14ac:dyDescent="0.25">
      <c r="B72" s="17">
        <v>6</v>
      </c>
      <c r="C72" s="13">
        <f t="shared" si="0"/>
        <v>16353.15619331846</v>
      </c>
    </row>
    <row r="73" spans="1:3" x14ac:dyDescent="0.25">
      <c r="B73" s="17">
        <v>7.5</v>
      </c>
      <c r="C73" s="13">
        <f t="shared" si="0"/>
        <v>10202.902793483085</v>
      </c>
    </row>
    <row r="74" spans="1:3" x14ac:dyDescent="0.25">
      <c r="B74" s="17">
        <v>9</v>
      </c>
      <c r="C74" s="13">
        <f t="shared" si="0"/>
        <v>6837.9619573758382</v>
      </c>
    </row>
    <row r="75" spans="1:3" x14ac:dyDescent="0.25">
      <c r="B75" s="17">
        <v>10.5</v>
      </c>
      <c r="C75" s="13">
        <f t="shared" si="0"/>
        <v>4564.5597414176236</v>
      </c>
    </row>
    <row r="76" spans="1:3" x14ac:dyDescent="0.25">
      <c r="B76" s="17">
        <v>12</v>
      </c>
      <c r="C76" s="13">
        <f t="shared" si="0"/>
        <v>3387.6511157017985</v>
      </c>
    </row>
    <row r="77" spans="1:3" x14ac:dyDescent="0.25">
      <c r="B77" s="17">
        <v>13.5</v>
      </c>
      <c r="C77" s="13">
        <f t="shared" si="0"/>
        <v>2492.040271327578</v>
      </c>
    </row>
    <row r="78" spans="1:3" x14ac:dyDescent="0.25">
      <c r="B78" s="17">
        <v>15</v>
      </c>
      <c r="C78" s="13">
        <f t="shared" si="0"/>
        <v>1998.4013757769183</v>
      </c>
    </row>
    <row r="79" spans="1:3" x14ac:dyDescent="0.25">
      <c r="B79" s="17">
        <v>16.5</v>
      </c>
      <c r="C79" s="13">
        <f t="shared" si="0"/>
        <v>1438.3865266840012</v>
      </c>
    </row>
    <row r="80" spans="1:3" x14ac:dyDescent="0.25">
      <c r="B80" s="17">
        <v>18</v>
      </c>
      <c r="C80" s="13">
        <f t="shared" si="0"/>
        <v>1273.3240854490566</v>
      </c>
    </row>
    <row r="81" spans="1:3" x14ac:dyDescent="0.25">
      <c r="B81" s="17">
        <v>19.5</v>
      </c>
      <c r="C81" s="13">
        <f t="shared" si="0"/>
        <v>861.44219643878205</v>
      </c>
    </row>
    <row r="82" spans="1:3" x14ac:dyDescent="0.25">
      <c r="B82" s="17">
        <v>21</v>
      </c>
      <c r="C82" s="13">
        <f t="shared" si="0"/>
        <v>862.16479624406327</v>
      </c>
    </row>
    <row r="83" spans="1:3" x14ac:dyDescent="0.25">
      <c r="B83" s="17">
        <v>22.5</v>
      </c>
      <c r="C83" s="13">
        <f t="shared" si="0"/>
        <v>812.30540967966158</v>
      </c>
    </row>
    <row r="84" spans="1:3" x14ac:dyDescent="0.25">
      <c r="B84" s="17">
        <v>24</v>
      </c>
      <c r="C84" s="13">
        <f t="shared" si="0"/>
        <v>525.84620115747816</v>
      </c>
    </row>
    <row r="85" spans="1:3" x14ac:dyDescent="0.25">
      <c r="B85" s="17">
        <v>25.5</v>
      </c>
      <c r="C85" s="13">
        <f t="shared" si="0"/>
        <v>396.60406455575799</v>
      </c>
    </row>
    <row r="86" spans="1:3" x14ac:dyDescent="0.25">
      <c r="B86" s="17">
        <v>27</v>
      </c>
      <c r="C86" s="13">
        <f t="shared" si="0"/>
        <v>374.92607039732252</v>
      </c>
    </row>
    <row r="87" spans="1:3" x14ac:dyDescent="0.25">
      <c r="B87" s="17">
        <v>28.5</v>
      </c>
      <c r="C87" s="13">
        <f t="shared" si="0"/>
        <v>311.33728753257844</v>
      </c>
    </row>
    <row r="88" spans="1:3" x14ac:dyDescent="0.25">
      <c r="B88" s="17">
        <v>30</v>
      </c>
      <c r="C88" s="13">
        <f t="shared" si="0"/>
        <v>349.32539158164627</v>
      </c>
    </row>
    <row r="89" spans="1:3" x14ac:dyDescent="0.25">
      <c r="B89" s="17">
        <v>31.5</v>
      </c>
      <c r="C89" s="13">
        <f t="shared" si="0"/>
        <v>312.05988733785961</v>
      </c>
    </row>
    <row r="90" spans="1:3" x14ac:dyDescent="0.25">
      <c r="B90" s="17">
        <v>33</v>
      </c>
      <c r="C90" s="13">
        <f t="shared" si="0"/>
        <v>336.52505217380821</v>
      </c>
    </row>
    <row r="91" spans="1:3" x14ac:dyDescent="0.25">
      <c r="B91" s="17">
        <v>34.5</v>
      </c>
      <c r="C91" s="13">
        <f t="shared" si="0"/>
        <v>199.85046043205298</v>
      </c>
    </row>
    <row r="92" spans="1:3" x14ac:dyDescent="0.25">
      <c r="B92" s="17">
        <v>36</v>
      </c>
      <c r="C92" s="13">
        <f t="shared" si="0"/>
        <v>224.41885381161322</v>
      </c>
    </row>
    <row r="93" spans="1:3" x14ac:dyDescent="0.25">
      <c r="B93" s="17">
        <v>37.5</v>
      </c>
      <c r="C93" s="13">
        <f t="shared" si="0"/>
        <v>224.6253108988364</v>
      </c>
    </row>
    <row r="94" spans="1:3" x14ac:dyDescent="0.25">
      <c r="B94" s="17">
        <v>39</v>
      </c>
      <c r="C94" s="13">
        <f t="shared" si="0"/>
        <v>264.67798582013626</v>
      </c>
    </row>
    <row r="95" spans="1:3" x14ac:dyDescent="0.25">
      <c r="A95" t="s">
        <v>9</v>
      </c>
      <c r="B95" s="3">
        <v>0</v>
      </c>
    </row>
    <row r="96" spans="1:3" x14ac:dyDescent="0.25">
      <c r="B96" s="17">
        <v>1.5</v>
      </c>
      <c r="C96">
        <f t="shared" ref="C96:C121" si="1">C69/C$5/($B69-$B68)</f>
        <v>268609.67666610348</v>
      </c>
    </row>
    <row r="97" spans="2:3" x14ac:dyDescent="0.25">
      <c r="B97" s="17">
        <v>3</v>
      </c>
      <c r="C97">
        <f t="shared" si="1"/>
        <v>88406.902194757786</v>
      </c>
    </row>
    <row r="98" spans="2:3" x14ac:dyDescent="0.25">
      <c r="B98" s="17">
        <v>4.5</v>
      </c>
      <c r="C98">
        <f t="shared" si="1"/>
        <v>32442.934914047564</v>
      </c>
    </row>
    <row r="99" spans="2:3" x14ac:dyDescent="0.25">
      <c r="B99" s="17">
        <v>6</v>
      </c>
      <c r="C99">
        <f t="shared" si="1"/>
        <v>15507.971733824992</v>
      </c>
    </row>
    <row r="100" spans="2:3" x14ac:dyDescent="0.25">
      <c r="B100" s="17">
        <v>7.5</v>
      </c>
      <c r="C100">
        <f t="shared" si="1"/>
        <v>9675.5834931086592</v>
      </c>
    </row>
    <row r="101" spans="2:3" x14ac:dyDescent="0.25">
      <c r="B101" s="17">
        <v>9</v>
      </c>
      <c r="C101">
        <f t="shared" si="1"/>
        <v>6484.553776553661</v>
      </c>
    </row>
    <row r="102" spans="2:3" x14ac:dyDescent="0.25">
      <c r="B102" s="17">
        <v>10.5</v>
      </c>
      <c r="C102">
        <f t="shared" si="1"/>
        <v>4328.6484034306513</v>
      </c>
    </row>
    <row r="103" spans="2:3" x14ac:dyDescent="0.25">
      <c r="B103" s="17">
        <v>12</v>
      </c>
      <c r="C103">
        <f t="shared" si="1"/>
        <v>3212.5662548144119</v>
      </c>
    </row>
    <row r="104" spans="2:3" x14ac:dyDescent="0.25">
      <c r="B104" s="17">
        <v>13.5</v>
      </c>
      <c r="C104">
        <f t="shared" si="1"/>
        <v>2363.2435005477259</v>
      </c>
    </row>
    <row r="105" spans="2:3" x14ac:dyDescent="0.25">
      <c r="B105" s="17">
        <v>15</v>
      </c>
      <c r="C105">
        <f t="shared" si="1"/>
        <v>1895.1174734726576</v>
      </c>
    </row>
    <row r="106" spans="2:3" x14ac:dyDescent="0.25">
      <c r="B106" s="17">
        <v>16.5</v>
      </c>
      <c r="C106">
        <f t="shared" si="1"/>
        <v>1364.0460186666671</v>
      </c>
    </row>
    <row r="107" spans="2:3" x14ac:dyDescent="0.25">
      <c r="B107" s="17">
        <v>18</v>
      </c>
      <c r="C107">
        <f t="shared" si="1"/>
        <v>1207.5145428630215</v>
      </c>
    </row>
    <row r="108" spans="2:3" x14ac:dyDescent="0.25">
      <c r="B108" s="17">
        <v>19.5</v>
      </c>
      <c r="C108">
        <f t="shared" si="1"/>
        <v>816.9200535218414</v>
      </c>
    </row>
    <row r="109" spans="2:3" x14ac:dyDescent="0.25">
      <c r="B109" s="17">
        <v>21</v>
      </c>
      <c r="C109">
        <f t="shared" si="1"/>
        <v>817.60530701191362</v>
      </c>
    </row>
    <row r="110" spans="2:3" x14ac:dyDescent="0.25">
      <c r="B110" s="17">
        <v>22.5</v>
      </c>
      <c r="C110">
        <f t="shared" si="1"/>
        <v>770.32281619692867</v>
      </c>
    </row>
    <row r="111" spans="2:3" x14ac:dyDescent="0.25">
      <c r="B111" s="17">
        <v>24</v>
      </c>
      <c r="C111">
        <f t="shared" si="1"/>
        <v>498.66875406114553</v>
      </c>
    </row>
    <row r="112" spans="2:3" x14ac:dyDescent="0.25">
      <c r="B112" s="17">
        <v>25.5</v>
      </c>
      <c r="C112">
        <f t="shared" si="1"/>
        <v>376.10627269393814</v>
      </c>
    </row>
    <row r="113" spans="1:3" x14ac:dyDescent="0.25">
      <c r="B113" s="17">
        <v>27</v>
      </c>
      <c r="C113">
        <f t="shared" si="1"/>
        <v>355.54866799177086</v>
      </c>
    </row>
    <row r="114" spans="1:3" x14ac:dyDescent="0.25">
      <c r="B114" s="17">
        <v>28.5</v>
      </c>
      <c r="C114">
        <f t="shared" si="1"/>
        <v>295.24636086541329</v>
      </c>
    </row>
    <row r="115" spans="1:3" x14ac:dyDescent="0.25">
      <c r="B115" s="17">
        <v>30</v>
      </c>
      <c r="C115">
        <f t="shared" si="1"/>
        <v>331.27111577206841</v>
      </c>
    </row>
    <row r="116" spans="1:3" x14ac:dyDescent="0.25">
      <c r="B116" s="17">
        <v>31.5</v>
      </c>
      <c r="C116">
        <f t="shared" si="1"/>
        <v>295.93161435548552</v>
      </c>
    </row>
    <row r="117" spans="1:3" x14ac:dyDescent="0.25">
      <c r="B117" s="17">
        <v>33</v>
      </c>
      <c r="C117">
        <f t="shared" si="1"/>
        <v>319.13233966221725</v>
      </c>
    </row>
    <row r="118" spans="1:3" x14ac:dyDescent="0.25">
      <c r="B118" s="17">
        <v>34.5</v>
      </c>
      <c r="C118">
        <f t="shared" si="1"/>
        <v>189.52153668283822</v>
      </c>
    </row>
    <row r="119" spans="1:3" x14ac:dyDescent="0.25">
      <c r="B119" s="17">
        <v>36</v>
      </c>
      <c r="C119">
        <f t="shared" si="1"/>
        <v>212.82015534529458</v>
      </c>
    </row>
    <row r="120" spans="1:3" x14ac:dyDescent="0.25">
      <c r="B120" s="17">
        <v>37.5</v>
      </c>
      <c r="C120">
        <f t="shared" si="1"/>
        <v>213.0159420567438</v>
      </c>
    </row>
    <row r="121" spans="1:3" x14ac:dyDescent="0.25">
      <c r="B121" s="17">
        <v>39</v>
      </c>
      <c r="C121">
        <f t="shared" si="1"/>
        <v>250.99856407789107</v>
      </c>
    </row>
    <row r="122" spans="1:3" x14ac:dyDescent="0.25">
      <c r="A122" t="s">
        <v>11</v>
      </c>
      <c r="B122" s="3">
        <v>0</v>
      </c>
    </row>
    <row r="123" spans="1:3" x14ac:dyDescent="0.25">
      <c r="B123" s="17">
        <v>1.5</v>
      </c>
      <c r="C123" s="13">
        <f t="shared" ref="C123:C148" si="2">IF(C96&gt;0,LOG10(C96),"")</f>
        <v>5.4291216540772727</v>
      </c>
    </row>
    <row r="124" spans="1:3" x14ac:dyDescent="0.25">
      <c r="B124" s="17">
        <v>3</v>
      </c>
      <c r="C124" s="13">
        <f t="shared" si="2"/>
        <v>4.946486173023005</v>
      </c>
    </row>
    <row r="125" spans="1:3" x14ac:dyDescent="0.25">
      <c r="B125" s="17">
        <v>4.5</v>
      </c>
      <c r="C125" s="13">
        <f t="shared" si="2"/>
        <v>4.5111201352838961</v>
      </c>
    </row>
    <row r="126" spans="1:3" x14ac:dyDescent="0.25">
      <c r="B126" s="17">
        <v>6</v>
      </c>
      <c r="C126" s="13">
        <f t="shared" si="2"/>
        <v>4.1905550007530845</v>
      </c>
    </row>
    <row r="127" spans="1:3" x14ac:dyDescent="0.25">
      <c r="B127" s="17">
        <v>7.5</v>
      </c>
      <c r="C127" s="13">
        <f t="shared" si="2"/>
        <v>3.9856771649256979</v>
      </c>
    </row>
    <row r="128" spans="1:3" x14ac:dyDescent="0.25">
      <c r="B128" s="17">
        <v>9</v>
      </c>
      <c r="C128" s="13">
        <f t="shared" si="2"/>
        <v>3.8118800962183976</v>
      </c>
    </row>
    <row r="129" spans="2:3" x14ac:dyDescent="0.25">
      <c r="B129" s="17">
        <v>10.5</v>
      </c>
      <c r="C129" s="13">
        <f t="shared" si="2"/>
        <v>3.6363523114654601</v>
      </c>
    </row>
    <row r="130" spans="2:3" x14ac:dyDescent="0.25">
      <c r="B130" s="17">
        <v>12</v>
      </c>
      <c r="C130" s="13">
        <f t="shared" si="2"/>
        <v>3.5068520931653691</v>
      </c>
    </row>
    <row r="131" spans="2:3" x14ac:dyDescent="0.25">
      <c r="B131" s="17">
        <v>13.5</v>
      </c>
      <c r="C131" s="13">
        <f t="shared" si="2"/>
        <v>3.373508472159632</v>
      </c>
    </row>
    <row r="132" spans="2:3" x14ac:dyDescent="0.25">
      <c r="B132" s="17">
        <v>15</v>
      </c>
      <c r="C132" s="13">
        <f t="shared" si="2"/>
        <v>3.2776361359398023</v>
      </c>
    </row>
    <row r="133" spans="2:3" x14ac:dyDescent="0.25">
      <c r="B133" s="17">
        <v>16.5</v>
      </c>
      <c r="C133" s="13">
        <f t="shared" si="2"/>
        <v>3.1348290223115653</v>
      </c>
    </row>
    <row r="134" spans="2:3" x14ac:dyDescent="0.25">
      <c r="B134" s="17">
        <v>18</v>
      </c>
      <c r="C134" s="13">
        <f t="shared" si="2"/>
        <v>3.0818923699387697</v>
      </c>
    </row>
    <row r="135" spans="2:3" x14ac:dyDescent="0.25">
      <c r="B135" s="17">
        <v>19.5</v>
      </c>
      <c r="C135" s="13">
        <f t="shared" si="2"/>
        <v>2.9121795571282805</v>
      </c>
    </row>
    <row r="136" spans="2:3" x14ac:dyDescent="0.25">
      <c r="B136" s="17">
        <v>21</v>
      </c>
      <c r="C136" s="13">
        <f t="shared" si="2"/>
        <v>2.9125437017712019</v>
      </c>
    </row>
    <row r="137" spans="2:3" x14ac:dyDescent="0.25">
      <c r="B137" s="17">
        <v>22.5</v>
      </c>
      <c r="C137" s="13">
        <f t="shared" si="2"/>
        <v>2.8866727614230308</v>
      </c>
    </row>
    <row r="138" spans="2:3" x14ac:dyDescent="0.25">
      <c r="B138" s="17">
        <v>24</v>
      </c>
      <c r="C138" s="13">
        <f t="shared" si="2"/>
        <v>2.697812156740611</v>
      </c>
    </row>
    <row r="139" spans="2:3" x14ac:dyDescent="0.25">
      <c r="B139" s="17">
        <v>25.5</v>
      </c>
      <c r="C139" s="13">
        <f t="shared" si="2"/>
        <v>2.5753105766386897</v>
      </c>
    </row>
    <row r="140" spans="2:3" x14ac:dyDescent="0.25">
      <c r="B140" s="17">
        <v>27</v>
      </c>
      <c r="C140" s="13">
        <f t="shared" si="2"/>
        <v>2.5508990559620623</v>
      </c>
    </row>
    <row r="141" spans="2:3" x14ac:dyDescent="0.25">
      <c r="B141" s="17">
        <v>28.5</v>
      </c>
      <c r="C141" s="13">
        <f t="shared" si="2"/>
        <v>2.4701845533107512</v>
      </c>
    </row>
    <row r="142" spans="2:3" x14ac:dyDescent="0.25">
      <c r="B142" s="17">
        <v>30</v>
      </c>
      <c r="C142" s="13">
        <f t="shared" si="2"/>
        <v>2.5201835704800009</v>
      </c>
    </row>
    <row r="143" spans="2:3" x14ac:dyDescent="0.25">
      <c r="B143" s="17">
        <v>31.5</v>
      </c>
      <c r="C143" s="13">
        <f t="shared" si="2"/>
        <v>2.4711913632908318</v>
      </c>
    </row>
    <row r="144" spans="2:3" x14ac:dyDescent="0.25">
      <c r="B144" s="17">
        <v>33</v>
      </c>
      <c r="C144" s="13">
        <f t="shared" si="2"/>
        <v>2.5039708161809537</v>
      </c>
    </row>
    <row r="145" spans="1:3" x14ac:dyDescent="0.25">
      <c r="B145" s="17">
        <v>34.5</v>
      </c>
      <c r="C145" s="13">
        <f t="shared" si="2"/>
        <v>2.2776585690853897</v>
      </c>
    </row>
    <row r="146" spans="1:3" x14ac:dyDescent="0.25">
      <c r="B146" s="17">
        <v>36</v>
      </c>
      <c r="C146" s="13">
        <f t="shared" si="2"/>
        <v>2.3280127558632904</v>
      </c>
    </row>
    <row r="147" spans="1:3" x14ac:dyDescent="0.25">
      <c r="B147" s="17">
        <v>37.5</v>
      </c>
      <c r="C147" s="13">
        <f t="shared" si="2"/>
        <v>2.3284121071391572</v>
      </c>
    </row>
    <row r="148" spans="1:3" x14ac:dyDescent="0.25">
      <c r="B148" s="13">
        <v>39</v>
      </c>
      <c r="C148" s="13">
        <f t="shared" si="2"/>
        <v>2.3996712369597946</v>
      </c>
    </row>
    <row r="149" spans="1:3" x14ac:dyDescent="0.25">
      <c r="A149" t="s">
        <v>12</v>
      </c>
      <c r="B149" s="3">
        <v>0</v>
      </c>
    </row>
    <row r="150" spans="1:3" x14ac:dyDescent="0.25">
      <c r="B150" s="17">
        <v>1.5</v>
      </c>
      <c r="C150" s="6">
        <f>IF(C123&lt;&gt;"", RSQ($B123:$B$148, $C123:$C$148),"")</f>
        <v>0.86153931167715792</v>
      </c>
    </row>
    <row r="151" spans="1:3" x14ac:dyDescent="0.25">
      <c r="B151" s="17">
        <v>3</v>
      </c>
      <c r="C151" s="6">
        <f>IF(C124&lt;&gt;"", RSQ($B124:$B$148, $C124:$C$148),"")</f>
        <v>0.88595717610059754</v>
      </c>
    </row>
    <row r="152" spans="1:3" x14ac:dyDescent="0.25">
      <c r="B152" s="17">
        <v>4.5</v>
      </c>
      <c r="C152" s="6">
        <f>IF(C125&lt;&gt;"", RSQ($B125:$B$148, $C125:$C$148),"")</f>
        <v>0.90696872706524589</v>
      </c>
    </row>
    <row r="153" spans="1:3" x14ac:dyDescent="0.25">
      <c r="B153" s="17">
        <v>6</v>
      </c>
      <c r="C153" s="6">
        <f>IF(C126&lt;&gt;"", RSQ($B126:$B$148, $C126:$C$148),"")</f>
        <v>0.91767613662145753</v>
      </c>
    </row>
    <row r="154" spans="1:3" x14ac:dyDescent="0.25">
      <c r="B154" s="17">
        <v>7.5</v>
      </c>
      <c r="C154" s="6">
        <f>IF(C127&lt;&gt;"", RSQ($B127:$B$148, $C127:$C$148),"")</f>
        <v>0.9203547984059991</v>
      </c>
    </row>
    <row r="155" spans="1:3" x14ac:dyDescent="0.25">
      <c r="B155" s="17">
        <v>9</v>
      </c>
      <c r="C155" s="15">
        <f>IF(C128&lt;&gt;"", RSQ($B128:$B$148, $C128:$C$148),"")</f>
        <v>0.92096739292681162</v>
      </c>
    </row>
    <row r="156" spans="1:3" x14ac:dyDescent="0.25">
      <c r="B156" s="17">
        <v>10.5</v>
      </c>
      <c r="C156" s="16">
        <f>IF(C129&lt;&gt;"", RSQ($B129:$B$148, $C129:$C$148),"")</f>
        <v>0.92019490057334197</v>
      </c>
    </row>
    <row r="157" spans="1:3" x14ac:dyDescent="0.25">
      <c r="B157" s="17">
        <v>12</v>
      </c>
      <c r="C157" s="16">
        <f>IF(C130&lt;&gt;"", RSQ($B130:$B$148, $C130:$C$148),"")</f>
        <v>0.91533975525631828</v>
      </c>
    </row>
    <row r="158" spans="1:3" x14ac:dyDescent="0.25">
      <c r="B158" s="17">
        <v>13.5</v>
      </c>
      <c r="C158" s="6">
        <f>IF(C131&lt;&gt;"", RSQ($B131:$B$148, $C131:$C$148),"")</f>
        <v>0.90883827632055614</v>
      </c>
    </row>
    <row r="159" spans="1:3" x14ac:dyDescent="0.25">
      <c r="B159" s="17">
        <v>15</v>
      </c>
      <c r="C159" s="6">
        <f>IF(C132&lt;&gt;"", RSQ($B132:$B$148, $C132:$C$148),"")</f>
        <v>0.89835721879060615</v>
      </c>
    </row>
    <row r="160" spans="1:3" x14ac:dyDescent="0.25">
      <c r="B160" s="17">
        <v>16.5</v>
      </c>
      <c r="C160" s="6">
        <f>IF(C133&lt;&gt;"", RSQ($B133:$B$148, $C133:$C$148),"")</f>
        <v>0.88690063564788879</v>
      </c>
    </row>
    <row r="161" spans="1:3" x14ac:dyDescent="0.25">
      <c r="B161" s="17">
        <v>18</v>
      </c>
      <c r="C161" s="6">
        <f>IF(C134&lt;&gt;"", RSQ($B134:$B$148, $C134:$C$148),"")</f>
        <v>0.86551181790773535</v>
      </c>
    </row>
    <row r="162" spans="1:3" x14ac:dyDescent="0.25">
      <c r="B162" s="17">
        <v>19.5</v>
      </c>
      <c r="C162" s="6">
        <f>IF(C135&lt;&gt;"", RSQ($B135:$B$148, $C135:$C$148),"")</f>
        <v>0.84363856753567623</v>
      </c>
    </row>
    <row r="163" spans="1:3" x14ac:dyDescent="0.25">
      <c r="B163" s="17">
        <v>21</v>
      </c>
      <c r="C163" s="6">
        <f>IF(C136&lt;&gt;"", RSQ($B136:$B$148, $C136:$C$148),"")</f>
        <v>0.80496904679277193</v>
      </c>
    </row>
    <row r="164" spans="1:3" x14ac:dyDescent="0.25">
      <c r="B164" s="17">
        <v>22.5</v>
      </c>
      <c r="C164" s="6">
        <f>IF(C137&lt;&gt;"", RSQ($B137:$B$148, $C137:$C$148),"")</f>
        <v>0.75702579592571229</v>
      </c>
    </row>
    <row r="165" spans="1:3" x14ac:dyDescent="0.25">
      <c r="B165" s="17">
        <v>24</v>
      </c>
      <c r="C165" s="6">
        <f>IF(C138&lt;&gt;"", RSQ($B138:$B$148, $C138:$C$148),"")</f>
        <v>0.73765803071851033</v>
      </c>
    </row>
    <row r="166" spans="1:3" x14ac:dyDescent="0.25">
      <c r="B166" s="17">
        <v>25.5</v>
      </c>
      <c r="C166" s="6">
        <f>IF(C139&lt;&gt;"", RSQ($B139:$B$148, $C139:$C$148),"")</f>
        <v>0.65224056539914599</v>
      </c>
    </row>
    <row r="167" spans="1:3" x14ac:dyDescent="0.25">
      <c r="B167" s="17">
        <v>27</v>
      </c>
      <c r="C167" s="6">
        <f>IF(C140&lt;&gt;"", RSQ($B140:$B$148, $C140:$C$148),"")</f>
        <v>0.56458974884505231</v>
      </c>
    </row>
    <row r="168" spans="1:3" x14ac:dyDescent="0.25">
      <c r="B168" s="17">
        <v>28.5</v>
      </c>
      <c r="C168" s="6">
        <f>IF(C141&lt;&gt;"", RSQ($B141:$B$148, $C141:$C$148),"")</f>
        <v>0.4462418512338161</v>
      </c>
    </row>
    <row r="169" spans="1:3" x14ac:dyDescent="0.25">
      <c r="B169" s="17">
        <v>30</v>
      </c>
      <c r="C169" s="6">
        <f>IF(C142&lt;&gt;"", RSQ($B142:$B$148, $C142:$C$148),"")</f>
        <v>0.43610872112709986</v>
      </c>
    </row>
    <row r="170" spans="1:3" x14ac:dyDescent="0.25">
      <c r="B170" s="17">
        <v>31.5</v>
      </c>
      <c r="C170" s="6">
        <f>IF(C143&lt;&gt;"", RSQ($B143:$B$148, $C143:$C$148),"")</f>
        <v>0.24980326377273537</v>
      </c>
    </row>
    <row r="171" spans="1:3" x14ac:dyDescent="0.25">
      <c r="B171" s="17">
        <v>33</v>
      </c>
      <c r="C171" s="6">
        <f>IF(C144&lt;&gt;"", RSQ($B144:$B$148, $C144:$C$148),"")</f>
        <v>8.0846780226040318E-2</v>
      </c>
    </row>
    <row r="172" spans="1:3" x14ac:dyDescent="0.25">
      <c r="B172" s="17">
        <v>34.5</v>
      </c>
      <c r="C172" s="6">
        <f>IF(C145&lt;&gt;"", RSQ($B145:$B$148, $C145:$C$148),"")</f>
        <v>0.88890823513994255</v>
      </c>
    </row>
    <row r="173" spans="1:3" x14ac:dyDescent="0.25">
      <c r="B173" s="17">
        <v>36</v>
      </c>
      <c r="C173" s="6">
        <f>IF(C146&lt;&gt;"", RSQ($B146:$B$148, $C146:$C$148),"")</f>
        <v>0.75417960439792653</v>
      </c>
    </row>
    <row r="174" spans="1:3" x14ac:dyDescent="0.25">
      <c r="B174" s="17">
        <v>37.5</v>
      </c>
      <c r="C174" s="6">
        <f>IF(C147&lt;&gt;"", RSQ($B147:$B$148, $C147:$C$148),"")</f>
        <v>1</v>
      </c>
    </row>
    <row r="175" spans="1:3" x14ac:dyDescent="0.25">
      <c r="B175" s="13">
        <v>39</v>
      </c>
      <c r="C175" s="6"/>
    </row>
    <row r="176" spans="1:3" x14ac:dyDescent="0.25">
      <c r="A176" t="s">
        <v>16</v>
      </c>
      <c r="C176">
        <v>9</v>
      </c>
    </row>
    <row r="177" spans="1:3" x14ac:dyDescent="0.25">
      <c r="A177" t="s">
        <v>13</v>
      </c>
      <c r="B177" s="3">
        <v>0</v>
      </c>
    </row>
    <row r="178" spans="1:3" x14ac:dyDescent="0.25">
      <c r="B178" s="17">
        <v>1.5</v>
      </c>
    </row>
    <row r="179" spans="1:3" x14ac:dyDescent="0.25">
      <c r="B179" s="17">
        <v>3</v>
      </c>
      <c r="C179" s="6">
        <f>RSQ($B$123:$B124, $C$123:$C124)</f>
        <v>1</v>
      </c>
    </row>
    <row r="180" spans="1:3" x14ac:dyDescent="0.25">
      <c r="B180" s="17">
        <v>4.5</v>
      </c>
      <c r="C180" s="6">
        <f>RSQ($B$123:$B125, $C$123:$C125)</f>
        <v>0.99911698259845327</v>
      </c>
    </row>
    <row r="181" spans="1:3" x14ac:dyDescent="0.25">
      <c r="B181" s="17">
        <v>6</v>
      </c>
      <c r="C181" s="6"/>
    </row>
    <row r="182" spans="1:3" x14ac:dyDescent="0.25">
      <c r="B182" s="17">
        <v>7.5</v>
      </c>
      <c r="C182" s="6"/>
    </row>
    <row r="183" spans="1:3" x14ac:dyDescent="0.25">
      <c r="B183" s="17">
        <v>9</v>
      </c>
      <c r="C183" s="6"/>
    </row>
    <row r="184" spans="1:3" x14ac:dyDescent="0.25">
      <c r="B184" s="17">
        <v>10.5</v>
      </c>
      <c r="C184" s="6"/>
    </row>
    <row r="185" spans="1:3" x14ac:dyDescent="0.25">
      <c r="B185" s="17">
        <v>12</v>
      </c>
      <c r="C185" s="6"/>
    </row>
    <row r="186" spans="1:3" x14ac:dyDescent="0.25">
      <c r="B186" s="17">
        <v>13.5</v>
      </c>
      <c r="C186" s="6"/>
    </row>
    <row r="187" spans="1:3" x14ac:dyDescent="0.25">
      <c r="B187" s="17">
        <v>15</v>
      </c>
      <c r="C187" s="6"/>
    </row>
    <row r="188" spans="1:3" x14ac:dyDescent="0.25">
      <c r="B188" s="17">
        <v>16.5</v>
      </c>
      <c r="C188" s="7"/>
    </row>
    <row r="189" spans="1:3" x14ac:dyDescent="0.25">
      <c r="B189" s="17">
        <v>18</v>
      </c>
      <c r="C189" s="6"/>
    </row>
    <row r="190" spans="1:3" x14ac:dyDescent="0.25">
      <c r="B190" s="17">
        <v>19.5</v>
      </c>
    </row>
    <row r="191" spans="1:3" x14ac:dyDescent="0.25">
      <c r="B191" s="17">
        <v>21</v>
      </c>
    </row>
    <row r="192" spans="1:3" x14ac:dyDescent="0.25">
      <c r="B192" s="17">
        <v>22.5</v>
      </c>
    </row>
    <row r="193" spans="1:3" x14ac:dyDescent="0.25">
      <c r="B193" s="17">
        <v>24</v>
      </c>
    </row>
    <row r="194" spans="1:3" x14ac:dyDescent="0.25">
      <c r="B194" s="17">
        <v>25.5</v>
      </c>
    </row>
    <row r="195" spans="1:3" x14ac:dyDescent="0.25">
      <c r="B195" s="17">
        <v>27</v>
      </c>
    </row>
    <row r="196" spans="1:3" x14ac:dyDescent="0.25">
      <c r="B196" s="17">
        <v>28.5</v>
      </c>
    </row>
    <row r="197" spans="1:3" x14ac:dyDescent="0.25">
      <c r="B197" s="17">
        <v>30</v>
      </c>
    </row>
    <row r="198" spans="1:3" x14ac:dyDescent="0.25">
      <c r="B198" s="17">
        <v>31.5</v>
      </c>
    </row>
    <row r="199" spans="1:3" x14ac:dyDescent="0.25">
      <c r="B199" s="17">
        <v>33</v>
      </c>
    </row>
    <row r="200" spans="1:3" x14ac:dyDescent="0.25">
      <c r="B200" s="17">
        <v>34.5</v>
      </c>
    </row>
    <row r="201" spans="1:3" x14ac:dyDescent="0.25">
      <c r="B201" s="17">
        <v>36</v>
      </c>
    </row>
    <row r="202" spans="1:3" x14ac:dyDescent="0.25">
      <c r="B202" s="17">
        <v>37.5</v>
      </c>
    </row>
    <row r="203" spans="1:3" x14ac:dyDescent="0.25">
      <c r="B203" s="13">
        <v>39</v>
      </c>
    </row>
    <row r="204" spans="1:3" x14ac:dyDescent="0.25">
      <c r="A204" t="s">
        <v>17</v>
      </c>
      <c r="B204" s="3">
        <v>0</v>
      </c>
    </row>
    <row r="205" spans="1:3" x14ac:dyDescent="0.25">
      <c r="B205" s="17">
        <v>1.5</v>
      </c>
    </row>
    <row r="206" spans="1:3" x14ac:dyDescent="0.25">
      <c r="B206" s="17">
        <v>3</v>
      </c>
    </row>
    <row r="207" spans="1:3" x14ac:dyDescent="0.25">
      <c r="B207" s="17">
        <v>4.5</v>
      </c>
      <c r="C207" s="13">
        <f>RSQ($B125:$B$127, C125:C$127)</f>
        <v>0.98409852125914721</v>
      </c>
    </row>
    <row r="208" spans="1:3" x14ac:dyDescent="0.25">
      <c r="B208" s="17">
        <v>6</v>
      </c>
      <c r="C208">
        <f>RSQ($B126:$B$127, C126:C$127)</f>
        <v>1.0000000000000004</v>
      </c>
    </row>
    <row r="209" spans="2:3" x14ac:dyDescent="0.25">
      <c r="B209" s="17">
        <v>7.5</v>
      </c>
    </row>
    <row r="210" spans="2:3" x14ac:dyDescent="0.25">
      <c r="B210" s="17">
        <v>9</v>
      </c>
    </row>
    <row r="211" spans="2:3" x14ac:dyDescent="0.25">
      <c r="B211" s="17">
        <v>10.5</v>
      </c>
      <c r="C211" s="13"/>
    </row>
    <row r="212" spans="2:3" x14ac:dyDescent="0.25">
      <c r="B212" s="17">
        <v>12</v>
      </c>
    </row>
    <row r="213" spans="2:3" x14ac:dyDescent="0.25">
      <c r="B213" s="17">
        <v>13.5</v>
      </c>
    </row>
    <row r="214" spans="2:3" x14ac:dyDescent="0.25">
      <c r="B214" s="17">
        <v>15</v>
      </c>
      <c r="C214" s="14"/>
    </row>
    <row r="215" spans="2:3" x14ac:dyDescent="0.25">
      <c r="B215" s="17">
        <v>16.5</v>
      </c>
      <c r="C215" s="8"/>
    </row>
    <row r="216" spans="2:3" x14ac:dyDescent="0.25">
      <c r="B216" s="17">
        <v>18</v>
      </c>
    </row>
    <row r="217" spans="2:3" x14ac:dyDescent="0.25">
      <c r="B217" s="17">
        <v>19.5</v>
      </c>
    </row>
    <row r="218" spans="2:3" x14ac:dyDescent="0.25">
      <c r="B218" s="17">
        <v>21</v>
      </c>
    </row>
    <row r="219" spans="2:3" x14ac:dyDescent="0.25">
      <c r="B219" s="17">
        <v>22.5</v>
      </c>
    </row>
    <row r="220" spans="2:3" x14ac:dyDescent="0.25">
      <c r="B220" s="17">
        <v>24</v>
      </c>
    </row>
    <row r="221" spans="2:3" x14ac:dyDescent="0.25">
      <c r="B221" s="17">
        <v>25.5</v>
      </c>
    </row>
    <row r="222" spans="2:3" x14ac:dyDescent="0.25">
      <c r="B222" s="17">
        <v>27</v>
      </c>
    </row>
    <row r="223" spans="2:3" x14ac:dyDescent="0.25">
      <c r="B223" s="17">
        <v>28.5</v>
      </c>
    </row>
    <row r="224" spans="2:3" x14ac:dyDescent="0.25">
      <c r="B224" s="17">
        <v>30</v>
      </c>
    </row>
    <row r="225" spans="1:3" x14ac:dyDescent="0.25">
      <c r="B225" s="17">
        <v>31.5</v>
      </c>
    </row>
    <row r="226" spans="1:3" x14ac:dyDescent="0.25">
      <c r="B226" s="17">
        <v>33</v>
      </c>
    </row>
    <row r="227" spans="1:3" x14ac:dyDescent="0.25">
      <c r="B227" s="17">
        <v>34.5</v>
      </c>
    </row>
    <row r="228" spans="1:3" x14ac:dyDescent="0.25">
      <c r="B228" s="17">
        <v>36</v>
      </c>
    </row>
    <row r="229" spans="1:3" x14ac:dyDescent="0.25">
      <c r="B229" s="17">
        <v>37.5</v>
      </c>
    </row>
    <row r="230" spans="1:3" x14ac:dyDescent="0.25">
      <c r="B230" s="13">
        <v>39</v>
      </c>
    </row>
    <row r="231" spans="1:3" x14ac:dyDescent="0.25">
      <c r="A231" t="s">
        <v>14</v>
      </c>
      <c r="B231" s="3">
        <v>0</v>
      </c>
    </row>
    <row r="232" spans="1:3" x14ac:dyDescent="0.25">
      <c r="B232" s="17">
        <v>1.5</v>
      </c>
    </row>
    <row r="233" spans="1:3" x14ac:dyDescent="0.25">
      <c r="B233" s="17">
        <v>3</v>
      </c>
    </row>
    <row r="234" spans="1:3" x14ac:dyDescent="0.25">
      <c r="B234" s="17">
        <v>4.5</v>
      </c>
      <c r="C234" s="15">
        <f>SUM(C179,C207)</f>
        <v>1.9840985212591473</v>
      </c>
    </row>
    <row r="235" spans="1:3" x14ac:dyDescent="0.25">
      <c r="B235" s="17">
        <v>6</v>
      </c>
      <c r="C235" s="15">
        <f>SUM(C180,C208)</f>
        <v>1.9991169825984536</v>
      </c>
    </row>
    <row r="236" spans="1:3" x14ac:dyDescent="0.25">
      <c r="B236" s="17">
        <v>7.5</v>
      </c>
      <c r="C236" s="15">
        <f>SUM(C181,C208)</f>
        <v>1.0000000000000004</v>
      </c>
    </row>
    <row r="237" spans="1:3" x14ac:dyDescent="0.25">
      <c r="B237" s="17">
        <v>9</v>
      </c>
      <c r="C237" s="15"/>
    </row>
    <row r="238" spans="1:3" x14ac:dyDescent="0.25">
      <c r="B238" s="17">
        <v>10.5</v>
      </c>
      <c r="C238" s="15"/>
    </row>
    <row r="239" spans="1:3" x14ac:dyDescent="0.25">
      <c r="B239" s="17">
        <v>12</v>
      </c>
      <c r="C239" s="15"/>
    </row>
    <row r="240" spans="1:3" x14ac:dyDescent="0.25">
      <c r="B240" s="17">
        <v>13.5</v>
      </c>
      <c r="C240" s="15"/>
    </row>
    <row r="241" spans="2:3" x14ac:dyDescent="0.25">
      <c r="B241" s="17">
        <v>15</v>
      </c>
      <c r="C241" s="15"/>
    </row>
    <row r="242" spans="2:3" x14ac:dyDescent="0.25">
      <c r="B242" s="17">
        <v>16.5</v>
      </c>
      <c r="C242" s="15"/>
    </row>
    <row r="243" spans="2:3" x14ac:dyDescent="0.25">
      <c r="B243" s="17">
        <v>18</v>
      </c>
      <c r="C243" s="15"/>
    </row>
    <row r="244" spans="2:3" x14ac:dyDescent="0.25">
      <c r="B244" s="17">
        <v>19.5</v>
      </c>
    </row>
    <row r="245" spans="2:3" x14ac:dyDescent="0.25">
      <c r="B245" s="17">
        <v>21</v>
      </c>
    </row>
    <row r="246" spans="2:3" x14ac:dyDescent="0.25">
      <c r="B246" s="17">
        <v>22.5</v>
      </c>
    </row>
    <row r="247" spans="2:3" x14ac:dyDescent="0.25">
      <c r="B247" s="17">
        <v>24</v>
      </c>
    </row>
    <row r="248" spans="2:3" x14ac:dyDescent="0.25">
      <c r="B248" s="17">
        <v>25.5</v>
      </c>
    </row>
    <row r="249" spans="2:3" x14ac:dyDescent="0.25">
      <c r="B249" s="17">
        <v>27</v>
      </c>
    </row>
    <row r="250" spans="2:3" x14ac:dyDescent="0.25">
      <c r="B250" s="17">
        <v>28.5</v>
      </c>
    </row>
    <row r="251" spans="2:3" x14ac:dyDescent="0.25">
      <c r="B251" s="17">
        <v>30</v>
      </c>
    </row>
    <row r="252" spans="2:3" x14ac:dyDescent="0.25">
      <c r="B252" s="17">
        <v>31.5</v>
      </c>
    </row>
    <row r="253" spans="2:3" x14ac:dyDescent="0.25">
      <c r="B253" s="17">
        <v>33</v>
      </c>
    </row>
    <row r="254" spans="2:3" x14ac:dyDescent="0.25">
      <c r="B254" s="17">
        <v>34.5</v>
      </c>
    </row>
    <row r="255" spans="2:3" x14ac:dyDescent="0.25">
      <c r="B255" s="17">
        <v>36</v>
      </c>
    </row>
    <row r="256" spans="2:3" x14ac:dyDescent="0.25">
      <c r="B256" s="17">
        <v>37.5</v>
      </c>
    </row>
    <row r="257" spans="1:3" x14ac:dyDescent="0.25">
      <c r="B257" s="13">
        <v>39</v>
      </c>
    </row>
    <row r="258" spans="1:3" x14ac:dyDescent="0.25">
      <c r="A258" t="s">
        <v>15</v>
      </c>
      <c r="C258">
        <f>MAX(C231:C257)</f>
        <v>1.9991169825984536</v>
      </c>
    </row>
    <row r="259" spans="1:3" x14ac:dyDescent="0.25">
      <c r="A259" t="s">
        <v>37</v>
      </c>
      <c r="C259">
        <v>6</v>
      </c>
    </row>
    <row r="260" spans="1:3" x14ac:dyDescent="0.25">
      <c r="A260" t="s">
        <v>32</v>
      </c>
      <c r="B260" s="3">
        <v>0</v>
      </c>
    </row>
    <row r="261" spans="1:3" x14ac:dyDescent="0.25">
      <c r="B261" s="17">
        <v>1.5</v>
      </c>
      <c r="C261" s="13">
        <f t="shared" ref="C261:C270" si="3">IF(0 &lt; 10^C123-10^(C$19*$B261+C$20), LOG(10^C123-10^(C$19*$B261+C$20)), "")</f>
        <v>5.4153571404562877</v>
      </c>
    </row>
    <row r="262" spans="1:3" x14ac:dyDescent="0.25">
      <c r="B262" s="17">
        <v>3</v>
      </c>
      <c r="C262" s="13">
        <f t="shared" si="3"/>
        <v>4.910143459529734</v>
      </c>
    </row>
    <row r="263" spans="1:3" x14ac:dyDescent="0.25">
      <c r="B263" s="17">
        <v>4.5</v>
      </c>
      <c r="C263" s="13">
        <f t="shared" si="3"/>
        <v>4.4221361714210348</v>
      </c>
    </row>
    <row r="264" spans="1:3" x14ac:dyDescent="0.25">
      <c r="B264" s="17">
        <v>6</v>
      </c>
      <c r="C264" s="13">
        <f t="shared" si="3"/>
        <v>4.0177647783580666</v>
      </c>
    </row>
    <row r="265" spans="1:3" x14ac:dyDescent="0.25">
      <c r="B265" s="17">
        <v>7.5</v>
      </c>
      <c r="C265" s="13">
        <f t="shared" si="3"/>
        <v>3.7295216694915894</v>
      </c>
    </row>
    <row r="266" spans="1:3" x14ac:dyDescent="0.25">
      <c r="B266" s="17">
        <v>9</v>
      </c>
      <c r="C266" s="13">
        <f t="shared" si="3"/>
        <v>3.4522999325138239</v>
      </c>
    </row>
    <row r="267" spans="1:3" x14ac:dyDescent="0.25">
      <c r="B267" s="17">
        <v>10.5</v>
      </c>
      <c r="C267" s="13">
        <f t="shared" si="3"/>
        <v>3.0921530970154287</v>
      </c>
    </row>
    <row r="268" spans="1:3" x14ac:dyDescent="0.25">
      <c r="B268" s="17">
        <v>12</v>
      </c>
      <c r="C268" s="13">
        <f t="shared" si="3"/>
        <v>2.7735500815900478</v>
      </c>
    </row>
    <row r="269" spans="1:3" x14ac:dyDescent="0.25">
      <c r="B269" s="17">
        <v>13.5</v>
      </c>
      <c r="C269" s="13">
        <f t="shared" si="3"/>
        <v>2.1621569078272929</v>
      </c>
    </row>
    <row r="270" spans="1:3" x14ac:dyDescent="0.25">
      <c r="B270" s="17">
        <v>15</v>
      </c>
      <c r="C270">
        <f t="shared" si="3"/>
        <v>1.2220508424042764</v>
      </c>
    </row>
    <row r="271" spans="1:3" x14ac:dyDescent="0.25">
      <c r="B271" s="17">
        <v>16.5</v>
      </c>
    </row>
    <row r="272" spans="1:3" x14ac:dyDescent="0.25">
      <c r="B272" s="17">
        <v>18</v>
      </c>
    </row>
    <row r="273" spans="1:3" x14ac:dyDescent="0.25">
      <c r="B273" s="17">
        <v>19.5</v>
      </c>
    </row>
    <row r="274" spans="1:3" x14ac:dyDescent="0.25">
      <c r="B274" s="17">
        <v>21</v>
      </c>
    </row>
    <row r="275" spans="1:3" x14ac:dyDescent="0.25">
      <c r="B275" s="17">
        <v>22.5</v>
      </c>
    </row>
    <row r="276" spans="1:3" x14ac:dyDescent="0.25">
      <c r="B276" s="17">
        <v>24</v>
      </c>
    </row>
    <row r="277" spans="1:3" x14ac:dyDescent="0.25">
      <c r="B277" s="17">
        <v>25.5</v>
      </c>
    </row>
    <row r="278" spans="1:3" x14ac:dyDescent="0.25">
      <c r="B278" s="17">
        <v>27</v>
      </c>
    </row>
    <row r="279" spans="1:3" x14ac:dyDescent="0.25">
      <c r="B279" s="17">
        <v>28.5</v>
      </c>
    </row>
    <row r="280" spans="1:3" x14ac:dyDescent="0.25">
      <c r="B280" s="17">
        <v>30</v>
      </c>
    </row>
    <row r="281" spans="1:3" x14ac:dyDescent="0.25">
      <c r="B281" s="17">
        <v>31.5</v>
      </c>
    </row>
    <row r="282" spans="1:3" x14ac:dyDescent="0.25">
      <c r="B282" s="17">
        <v>33</v>
      </c>
    </row>
    <row r="283" spans="1:3" x14ac:dyDescent="0.25">
      <c r="B283" s="17">
        <v>34.5</v>
      </c>
    </row>
    <row r="284" spans="1:3" x14ac:dyDescent="0.25">
      <c r="B284" s="17">
        <v>36</v>
      </c>
    </row>
    <row r="285" spans="1:3" x14ac:dyDescent="0.25">
      <c r="B285" s="17">
        <v>37.5</v>
      </c>
    </row>
    <row r="286" spans="1:3" x14ac:dyDescent="0.25">
      <c r="B286" s="13">
        <v>39</v>
      </c>
    </row>
    <row r="287" spans="1:3" x14ac:dyDescent="0.25">
      <c r="A287" t="s">
        <v>32</v>
      </c>
      <c r="B287" s="3">
        <v>0</v>
      </c>
    </row>
    <row r="288" spans="1:3" x14ac:dyDescent="0.25">
      <c r="B288" s="17">
        <v>1.5</v>
      </c>
      <c r="C288" s="13">
        <f>IF(0&lt;10^C261-10^(C$28*$B288+C$29),LOG(10^C261-10^(C$28*$B288+C$29)),"")</f>
        <v>5.2646648817468664</v>
      </c>
    </row>
    <row r="289" spans="2:3" x14ac:dyDescent="0.25">
      <c r="B289" s="17">
        <v>3</v>
      </c>
      <c r="C289" s="13">
        <f>IF(0&lt;10^C262-10^(C$28*$B289+C$29),LOG(10^C262-10^(C$28*$B289+C$29)),"")</f>
        <v>4.6234840921970433</v>
      </c>
    </row>
    <row r="290" spans="2:3" x14ac:dyDescent="0.25">
      <c r="B290" s="17">
        <v>4.5</v>
      </c>
      <c r="C290" s="13">
        <f>IF(0&lt;10^C263-10^(C$28*$B290+C$29),LOG(10^C263-10^(C$28*$B290+C$29)),"")</f>
        <v>3.7925187970142371</v>
      </c>
    </row>
    <row r="291" spans="2:3" x14ac:dyDescent="0.25">
      <c r="B291" s="17">
        <v>6</v>
      </c>
      <c r="C291" s="13" t="str">
        <f>IF(0&lt;10^C264-10^(C$28*$B291+C$29),LOG(10^C264-10^(C$28*$B291+C$29)),"")</f>
        <v/>
      </c>
    </row>
    <row r="292" spans="2:3" x14ac:dyDescent="0.25">
      <c r="B292" s="17">
        <v>7.5</v>
      </c>
      <c r="C292" s="13" t="str">
        <f>IF(0&lt;10^C265-10^(C$28*$B292+C$29),LOG(10^C265-10^(C$28*$B292+C$29)),"")</f>
        <v/>
      </c>
    </row>
    <row r="293" spans="2:3" x14ac:dyDescent="0.25">
      <c r="B293" s="17">
        <v>9</v>
      </c>
    </row>
    <row r="294" spans="2:3" x14ac:dyDescent="0.25">
      <c r="B294" s="17">
        <v>10.5</v>
      </c>
    </row>
    <row r="295" spans="2:3" x14ac:dyDescent="0.25">
      <c r="B295" s="17">
        <v>12</v>
      </c>
    </row>
    <row r="296" spans="2:3" x14ac:dyDescent="0.25">
      <c r="B296" s="17">
        <v>13.5</v>
      </c>
    </row>
    <row r="297" spans="2:3" x14ac:dyDescent="0.25">
      <c r="B297" s="17">
        <v>15</v>
      </c>
    </row>
    <row r="298" spans="2:3" x14ac:dyDescent="0.25">
      <c r="B298" s="17">
        <v>16.5</v>
      </c>
    </row>
    <row r="299" spans="2:3" x14ac:dyDescent="0.25">
      <c r="B299" s="17">
        <v>18</v>
      </c>
    </row>
    <row r="300" spans="2:3" x14ac:dyDescent="0.25">
      <c r="B300" s="17">
        <v>19.5</v>
      </c>
    </row>
    <row r="301" spans="2:3" x14ac:dyDescent="0.25">
      <c r="B301" s="17">
        <v>21</v>
      </c>
    </row>
    <row r="302" spans="2:3" x14ac:dyDescent="0.25">
      <c r="B302" s="17">
        <v>22.5</v>
      </c>
    </row>
    <row r="303" spans="2:3" x14ac:dyDescent="0.25">
      <c r="B303" s="17">
        <v>24</v>
      </c>
    </row>
    <row r="304" spans="2:3" x14ac:dyDescent="0.25">
      <c r="B304" s="17">
        <v>25.5</v>
      </c>
    </row>
    <row r="305" spans="2:2" x14ac:dyDescent="0.25">
      <c r="B305" s="17">
        <v>27</v>
      </c>
    </row>
    <row r="306" spans="2:2" x14ac:dyDescent="0.25">
      <c r="B306" s="17">
        <v>28.5</v>
      </c>
    </row>
    <row r="307" spans="2:2" x14ac:dyDescent="0.25">
      <c r="B307" s="17">
        <v>30</v>
      </c>
    </row>
    <row r="308" spans="2:2" x14ac:dyDescent="0.25">
      <c r="B308" s="17">
        <v>31.5</v>
      </c>
    </row>
    <row r="309" spans="2:2" x14ac:dyDescent="0.25">
      <c r="B309" s="17">
        <v>33</v>
      </c>
    </row>
    <row r="310" spans="2:2" x14ac:dyDescent="0.25">
      <c r="B310" s="17">
        <v>34.5</v>
      </c>
    </row>
    <row r="311" spans="2:2" x14ac:dyDescent="0.25">
      <c r="B311" s="17">
        <v>36</v>
      </c>
    </row>
    <row r="312" spans="2:2" x14ac:dyDescent="0.25">
      <c r="B312" s="17">
        <v>37.5</v>
      </c>
    </row>
    <row r="313" spans="2:2" x14ac:dyDescent="0.25">
      <c r="B313" s="17">
        <v>39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2016-08-29T19:17:55Z</dcterms:modified>
</cp:coreProperties>
</file>