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9" i="2" l="1"/>
  <c r="C28" i="2"/>
  <c r="C27" i="2"/>
  <c r="C20" i="2"/>
  <c r="C19" i="2"/>
  <c r="C18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207" i="2" l="1"/>
  <c r="C209" i="2"/>
  <c r="C208" i="2"/>
  <c r="C173" i="2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80" i="2"/>
  <c r="C181" i="2"/>
  <c r="C236" i="2" s="1"/>
  <c r="C174" i="2"/>
  <c r="C235" i="2" l="1"/>
  <c r="C234" i="2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38" i="2" l="1"/>
  <c r="C40" i="2" s="1"/>
  <c r="C37" i="2"/>
  <c r="C39" i="2" s="1"/>
  <c r="C35" i="2" s="1"/>
  <c r="C36" i="2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<sst xmlns="http://schemas.openxmlformats.org/spreadsheetml/2006/main" count="66" uniqueCount="38">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</sst>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Fill="1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5">
        <v>22</v>
      </c>
    </row>
    <row r="2" spans="1:3" ht="30.75" customHeight="1" x14ac:dyDescent="0.25">
      <c r="A2" s="20" t="s">
        <v>3</v>
      </c>
      <c r="B2" s="20"/>
      <c r="C2" s="13">
        <v>8457.2678571428569</v>
      </c>
    </row>
    <row r="3" spans="1:3" x14ac:dyDescent="0.25">
      <c r="A3" s="20" t="s">
        <v>4</v>
      </c>
      <c r="B3" s="20"/>
      <c r="C3" s="5">
        <v>7376.2</v>
      </c>
    </row>
    <row r="4" spans="1:3" x14ac:dyDescent="0.25">
      <c r="A4" s="20" t="s">
        <v>5</v>
      </c>
      <c r="B4" s="20"/>
      <c r="C4" s="13">
        <v>3380.1</v>
      </c>
    </row>
    <row r="5" spans="1:3" x14ac:dyDescent="0.25">
      <c r="A5" s="20" t="s">
        <v>6</v>
      </c>
      <c r="B5" s="20"/>
      <c r="C5" s="13">
        <v>0.30839999999999979</v>
      </c>
    </row>
    <row r="6" spans="1:3" x14ac:dyDescent="0.25">
      <c r="A6" s="20" t="s">
        <v>7</v>
      </c>
      <c r="B6" s="20"/>
      <c r="C6" s="13">
        <v>1.0424151027516446</v>
      </c>
    </row>
    <row r="7" spans="1:3" x14ac:dyDescent="0.25">
      <c r="A7" s="20" t="s">
        <v>8</v>
      </c>
      <c r="B7" s="20"/>
      <c r="C7" s="19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120594.3</v>
      </c>
    </row>
    <row r="10" spans="1:3" x14ac:dyDescent="0.25">
      <c r="B10" s="17">
        <v>3</v>
      </c>
      <c r="C10" s="5">
        <v>27909.3</v>
      </c>
    </row>
    <row r="11" spans="1:3" x14ac:dyDescent="0.25">
      <c r="B11" s="17">
        <v>4.5</v>
      </c>
      <c r="C11" s="5">
        <v>9729</v>
      </c>
    </row>
    <row r="12" spans="1:3" x14ac:dyDescent="0.25">
      <c r="B12" s="17">
        <v>6</v>
      </c>
      <c r="C12" s="5">
        <v>5107.5</v>
      </c>
    </row>
    <row r="13" spans="1:3" x14ac:dyDescent="0.25">
      <c r="B13" s="17">
        <v>7.5</v>
      </c>
      <c r="C13" s="5">
        <v>3090.7</v>
      </c>
    </row>
    <row r="14" spans="1:3" x14ac:dyDescent="0.25">
      <c r="B14" s="17">
        <v>9</v>
      </c>
      <c r="C14" s="5">
        <v>2528.3000000000002</v>
      </c>
    </row>
    <row r="15" spans="1:3" x14ac:dyDescent="0.25">
      <c r="B15" s="17">
        <v>10.5</v>
      </c>
      <c r="C15" s="5">
        <v>2064.1</v>
      </c>
    </row>
    <row r="16" spans="1:3" x14ac:dyDescent="0.25">
      <c r="B16" s="17">
        <v>12</v>
      </c>
      <c r="C16" s="5">
        <v>1694.9</v>
      </c>
    </row>
    <row r="17" spans="2:3" x14ac:dyDescent="0.25">
      <c r="B17" s="17">
        <v>13.5</v>
      </c>
      <c r="C17" s="5">
        <v>1514</v>
      </c>
    </row>
    <row r="18" spans="2:3" x14ac:dyDescent="0.25">
      <c r="B18" s="17">
        <v>15</v>
      </c>
      <c r="C18" s="5">
        <v>1183.9000000000001</v>
      </c>
    </row>
    <row r="19" spans="2:3" x14ac:dyDescent="0.25">
      <c r="B19" s="17">
        <v>16.5</v>
      </c>
      <c r="C19" s="5">
        <v>775.9</v>
      </c>
    </row>
    <row r="20" spans="2:3" x14ac:dyDescent="0.25">
      <c r="B20" s="17">
        <v>18</v>
      </c>
      <c r="C20" s="5">
        <v>760.9</v>
      </c>
    </row>
    <row r="21" spans="2:3" x14ac:dyDescent="0.25">
      <c r="B21" s="17">
        <v>19.5</v>
      </c>
      <c r="C21" s="5">
        <v>743.6</v>
      </c>
    </row>
    <row r="22" spans="2:3" x14ac:dyDescent="0.25">
      <c r="B22" s="17">
        <v>21</v>
      </c>
      <c r="C22" s="5">
        <v>585.70000000000005</v>
      </c>
    </row>
    <row r="23" spans="2:3" x14ac:dyDescent="0.25">
      <c r="B23" s="17">
        <v>22.5</v>
      </c>
      <c r="C23" s="5">
        <v>651.5</v>
      </c>
    </row>
    <row r="24" spans="2:3" x14ac:dyDescent="0.25">
      <c r="B24" s="17">
        <v>24</v>
      </c>
      <c r="C24" s="5">
        <v>707.9</v>
      </c>
    </row>
    <row r="25" spans="2:3" x14ac:dyDescent="0.25">
      <c r="B25" s="17">
        <v>25.5</v>
      </c>
      <c r="C25" s="5">
        <v>733.1</v>
      </c>
    </row>
    <row r="26" spans="2:3" x14ac:dyDescent="0.25">
      <c r="B26" s="17">
        <v>27</v>
      </c>
      <c r="C26" s="5">
        <v>631.1</v>
      </c>
    </row>
    <row r="27" spans="2:3" x14ac:dyDescent="0.25">
      <c r="B27" s="17">
        <v>28.5</v>
      </c>
      <c r="C27" s="5">
        <v>640.5</v>
      </c>
    </row>
    <row r="28" spans="2:3" x14ac:dyDescent="0.25">
      <c r="B28" s="17">
        <v>30</v>
      </c>
      <c r="C28" s="5">
        <v>385</v>
      </c>
    </row>
    <row r="29" spans="2:3" x14ac:dyDescent="0.25">
      <c r="B29" s="17">
        <v>31.5</v>
      </c>
      <c r="C29" s="5">
        <v>432.5</v>
      </c>
    </row>
    <row r="30" spans="2:3" x14ac:dyDescent="0.25">
      <c r="B30" s="17">
        <v>33</v>
      </c>
      <c r="C30" s="5">
        <v>532.20000000000005</v>
      </c>
    </row>
    <row r="31" spans="2:3" x14ac:dyDescent="0.25">
      <c r="B31" s="17">
        <v>34.5</v>
      </c>
      <c r="C31" s="5">
        <v>494.3</v>
      </c>
    </row>
    <row r="32" spans="2:3" x14ac:dyDescent="0.25">
      <c r="B32" s="17">
        <v>36</v>
      </c>
      <c r="C32" s="5">
        <v>411.3</v>
      </c>
    </row>
    <row r="33" spans="2:3" x14ac:dyDescent="0.25">
      <c r="B33" s="17">
        <v>37.5</v>
      </c>
      <c r="C33" s="5">
        <v>411.6</v>
      </c>
    </row>
    <row r="34" spans="2:3" x14ac:dyDescent="0.25">
      <c r="B34" s="17">
        <v>39</v>
      </c>
      <c r="C34" s="5">
        <v>389.6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28" zoomScale="70" zoomScaleNormal="70" workbookViewId="0">
      <selection activeCell="K32" sqref="K32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22</v>
      </c>
    </row>
    <row r="2" spans="1:3" x14ac:dyDescent="0.25">
      <c r="A2" s="20" t="s">
        <v>3</v>
      </c>
      <c r="B2" s="20"/>
      <c r="C2" s="13">
        <v>8457.2678571428569</v>
      </c>
    </row>
    <row r="3" spans="1:3" x14ac:dyDescent="0.25">
      <c r="A3" s="20" t="s">
        <v>4</v>
      </c>
      <c r="B3" s="20"/>
      <c r="C3" s="5">
        <v>7376.2</v>
      </c>
    </row>
    <row r="4" spans="1:3" x14ac:dyDescent="0.25">
      <c r="A4" s="20" t="s">
        <v>5</v>
      </c>
      <c r="B4" s="20"/>
      <c r="C4" s="13">
        <v>3380.1</v>
      </c>
    </row>
    <row r="5" spans="1:3" x14ac:dyDescent="0.25">
      <c r="A5" s="20" t="s">
        <v>6</v>
      </c>
      <c r="B5" s="20"/>
      <c r="C5" s="13">
        <v>0.30839999999999979</v>
      </c>
    </row>
    <row r="6" spans="1:3" x14ac:dyDescent="0.25">
      <c r="A6" s="20" t="s">
        <v>7</v>
      </c>
      <c r="B6" s="20"/>
      <c r="C6" s="13">
        <v>1.0424151027516446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53.468474584584484</v>
      </c>
    </row>
    <row r="10" spans="1:3" x14ac:dyDescent="0.25">
      <c r="A10" s="22" t="s">
        <v>20</v>
      </c>
      <c r="B10" s="22"/>
      <c r="C10">
        <f>60*(C13-(C22/C21)*EXP(-1*C21*C8))/C2/C7</f>
        <v>2.7132507702887514</v>
      </c>
    </row>
    <row r="11" spans="1:3" x14ac:dyDescent="0.25">
      <c r="A11" s="22" t="s">
        <v>21</v>
      </c>
      <c r="B11" s="22"/>
      <c r="C11">
        <f>C16/C9</f>
        <v>0.94925513040405662</v>
      </c>
    </row>
    <row r="12" spans="1:3" x14ac:dyDescent="0.25">
      <c r="A12" s="22" t="s">
        <v>22</v>
      </c>
      <c r="B12" s="22"/>
      <c r="C12">
        <f>C9*C17/(3*0.693)</f>
        <v>303.18913872733987</v>
      </c>
    </row>
    <row r="13" spans="1:3" x14ac:dyDescent="0.25">
      <c r="A13" s="22" t="s">
        <v>29</v>
      </c>
      <c r="B13" s="22"/>
      <c r="C13" s="9">
        <f>(C3+C4)/C5</f>
        <v>34877.756160830111</v>
      </c>
    </row>
    <row r="14" spans="1:3" x14ac:dyDescent="0.25">
      <c r="A14" s="21" t="s">
        <v>33</v>
      </c>
      <c r="B14" s="10" t="s">
        <v>35</v>
      </c>
      <c r="C14" s="9">
        <f>C176</f>
        <v>7.5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50.755223814295732</v>
      </c>
    </row>
    <row r="17" spans="1:3" x14ac:dyDescent="0.25">
      <c r="A17" s="21"/>
      <c r="B17" s="11" t="s">
        <v>23</v>
      </c>
      <c r="C17" s="9">
        <f>0.693/C21</f>
        <v>11.788819941309308</v>
      </c>
    </row>
    <row r="18" spans="1:3" x14ac:dyDescent="0.25">
      <c r="A18" s="21"/>
      <c r="B18" s="11" t="s">
        <v>24</v>
      </c>
      <c r="C18">
        <f>RSQ(C127:C148,B127:B148)</f>
        <v>0.84387185542430121</v>
      </c>
    </row>
    <row r="19" spans="1:3" x14ac:dyDescent="0.25">
      <c r="A19" s="21"/>
      <c r="B19" s="11" t="s">
        <v>25</v>
      </c>
      <c r="C19" s="9">
        <f>SLOPE(C127:C148,B127:B148)</f>
        <v>-2.552518874674772E-2</v>
      </c>
    </row>
    <row r="20" spans="1:3" x14ac:dyDescent="0.25">
      <c r="A20" s="21"/>
      <c r="B20" s="11" t="s">
        <v>26</v>
      </c>
      <c r="C20" s="9">
        <f>INTERCEPT(C127:C148,B127:B148)</f>
        <v>3.8416039466136089</v>
      </c>
    </row>
    <row r="21" spans="1:3" x14ac:dyDescent="0.25">
      <c r="A21" s="21"/>
      <c r="B21" s="11" t="s">
        <v>27</v>
      </c>
      <c r="C21" s="9">
        <f>ABS(C19)*2.303</f>
        <v>5.8784509683759999E-2</v>
      </c>
    </row>
    <row r="22" spans="1:3" x14ac:dyDescent="0.25">
      <c r="A22" s="21"/>
      <c r="B22" s="11" t="s">
        <v>28</v>
      </c>
      <c r="C22" s="9">
        <f>10^C20</f>
        <v>6943.9078142858571</v>
      </c>
    </row>
    <row r="23" spans="1:3" x14ac:dyDescent="0.25">
      <c r="A23" s="21" t="s">
        <v>34</v>
      </c>
      <c r="B23" s="10" t="s">
        <v>35</v>
      </c>
      <c r="C23" s="9">
        <f>C259</f>
        <v>4.5</v>
      </c>
    </row>
    <row r="24" spans="1:3" x14ac:dyDescent="0.25">
      <c r="A24" s="21"/>
      <c r="B24" s="10" t="s">
        <v>36</v>
      </c>
      <c r="C24" s="9">
        <v>6</v>
      </c>
    </row>
    <row r="25" spans="1:3" x14ac:dyDescent="0.25">
      <c r="A25" s="21"/>
      <c r="B25" s="10" t="s">
        <v>19</v>
      </c>
      <c r="C25">
        <f>60*C31/(C$2*(1-EXP(-1*C30*60)))</f>
        <v>1846.3724493268091</v>
      </c>
    </row>
    <row r="26" spans="1:3" x14ac:dyDescent="0.25">
      <c r="A26" s="21"/>
      <c r="B26" s="11" t="s">
        <v>23</v>
      </c>
      <c r="C26" s="9">
        <f>0.693/C30</f>
        <v>1.1326923531781996</v>
      </c>
    </row>
    <row r="27" spans="1:3" x14ac:dyDescent="0.25">
      <c r="A27" s="21"/>
      <c r="B27" s="11" t="s">
        <v>24</v>
      </c>
      <c r="C27">
        <f>RSQ(C263:C264,B263:B264)</f>
        <v>1.0000000000000004</v>
      </c>
    </row>
    <row r="28" spans="1:3" x14ac:dyDescent="0.25">
      <c r="A28" s="21"/>
      <c r="B28" s="11" t="s">
        <v>25</v>
      </c>
      <c r="C28" s="9">
        <f>SLOPE(C263:C264,B263:B264)</f>
        <v>-0.26566070942301384</v>
      </c>
    </row>
    <row r="29" spans="1:3" x14ac:dyDescent="0.25">
      <c r="A29" s="21"/>
      <c r="B29" s="11" t="s">
        <v>26</v>
      </c>
      <c r="C29" s="9">
        <f>INTERCEPT(C263:C264,B263:B264)</f>
        <v>5.4153981465186849</v>
      </c>
    </row>
    <row r="30" spans="1:3" x14ac:dyDescent="0.25">
      <c r="A30" s="21"/>
      <c r="B30" s="11" t="s">
        <v>27</v>
      </c>
      <c r="C30" s="9">
        <f>ABS(C28)*2.303</f>
        <v>0.61181661380120089</v>
      </c>
    </row>
    <row r="31" spans="1:3" x14ac:dyDescent="0.25">
      <c r="A31" s="21"/>
      <c r="B31" s="11" t="s">
        <v>28</v>
      </c>
      <c r="C31" s="9">
        <f>10^C29</f>
        <v>260254.43946676244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3</v>
      </c>
    </row>
    <row r="34" spans="1:3" x14ac:dyDescent="0.25">
      <c r="A34" s="21"/>
      <c r="B34" s="10" t="s">
        <v>19</v>
      </c>
      <c r="C34">
        <f>60*C40/(C$2*(1-EXP(-1*C39*60)))</f>
        <v>11899.960697886807</v>
      </c>
    </row>
    <row r="35" spans="1:3" x14ac:dyDescent="0.25">
      <c r="A35" s="21"/>
      <c r="B35" s="11" t="s">
        <v>23</v>
      </c>
      <c r="C35" s="9">
        <f>0.693/C39</f>
        <v>0.44396518591205769</v>
      </c>
    </row>
    <row r="36" spans="1:3" x14ac:dyDescent="0.25">
      <c r="A36" s="21"/>
      <c r="B36" s="11" t="s">
        <v>24</v>
      </c>
      <c r="C36">
        <f>RSQ(C288:C289,B288:B289)</f>
        <v>1.0000000000000004</v>
      </c>
    </row>
    <row r="37" spans="1:3" x14ac:dyDescent="0.25">
      <c r="A37" s="21"/>
      <c r="B37" s="11" t="s">
        <v>25</v>
      </c>
      <c r="C37" s="9">
        <f>SLOPE(C288:C289,B288:B289)</f>
        <v>-0.67778254613628464</v>
      </c>
    </row>
    <row r="38" spans="1:3" x14ac:dyDescent="0.25">
      <c r="A38" s="21"/>
      <c r="B38" s="11" t="s">
        <v>26</v>
      </c>
      <c r="C38" s="9">
        <f>INTERCEPT(C288:C289,B288:B289)</f>
        <v>6.2246243623724791</v>
      </c>
    </row>
    <row r="39" spans="1:3" x14ac:dyDescent="0.25">
      <c r="A39" s="21"/>
      <c r="B39" s="11" t="s">
        <v>27</v>
      </c>
      <c r="C39" s="9">
        <f>ABS(C37)*2.303</f>
        <v>1.5609332037518635</v>
      </c>
    </row>
    <row r="40" spans="1:3" x14ac:dyDescent="0.25">
      <c r="A40" s="21"/>
      <c r="B40" s="11" t="s">
        <v>28</v>
      </c>
      <c r="C40" s="9">
        <f>10^C38</f>
        <v>1677352.5851916894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120594.3</v>
      </c>
    </row>
    <row r="43" spans="1:3" x14ac:dyDescent="0.25">
      <c r="B43" s="17">
        <v>3</v>
      </c>
      <c r="C43" s="5">
        <v>27909.3</v>
      </c>
    </row>
    <row r="44" spans="1:3" x14ac:dyDescent="0.25">
      <c r="B44" s="17">
        <v>4.5</v>
      </c>
      <c r="C44" s="5">
        <v>9729</v>
      </c>
    </row>
    <row r="45" spans="1:3" x14ac:dyDescent="0.25">
      <c r="B45" s="17">
        <v>6</v>
      </c>
      <c r="C45" s="5">
        <v>5107.5</v>
      </c>
    </row>
    <row r="46" spans="1:3" x14ac:dyDescent="0.25">
      <c r="B46" s="17">
        <v>7.5</v>
      </c>
      <c r="C46" s="5">
        <v>3090.7</v>
      </c>
    </row>
    <row r="47" spans="1:3" x14ac:dyDescent="0.25">
      <c r="B47" s="17">
        <v>9</v>
      </c>
      <c r="C47" s="5">
        <v>2528.3000000000002</v>
      </c>
    </row>
    <row r="48" spans="1:3" x14ac:dyDescent="0.25">
      <c r="B48" s="17">
        <v>10.5</v>
      </c>
      <c r="C48" s="5">
        <v>2064.1</v>
      </c>
    </row>
    <row r="49" spans="2:3" x14ac:dyDescent="0.25">
      <c r="B49" s="17">
        <v>12</v>
      </c>
      <c r="C49" s="5">
        <v>1694.9</v>
      </c>
    </row>
    <row r="50" spans="2:3" x14ac:dyDescent="0.25">
      <c r="B50" s="17">
        <v>13.5</v>
      </c>
      <c r="C50" s="5">
        <v>1514</v>
      </c>
    </row>
    <row r="51" spans="2:3" x14ac:dyDescent="0.25">
      <c r="B51" s="17">
        <v>15</v>
      </c>
      <c r="C51" s="5">
        <v>1183.9000000000001</v>
      </c>
    </row>
    <row r="52" spans="2:3" x14ac:dyDescent="0.25">
      <c r="B52" s="17">
        <v>16.5</v>
      </c>
      <c r="C52" s="5">
        <v>775.9</v>
      </c>
    </row>
    <row r="53" spans="2:3" x14ac:dyDescent="0.25">
      <c r="B53" s="17">
        <v>18</v>
      </c>
      <c r="C53" s="5">
        <v>760.9</v>
      </c>
    </row>
    <row r="54" spans="2:3" x14ac:dyDescent="0.25">
      <c r="B54" s="17">
        <v>19.5</v>
      </c>
      <c r="C54" s="5">
        <v>743.6</v>
      </c>
    </row>
    <row r="55" spans="2:3" x14ac:dyDescent="0.25">
      <c r="B55" s="17">
        <v>21</v>
      </c>
      <c r="C55" s="5">
        <v>585.70000000000005</v>
      </c>
    </row>
    <row r="56" spans="2:3" x14ac:dyDescent="0.25">
      <c r="B56" s="17">
        <v>22.5</v>
      </c>
      <c r="C56" s="5">
        <v>651.5</v>
      </c>
    </row>
    <row r="57" spans="2:3" x14ac:dyDescent="0.25">
      <c r="B57" s="17">
        <v>24</v>
      </c>
      <c r="C57" s="5">
        <v>707.9</v>
      </c>
    </row>
    <row r="58" spans="2:3" x14ac:dyDescent="0.25">
      <c r="B58" s="17">
        <v>25.5</v>
      </c>
      <c r="C58" s="5">
        <v>733.1</v>
      </c>
    </row>
    <row r="59" spans="2:3" x14ac:dyDescent="0.25">
      <c r="B59" s="17">
        <v>27</v>
      </c>
      <c r="C59" s="5">
        <v>631.1</v>
      </c>
    </row>
    <row r="60" spans="2:3" x14ac:dyDescent="0.25">
      <c r="B60" s="17">
        <v>28.5</v>
      </c>
      <c r="C60" s="5">
        <v>640.5</v>
      </c>
    </row>
    <row r="61" spans="2:3" x14ac:dyDescent="0.25">
      <c r="B61" s="17">
        <v>30</v>
      </c>
      <c r="C61" s="5">
        <v>385</v>
      </c>
    </row>
    <row r="62" spans="2:3" x14ac:dyDescent="0.25">
      <c r="B62" s="17">
        <v>31.5</v>
      </c>
      <c r="C62" s="5">
        <v>432.5</v>
      </c>
    </row>
    <row r="63" spans="2:3" x14ac:dyDescent="0.25">
      <c r="B63" s="17">
        <v>33</v>
      </c>
      <c r="C63" s="5">
        <v>532.20000000000005</v>
      </c>
    </row>
    <row r="64" spans="2:3" x14ac:dyDescent="0.25">
      <c r="B64" s="17">
        <v>34.5</v>
      </c>
      <c r="C64" s="5">
        <v>494.3</v>
      </c>
    </row>
    <row r="65" spans="1:3" x14ac:dyDescent="0.25">
      <c r="B65" s="17">
        <v>36</v>
      </c>
      <c r="C65" s="5">
        <v>411.3</v>
      </c>
    </row>
    <row r="66" spans="1:3" x14ac:dyDescent="0.25">
      <c r="B66" s="17">
        <v>37.5</v>
      </c>
      <c r="C66" s="5">
        <v>411.6</v>
      </c>
    </row>
    <row r="67" spans="1:3" x14ac:dyDescent="0.25">
      <c r="B67" s="17">
        <v>39</v>
      </c>
      <c r="C67" s="5">
        <v>389.6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125709.31962576266</v>
      </c>
    </row>
    <row r="70" spans="1:3" x14ac:dyDescent="0.25">
      <c r="B70" s="17">
        <v>3</v>
      </c>
      <c r="C70" s="13">
        <f t="shared" si="0"/>
        <v>29093.075827226476</v>
      </c>
    </row>
    <row r="71" spans="1:3" x14ac:dyDescent="0.25">
      <c r="B71" s="17">
        <v>4.5</v>
      </c>
      <c r="C71" s="13">
        <f t="shared" si="0"/>
        <v>10141.65653467075</v>
      </c>
    </row>
    <row r="72" spans="1:3" x14ac:dyDescent="0.25">
      <c r="B72" s="17">
        <v>6</v>
      </c>
      <c r="C72" s="13">
        <f t="shared" si="0"/>
        <v>5324.1351373040252</v>
      </c>
    </row>
    <row r="73" spans="1:3" x14ac:dyDescent="0.25">
      <c r="B73" s="17">
        <v>7.5</v>
      </c>
      <c r="C73" s="13">
        <f t="shared" si="0"/>
        <v>3221.7923580745078</v>
      </c>
    </row>
    <row r="74" spans="1:3" x14ac:dyDescent="0.25">
      <c r="B74" s="17">
        <v>9</v>
      </c>
      <c r="C74" s="13">
        <f t="shared" si="0"/>
        <v>2635.5381042869831</v>
      </c>
    </row>
    <row r="75" spans="1:3" x14ac:dyDescent="0.25">
      <c r="B75" s="17">
        <v>10.5</v>
      </c>
      <c r="C75" s="13">
        <f t="shared" si="0"/>
        <v>2151.6490135896697</v>
      </c>
    </row>
    <row r="76" spans="1:3" x14ac:dyDescent="0.25">
      <c r="B76" s="17">
        <v>12</v>
      </c>
      <c r="C76" s="13">
        <f t="shared" si="0"/>
        <v>1766.7893576537626</v>
      </c>
    </row>
    <row r="77" spans="1:3" x14ac:dyDescent="0.25">
      <c r="B77" s="17">
        <v>13.5</v>
      </c>
      <c r="C77" s="13">
        <f t="shared" si="0"/>
        <v>1578.2164655659899</v>
      </c>
    </row>
    <row r="78" spans="1:3" x14ac:dyDescent="0.25">
      <c r="B78" s="17">
        <v>15</v>
      </c>
      <c r="C78" s="13">
        <f t="shared" si="0"/>
        <v>1234.1152401476722</v>
      </c>
    </row>
    <row r="79" spans="1:3" x14ac:dyDescent="0.25">
      <c r="B79" s="17">
        <v>16.5</v>
      </c>
      <c r="C79" s="13">
        <f t="shared" si="0"/>
        <v>808.80987822500106</v>
      </c>
    </row>
    <row r="80" spans="1:3" x14ac:dyDescent="0.25">
      <c r="B80" s="17">
        <v>18</v>
      </c>
      <c r="C80" s="13">
        <f t="shared" si="0"/>
        <v>793.17365168372635</v>
      </c>
    </row>
    <row r="81" spans="1:3" x14ac:dyDescent="0.25">
      <c r="B81" s="17">
        <v>19.5</v>
      </c>
      <c r="C81" s="13">
        <f t="shared" si="0"/>
        <v>775.13987040612301</v>
      </c>
    </row>
    <row r="82" spans="1:3" x14ac:dyDescent="0.25">
      <c r="B82" s="17">
        <v>21</v>
      </c>
      <c r="C82" s="13">
        <f t="shared" si="0"/>
        <v>610.54252568163827</v>
      </c>
    </row>
    <row r="83" spans="1:3" x14ac:dyDescent="0.25">
      <c r="B83" s="17">
        <v>22.5</v>
      </c>
      <c r="C83" s="13">
        <f t="shared" si="0"/>
        <v>679.1334394426965</v>
      </c>
    </row>
    <row r="84" spans="1:3" x14ac:dyDescent="0.25">
      <c r="B84" s="17">
        <v>24</v>
      </c>
      <c r="C84" s="13">
        <f t="shared" si="0"/>
        <v>737.92565123788916</v>
      </c>
    </row>
    <row r="85" spans="1:3" x14ac:dyDescent="0.25">
      <c r="B85" s="17">
        <v>25.5</v>
      </c>
      <c r="C85" s="13">
        <f t="shared" si="0"/>
        <v>764.19451182723071</v>
      </c>
    </row>
    <row r="86" spans="1:3" x14ac:dyDescent="0.25">
      <c r="B86" s="17">
        <v>27</v>
      </c>
      <c r="C86" s="13">
        <f t="shared" si="0"/>
        <v>657.86817134656292</v>
      </c>
    </row>
    <row r="87" spans="1:3" x14ac:dyDescent="0.25">
      <c r="B87" s="17">
        <v>28.5</v>
      </c>
      <c r="C87" s="13">
        <f t="shared" si="0"/>
        <v>667.66687331242838</v>
      </c>
    </row>
    <row r="88" spans="1:3" x14ac:dyDescent="0.25">
      <c r="B88" s="17">
        <v>30</v>
      </c>
      <c r="C88" s="13">
        <f t="shared" si="0"/>
        <v>401.32981455938318</v>
      </c>
    </row>
    <row r="89" spans="1:3" x14ac:dyDescent="0.25">
      <c r="B89" s="17">
        <v>31.5</v>
      </c>
      <c r="C89" s="13">
        <f t="shared" si="0"/>
        <v>450.84453194008631</v>
      </c>
    </row>
    <row r="90" spans="1:3" x14ac:dyDescent="0.25">
      <c r="B90" s="17">
        <v>33</v>
      </c>
      <c r="C90" s="13">
        <f t="shared" si="0"/>
        <v>554.77331768442536</v>
      </c>
    </row>
    <row r="91" spans="1:3" x14ac:dyDescent="0.25">
      <c r="B91" s="17">
        <v>34.5</v>
      </c>
      <c r="C91" s="13">
        <f t="shared" si="0"/>
        <v>515.26578529013796</v>
      </c>
    </row>
    <row r="92" spans="1:3" x14ac:dyDescent="0.25">
      <c r="B92" s="17">
        <v>36</v>
      </c>
      <c r="C92" s="13">
        <f t="shared" si="0"/>
        <v>428.74533176175146</v>
      </c>
    </row>
    <row r="93" spans="1:3" x14ac:dyDescent="0.25">
      <c r="B93" s="17">
        <v>37.5</v>
      </c>
      <c r="C93" s="13">
        <f t="shared" si="0"/>
        <v>429.05805629257696</v>
      </c>
    </row>
    <row r="94" spans="1:3" x14ac:dyDescent="0.25">
      <c r="B94" s="17">
        <v>39</v>
      </c>
      <c r="C94" s="13">
        <f t="shared" si="0"/>
        <v>406.12492403204078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271745.17861167906</v>
      </c>
    </row>
    <row r="97" spans="2:3" x14ac:dyDescent="0.25">
      <c r="B97" s="17">
        <v>3</v>
      </c>
      <c r="C97">
        <f t="shared" si="1"/>
        <v>62890.34982106895</v>
      </c>
    </row>
    <row r="98" spans="2:3" x14ac:dyDescent="0.25">
      <c r="B98" s="17">
        <v>4.5</v>
      </c>
      <c r="C98">
        <f t="shared" si="1"/>
        <v>21923.165876936353</v>
      </c>
    </row>
    <row r="99" spans="2:3" x14ac:dyDescent="0.25">
      <c r="B99" s="17">
        <v>6</v>
      </c>
      <c r="C99">
        <f t="shared" si="1"/>
        <v>11509.15507415484</v>
      </c>
    </row>
    <row r="100" spans="2:3" x14ac:dyDescent="0.25">
      <c r="B100" s="17">
        <v>7.5</v>
      </c>
      <c r="C100">
        <f t="shared" si="1"/>
        <v>6964.5316862829868</v>
      </c>
    </row>
    <row r="101" spans="2:3" x14ac:dyDescent="0.25">
      <c r="B101" s="17">
        <v>9</v>
      </c>
      <c r="C101">
        <f t="shared" si="1"/>
        <v>5697.2289327431581</v>
      </c>
    </row>
    <row r="102" spans="2:3" x14ac:dyDescent="0.25">
      <c r="B102" s="17">
        <v>10.5</v>
      </c>
      <c r="C102">
        <f t="shared" si="1"/>
        <v>4651.2084167524235</v>
      </c>
    </row>
    <row r="103" spans="2:3" x14ac:dyDescent="0.25">
      <c r="B103" s="17">
        <v>12</v>
      </c>
      <c r="C103">
        <f t="shared" si="1"/>
        <v>3819.2593118326063</v>
      </c>
    </row>
    <row r="104" spans="2:3" x14ac:dyDescent="0.25">
      <c r="B104" s="17">
        <v>13.5</v>
      </c>
      <c r="C104">
        <f t="shared" si="1"/>
        <v>3411.6222774880912</v>
      </c>
    </row>
    <row r="105" spans="2:3" x14ac:dyDescent="0.25">
      <c r="B105" s="17">
        <v>15</v>
      </c>
      <c r="C105">
        <f t="shared" si="1"/>
        <v>2667.780458598515</v>
      </c>
    </row>
    <row r="106" spans="2:3" x14ac:dyDescent="0.25">
      <c r="B106" s="17">
        <v>16.5</v>
      </c>
      <c r="C106">
        <f t="shared" si="1"/>
        <v>1748.4000826307858</v>
      </c>
    </row>
    <row r="107" spans="2:3" x14ac:dyDescent="0.25">
      <c r="B107" s="17">
        <v>18</v>
      </c>
      <c r="C107">
        <f t="shared" si="1"/>
        <v>1714.5993335143255</v>
      </c>
    </row>
    <row r="108" spans="2:3" x14ac:dyDescent="0.25">
      <c r="B108" s="17">
        <v>19.5</v>
      </c>
      <c r="C108">
        <f t="shared" si="1"/>
        <v>1675.6158028666744</v>
      </c>
    </row>
    <row r="109" spans="2:3" x14ac:dyDescent="0.25">
      <c r="B109" s="17">
        <v>21</v>
      </c>
      <c r="C109">
        <f t="shared" si="1"/>
        <v>1319.8065838340656</v>
      </c>
    </row>
    <row r="110" spans="2:3" x14ac:dyDescent="0.25">
      <c r="B110" s="17">
        <v>22.5</v>
      </c>
      <c r="C110">
        <f t="shared" si="1"/>
        <v>1468.0792032916061</v>
      </c>
    </row>
    <row r="111" spans="2:3" x14ac:dyDescent="0.25">
      <c r="B111" s="17">
        <v>24</v>
      </c>
      <c r="C111">
        <f t="shared" si="1"/>
        <v>1595.1700199694978</v>
      </c>
    </row>
    <row r="112" spans="2:3" x14ac:dyDescent="0.25">
      <c r="B112" s="17">
        <v>25.5</v>
      </c>
      <c r="C112">
        <f t="shared" si="1"/>
        <v>1651.9552784851519</v>
      </c>
    </row>
    <row r="113" spans="1:3" x14ac:dyDescent="0.25">
      <c r="B113" s="17">
        <v>27</v>
      </c>
      <c r="C113">
        <f t="shared" si="1"/>
        <v>1422.1101844932198</v>
      </c>
    </row>
    <row r="114" spans="1:3" x14ac:dyDescent="0.25">
      <c r="B114" s="17">
        <v>28.5</v>
      </c>
      <c r="C114">
        <f t="shared" si="1"/>
        <v>1443.2919872728683</v>
      </c>
    </row>
    <row r="115" spans="1:3" x14ac:dyDescent="0.25">
      <c r="B115" s="17">
        <v>30</v>
      </c>
      <c r="C115">
        <f t="shared" si="1"/>
        <v>867.5525606558225</v>
      </c>
    </row>
    <row r="116" spans="1:3" x14ac:dyDescent="0.25">
      <c r="B116" s="17">
        <v>31.5</v>
      </c>
      <c r="C116">
        <f t="shared" si="1"/>
        <v>974.58826619128104</v>
      </c>
    </row>
    <row r="117" spans="1:3" x14ac:dyDescent="0.25">
      <c r="B117" s="17">
        <v>33</v>
      </c>
      <c r="C117">
        <f t="shared" si="1"/>
        <v>1199.2505786520228</v>
      </c>
    </row>
    <row r="118" spans="1:3" x14ac:dyDescent="0.25">
      <c r="B118" s="17">
        <v>34.5</v>
      </c>
      <c r="C118">
        <f t="shared" si="1"/>
        <v>1113.8473525510988</v>
      </c>
    </row>
    <row r="119" spans="1:3" x14ac:dyDescent="0.25">
      <c r="B119" s="17">
        <v>36</v>
      </c>
      <c r="C119">
        <f t="shared" si="1"/>
        <v>926.81654077335008</v>
      </c>
    </row>
    <row r="120" spans="1:3" x14ac:dyDescent="0.25">
      <c r="B120" s="17">
        <v>37.5</v>
      </c>
      <c r="C120">
        <f t="shared" si="1"/>
        <v>927.4925557556794</v>
      </c>
    </row>
    <row r="121" spans="1:3" x14ac:dyDescent="0.25">
      <c r="B121" s="17">
        <v>39</v>
      </c>
      <c r="C121">
        <f t="shared" si="1"/>
        <v>877.91812371820379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5.4341618474375659</v>
      </c>
    </row>
    <row r="124" spans="1:3" x14ac:dyDescent="0.25">
      <c r="B124" s="17">
        <v>3</v>
      </c>
      <c r="C124" s="13">
        <f t="shared" si="2"/>
        <v>4.7985840104534221</v>
      </c>
    </row>
    <row r="125" spans="1:3" x14ac:dyDescent="0.25">
      <c r="B125" s="17">
        <v>4.5</v>
      </c>
      <c r="C125" s="13">
        <f t="shared" si="2"/>
        <v>4.3409032698672698</v>
      </c>
    </row>
    <row r="126" spans="1:3" x14ac:dyDescent="0.25">
      <c r="B126" s="17">
        <v>6</v>
      </c>
      <c r="C126" s="13">
        <f t="shared" si="2"/>
        <v>4.0610434417791197</v>
      </c>
    </row>
    <row r="127" spans="1:3" x14ac:dyDescent="0.25">
      <c r="B127" s="17">
        <v>7.5</v>
      </c>
      <c r="C127" s="13">
        <f t="shared" si="2"/>
        <v>3.842891918620563</v>
      </c>
    </row>
    <row r="128" spans="1:3" x14ac:dyDescent="0.25">
      <c r="B128" s="17">
        <v>9</v>
      </c>
      <c r="C128" s="13">
        <f t="shared" si="2"/>
        <v>3.7556636711381723</v>
      </c>
    </row>
    <row r="129" spans="2:3" x14ac:dyDescent="0.25">
      <c r="B129" s="17">
        <v>10.5</v>
      </c>
      <c r="C129" s="13">
        <f t="shared" si="2"/>
        <v>3.667565800319418</v>
      </c>
    </row>
    <row r="130" spans="2:3" x14ac:dyDescent="0.25">
      <c r="B130" s="17">
        <v>12</v>
      </c>
      <c r="C130" s="13">
        <f t="shared" si="2"/>
        <v>3.581979146164564</v>
      </c>
    </row>
    <row r="131" spans="2:3" x14ac:dyDescent="0.25">
      <c r="B131" s="17">
        <v>13.5</v>
      </c>
      <c r="C131" s="13">
        <f t="shared" si="2"/>
        <v>3.5329609416386885</v>
      </c>
    </row>
    <row r="132" spans="2:3" x14ac:dyDescent="0.25">
      <c r="B132" s="17">
        <v>15</v>
      </c>
      <c r="C132" s="13">
        <f t="shared" si="2"/>
        <v>3.4261500870352624</v>
      </c>
    </row>
    <row r="133" spans="2:3" x14ac:dyDescent="0.25">
      <c r="B133" s="17">
        <v>16.5</v>
      </c>
      <c r="C133" s="13">
        <f t="shared" si="2"/>
        <v>3.24264081834272</v>
      </c>
    </row>
    <row r="134" spans="2:3" x14ac:dyDescent="0.25">
      <c r="B134" s="17">
        <v>18</v>
      </c>
      <c r="C134" s="13">
        <f t="shared" si="2"/>
        <v>3.2341626505751861</v>
      </c>
    </row>
    <row r="135" spans="2:3" x14ac:dyDescent="0.25">
      <c r="B135" s="17">
        <v>19.5</v>
      </c>
      <c r="C135" s="13">
        <f t="shared" si="2"/>
        <v>3.2241744475744953</v>
      </c>
    </row>
    <row r="136" spans="2:3" x14ac:dyDescent="0.25">
      <c r="B136" s="17">
        <v>21</v>
      </c>
      <c r="C136" s="13">
        <f t="shared" si="2"/>
        <v>3.1205102905025948</v>
      </c>
    </row>
    <row r="137" spans="2:3" x14ac:dyDescent="0.25">
      <c r="B137" s="17">
        <v>22.5</v>
      </c>
      <c r="C137" s="13">
        <f t="shared" si="2"/>
        <v>3.166749486523238</v>
      </c>
    </row>
    <row r="138" spans="2:3" x14ac:dyDescent="0.25">
      <c r="B138" s="17">
        <v>24</v>
      </c>
      <c r="C138" s="13">
        <f t="shared" si="2"/>
        <v>3.2028069788034847</v>
      </c>
    </row>
    <row r="139" spans="2:3" x14ac:dyDescent="0.25">
      <c r="B139" s="17">
        <v>25.5</v>
      </c>
      <c r="C139" s="13">
        <f t="shared" si="2"/>
        <v>3.217998285980721</v>
      </c>
    </row>
    <row r="140" spans="2:3" x14ac:dyDescent="0.25">
      <c r="B140" s="17">
        <v>27</v>
      </c>
      <c r="C140" s="13">
        <f t="shared" si="2"/>
        <v>3.1529332466494102</v>
      </c>
    </row>
    <row r="141" spans="2:3" x14ac:dyDescent="0.25">
      <c r="B141" s="17">
        <v>28.5</v>
      </c>
      <c r="C141" s="13">
        <f t="shared" si="2"/>
        <v>3.1593542005553394</v>
      </c>
    </row>
    <row r="142" spans="2:3" x14ac:dyDescent="0.25">
      <c r="B142" s="17">
        <v>30</v>
      </c>
      <c r="C142" s="13">
        <f t="shared" si="2"/>
        <v>2.9382957959831351</v>
      </c>
    </row>
    <row r="143" spans="2:3" x14ac:dyDescent="0.25">
      <c r="B143" s="17">
        <v>31.5</v>
      </c>
      <c r="C143" s="13">
        <f t="shared" si="2"/>
        <v>2.9888211782754674</v>
      </c>
    </row>
    <row r="144" spans="2:3" x14ac:dyDescent="0.25">
      <c r="B144" s="17">
        <v>33</v>
      </c>
      <c r="C144" s="13">
        <f t="shared" si="2"/>
        <v>3.0789099366900046</v>
      </c>
    </row>
    <row r="145" spans="1:3" x14ac:dyDescent="0.25">
      <c r="B145" s="17">
        <v>34.5</v>
      </c>
      <c r="C145" s="13">
        <f t="shared" si="2"/>
        <v>3.0468256769354114</v>
      </c>
    </row>
    <row r="146" spans="1:3" x14ac:dyDescent="0.25">
      <c r="B146" s="17">
        <v>36</v>
      </c>
      <c r="C146" s="13">
        <f t="shared" si="2"/>
        <v>2.9669937759838096</v>
      </c>
    </row>
    <row r="147" spans="1:3" x14ac:dyDescent="0.25">
      <c r="B147" s="17">
        <v>37.5</v>
      </c>
      <c r="C147" s="13">
        <f t="shared" si="2"/>
        <v>2.9673104325650299</v>
      </c>
    </row>
    <row r="148" spans="1:3" x14ac:dyDescent="0.25">
      <c r="B148" s="13">
        <v>39</v>
      </c>
      <c r="C148" s="13">
        <f t="shared" si="2"/>
        <v>2.9434540146812127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0.70590079953240203</v>
      </c>
    </row>
    <row r="151" spans="1:3" x14ac:dyDescent="0.25">
      <c r="B151" s="17">
        <v>3</v>
      </c>
      <c r="C151" s="6">
        <f>IF(C124&lt;&gt;"", RSQ($B124:$B$148, $C124:$C$148),"")</f>
        <v>0.7634424098533088</v>
      </c>
    </row>
    <row r="152" spans="1:3" x14ac:dyDescent="0.25">
      <c r="B152" s="17">
        <v>4.5</v>
      </c>
      <c r="C152" s="6">
        <f>IF(C125&lt;&gt;"", RSQ($B125:$B$148, $C125:$C$148),"")</f>
        <v>0.81156785733610526</v>
      </c>
    </row>
    <row r="153" spans="1:3" x14ac:dyDescent="0.25">
      <c r="B153" s="17">
        <v>6</v>
      </c>
      <c r="C153" s="6">
        <f>IF(C126&lt;&gt;"", RSQ($B126:$B$148, $C126:$C$148),"")</f>
        <v>0.83580649210582958</v>
      </c>
    </row>
    <row r="154" spans="1:3" x14ac:dyDescent="0.25">
      <c r="B154" s="17">
        <v>7.5</v>
      </c>
      <c r="C154" s="15">
        <f>IF(C127&lt;&gt;"", RSQ($B127:$B$148, $C127:$C$148),"")</f>
        <v>0.84387185542430121</v>
      </c>
    </row>
    <row r="155" spans="1:3" x14ac:dyDescent="0.25">
      <c r="B155" s="17">
        <v>9</v>
      </c>
      <c r="C155" s="6">
        <f>IF(C128&lt;&gt;"", RSQ($B128:$B$148, $C128:$C$148),"")</f>
        <v>0.83264709665886816</v>
      </c>
    </row>
    <row r="156" spans="1:3" x14ac:dyDescent="0.25">
      <c r="B156" s="17">
        <v>10.5</v>
      </c>
      <c r="C156" s="16">
        <f>IF(C129&lt;&gt;"", RSQ($B129:$B$148, $C129:$C$148),"")</f>
        <v>0.82012726004022807</v>
      </c>
    </row>
    <row r="157" spans="1:3" x14ac:dyDescent="0.25">
      <c r="B157" s="17">
        <v>12</v>
      </c>
      <c r="C157" s="16">
        <f>IF(C130&lt;&gt;"", RSQ($B130:$B$148, $C130:$C$148),"")</f>
        <v>0.80488016392920692</v>
      </c>
    </row>
    <row r="158" spans="1:3" x14ac:dyDescent="0.25">
      <c r="B158" s="17">
        <v>13.5</v>
      </c>
      <c r="C158" s="6">
        <f>IF(C131&lt;&gt;"", RSQ($B131:$B$148, $C131:$C$148),"")</f>
        <v>0.78494169829192884</v>
      </c>
    </row>
    <row r="159" spans="1:3" x14ac:dyDescent="0.25">
      <c r="B159" s="17">
        <v>15</v>
      </c>
      <c r="C159" s="6">
        <f>IF(C132&lt;&gt;"", RSQ($B132:$B$148, $C132:$C$148),"")</f>
        <v>0.77612835722480933</v>
      </c>
    </row>
    <row r="160" spans="1:3" x14ac:dyDescent="0.25">
      <c r="B160" s="17">
        <v>16.5</v>
      </c>
      <c r="C160" s="6">
        <f>IF(C133&lt;&gt;"", RSQ($B133:$B$148, $C133:$C$148),"")</f>
        <v>0.75142741757281484</v>
      </c>
    </row>
    <row r="161" spans="1:3" x14ac:dyDescent="0.25">
      <c r="B161" s="17">
        <v>18</v>
      </c>
      <c r="C161" s="6">
        <f>IF(C134&lt;&gt;"", RSQ($B134:$B$148, $C134:$C$148),"")</f>
        <v>0.7227816881124054</v>
      </c>
    </row>
    <row r="162" spans="1:3" x14ac:dyDescent="0.25">
      <c r="B162" s="17">
        <v>19.5</v>
      </c>
      <c r="C162" s="6">
        <f>IF(C135&lt;&gt;"", RSQ($B135:$B$148, $C135:$C$148),"")</f>
        <v>0.68398945740515726</v>
      </c>
    </row>
    <row r="163" spans="1:3" x14ac:dyDescent="0.25">
      <c r="B163" s="17">
        <v>21</v>
      </c>
      <c r="C163" s="6">
        <f>IF(C136&lt;&gt;"", RSQ($B136:$B$148, $C136:$C$148),"")</f>
        <v>0.63173679535728966</v>
      </c>
    </row>
    <row r="164" spans="1:3" x14ac:dyDescent="0.25">
      <c r="B164" s="17">
        <v>22.5</v>
      </c>
      <c r="C164" s="6">
        <f>IF(C137&lt;&gt;"", RSQ($B137:$B$148, $C137:$C$148),"")</f>
        <v>0.69329720465038225</v>
      </c>
    </row>
    <row r="165" spans="1:3" x14ac:dyDescent="0.25">
      <c r="B165" s="17">
        <v>24</v>
      </c>
      <c r="C165" s="6">
        <f>IF(C138&lt;&gt;"", RSQ($B138:$B$148, $C138:$C$148),"")</f>
        <v>0.68353339447615746</v>
      </c>
    </row>
    <row r="166" spans="1:3" x14ac:dyDescent="0.25">
      <c r="B166" s="17">
        <v>25.5</v>
      </c>
      <c r="C166" s="6">
        <f>IF(C139&lt;&gt;"", RSQ($B139:$B$148, $C139:$C$148),"")</f>
        <v>0.60857883910337052</v>
      </c>
    </row>
    <row r="167" spans="1:3" x14ac:dyDescent="0.25">
      <c r="B167" s="17">
        <v>27</v>
      </c>
      <c r="C167" s="6">
        <f>IF(C140&lt;&gt;"", RSQ($B140:$B$148, $C140:$C$148),"")</f>
        <v>0.46898347444766547</v>
      </c>
    </row>
    <row r="168" spans="1:3" x14ac:dyDescent="0.25">
      <c r="B168" s="17">
        <v>28.5</v>
      </c>
      <c r="C168" s="6">
        <f>IF(C141&lt;&gt;"", RSQ($B141:$B$148, $C141:$C$148),"")</f>
        <v>0.303025488379978</v>
      </c>
    </row>
    <row r="169" spans="1:3" x14ac:dyDescent="0.25">
      <c r="B169" s="17">
        <v>30</v>
      </c>
      <c r="C169" s="6">
        <f>IF(C142&lt;&gt;"", RSQ($B142:$B$148, $C142:$C$148),"")</f>
        <v>4.0814550301170101E-2</v>
      </c>
    </row>
    <row r="170" spans="1:3" x14ac:dyDescent="0.25">
      <c r="B170" s="17">
        <v>31.5</v>
      </c>
      <c r="C170" s="6">
        <f>IF(C143&lt;&gt;"", RSQ($B143:$B$148, $C143:$C$148),"")</f>
        <v>0.42320124131933062</v>
      </c>
    </row>
    <row r="171" spans="1:3" x14ac:dyDescent="0.25">
      <c r="B171" s="17">
        <v>33</v>
      </c>
      <c r="C171" s="6">
        <f>IF(C144&lt;&gt;"", RSQ($B144:$B$148, $C144:$C$148),"")</f>
        <v>0.89162903812822558</v>
      </c>
    </row>
    <row r="172" spans="1:3" x14ac:dyDescent="0.25">
      <c r="B172" s="17">
        <v>34.5</v>
      </c>
      <c r="C172" s="6">
        <f>IF(C145&lt;&gt;"", RSQ($B145:$B$148, $C145:$C$148),"")</f>
        <v>0.78331416406590904</v>
      </c>
    </row>
    <row r="173" spans="1:3" x14ac:dyDescent="0.25">
      <c r="B173" s="17">
        <v>36</v>
      </c>
      <c r="C173" s="6">
        <f>IF(C146&lt;&gt;"", RSQ($B146:$B$148, $C146:$C$148),"")</f>
        <v>0.73991281027905975</v>
      </c>
    </row>
    <row r="174" spans="1:3" x14ac:dyDescent="0.25">
      <c r="B174" s="17">
        <v>37.5</v>
      </c>
      <c r="C174" s="6">
        <f>IF(C147&lt;&gt;"", RSQ($B147:$B$148, $C147:$C$148),"")</f>
        <v>1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7.5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1.0000000000000004</v>
      </c>
    </row>
    <row r="180" spans="1:3" x14ac:dyDescent="0.25">
      <c r="B180" s="17">
        <v>4.5</v>
      </c>
      <c r="C180" s="6">
        <f>RSQ($B$123:$B125, $C$123:$C125)</f>
        <v>0.99125108187988975</v>
      </c>
    </row>
    <row r="181" spans="1:3" x14ac:dyDescent="0.25">
      <c r="B181" s="17">
        <v>6</v>
      </c>
      <c r="C181" s="6">
        <f>RSQ($B$123:$B126, $C$123:$C126)</f>
        <v>0.97068490268886787</v>
      </c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RSQ($B125:$B$128, C125:C$128)</f>
        <v>0.95342571000264353</v>
      </c>
    </row>
    <row r="208" spans="1:3" x14ac:dyDescent="0.25">
      <c r="B208" s="17">
        <v>6</v>
      </c>
      <c r="C208" s="13">
        <f>RSQ($B126:$B$128, C126:C$128)</f>
        <v>0.94226927998811638</v>
      </c>
    </row>
    <row r="209" spans="2:3" x14ac:dyDescent="0.25">
      <c r="B209" s="17">
        <v>7.5</v>
      </c>
      <c r="C209">
        <f>RSQ($B127:$B$128, C127:C$128)</f>
        <v>1.0000000000000004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1.953425710002644</v>
      </c>
    </row>
    <row r="235" spans="1:3" x14ac:dyDescent="0.25">
      <c r="B235" s="17">
        <v>6</v>
      </c>
      <c r="C235" s="15">
        <f t="shared" ref="C235:C236" si="3">SUM(C180,C208)</f>
        <v>1.9335203618680061</v>
      </c>
    </row>
    <row r="236" spans="1:3" x14ac:dyDescent="0.25">
      <c r="B236" s="17">
        <v>7.5</v>
      </c>
      <c r="C236" s="15">
        <f t="shared" si="3"/>
        <v>1.9706849026888684</v>
      </c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1.9706849026888684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5.4238800418513859</v>
      </c>
    </row>
    <row r="262" spans="1:3" x14ac:dyDescent="0.25">
      <c r="B262" s="17">
        <v>3</v>
      </c>
      <c r="C262" s="13">
        <f t="shared" si="4"/>
        <v>4.7563997849988358</v>
      </c>
    </row>
    <row r="263" spans="1:3" x14ac:dyDescent="0.25">
      <c r="B263" s="17">
        <v>4.5</v>
      </c>
      <c r="C263" s="13">
        <f t="shared" si="4"/>
        <v>4.2199249541151236</v>
      </c>
    </row>
    <row r="264" spans="1:3" x14ac:dyDescent="0.25">
      <c r="B264" s="17">
        <v>6</v>
      </c>
      <c r="C264" s="13">
        <f t="shared" si="4"/>
        <v>3.8214338899806028</v>
      </c>
    </row>
    <row r="265" spans="1:3" x14ac:dyDescent="0.25">
      <c r="B265" s="17">
        <v>7.5</v>
      </c>
      <c r="C265" s="13">
        <f t="shared" si="4"/>
        <v>3.3972442423676368</v>
      </c>
    </row>
    <row r="266" spans="1:3" x14ac:dyDescent="0.25">
      <c r="B266" s="17">
        <v>9</v>
      </c>
      <c r="C266" s="13">
        <f t="shared" si="4"/>
        <v>3.2056857566146992</v>
      </c>
    </row>
    <row r="267" spans="1:3" x14ac:dyDescent="0.25">
      <c r="B267" s="17">
        <v>10.5</v>
      </c>
      <c r="C267" s="13">
        <f t="shared" si="4"/>
        <v>2.956658805584651</v>
      </c>
    </row>
    <row r="268" spans="1:3" x14ac:dyDescent="0.25">
      <c r="B268" s="17">
        <v>12</v>
      </c>
      <c r="C268" s="13">
        <f t="shared" si="4"/>
        <v>2.5901723749002374</v>
      </c>
    </row>
    <row r="269" spans="1:3" x14ac:dyDescent="0.25">
      <c r="B269" s="17">
        <v>13.5</v>
      </c>
      <c r="C269" s="13">
        <f t="shared" si="4"/>
        <v>2.4329902482109484</v>
      </c>
    </row>
    <row r="270" spans="1:3" x14ac:dyDescent="0.25">
      <c r="B270" s="17">
        <v>15</v>
      </c>
      <c r="C270" t="str">
        <f t="shared" si="4"/>
        <v/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5.2079505431680522</v>
      </c>
    </row>
    <row r="289" spans="2:3" x14ac:dyDescent="0.25">
      <c r="B289" s="17">
        <v>3</v>
      </c>
      <c r="C289" s="13">
        <f>IF(0&lt;10^C262-10^(C$28*$B289+C$29),LOG(10^C262-10^(C$28*$B289+C$29)),"")</f>
        <v>4.1912767239636253</v>
      </c>
    </row>
    <row r="290" spans="2:3" x14ac:dyDescent="0.25">
      <c r="B290" s="17">
        <v>4.5</v>
      </c>
      <c r="C290" s="13">
        <f>IF(0&lt;10^C263-10^(C$28*$B290+C$29),LOG(10^C263-10^(C$28*$B290+C$29)),"")</f>
        <v>-10.536049848239342</v>
      </c>
    </row>
    <row r="291" spans="2:3" x14ac:dyDescent="0.25">
      <c r="B291" s="17">
        <v>6</v>
      </c>
      <c r="C291" s="13">
        <f>IF(0&lt;10^C264-10^(C$28*$B291+C$29),LOG(10^C264-10^(C$28*$B291+C$29)),"")</f>
        <v>-10.927256474252411</v>
      </c>
    </row>
    <row r="292" spans="2:3" x14ac:dyDescent="0.25">
      <c r="B292" s="17">
        <v>7.5</v>
      </c>
      <c r="C292" s="13" t="str">
        <f>IF(0&lt;10^C265-10^(C$28*$B292+C$29),LOG(10^C265-10^(C$28*$B292+C$29)),"")</f>
        <v/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2016-08-29T19:21:43Z</dcterms:modified>
</cp:coreProperties>
</file>