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10" i="2" l="1"/>
  <c r="C9" i="2"/>
  <c r="C36" i="2"/>
  <c r="C29" i="2"/>
  <c r="C28" i="2"/>
  <c r="C27" i="2"/>
  <c r="C20" i="2"/>
  <c r="C19" i="2"/>
  <c r="C18" i="2"/>
  <c r="C56" i="2"/>
  <c r="C23" i="1"/>
  <c r="C69" i="2" l="1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13" i="2" l="1"/>
  <c r="C97" i="2" l="1"/>
  <c r="C124" i="2" s="1"/>
  <c r="C98" i="2"/>
  <c r="C125" i="2" s="1"/>
  <c r="C99" i="2"/>
  <c r="C126" i="2" s="1"/>
  <c r="C100" i="2"/>
  <c r="C127" i="2" s="1"/>
  <c r="C101" i="2"/>
  <c r="C128" i="2" s="1"/>
  <c r="C102" i="2"/>
  <c r="C129" i="2" s="1"/>
  <c r="C103" i="2"/>
  <c r="C130" i="2" s="1"/>
  <c r="C104" i="2"/>
  <c r="C131" i="2" s="1"/>
  <c r="C105" i="2"/>
  <c r="C132" i="2" s="1"/>
  <c r="C106" i="2"/>
  <c r="C133" i="2" s="1"/>
  <c r="C107" i="2"/>
  <c r="C134" i="2" s="1"/>
  <c r="C108" i="2"/>
  <c r="C135" i="2" s="1"/>
  <c r="C109" i="2"/>
  <c r="C136" i="2" s="1"/>
  <c r="C110" i="2"/>
  <c r="C137" i="2" s="1"/>
  <c r="C111" i="2"/>
  <c r="C138" i="2" s="1"/>
  <c r="C112" i="2"/>
  <c r="C139" i="2" s="1"/>
  <c r="C113" i="2"/>
  <c r="C140" i="2" s="1"/>
  <c r="C114" i="2"/>
  <c r="C141" i="2" s="1"/>
  <c r="C115" i="2"/>
  <c r="C142" i="2" s="1"/>
  <c r="C116" i="2"/>
  <c r="C143" i="2" s="1"/>
  <c r="C117" i="2"/>
  <c r="C144" i="2" s="1"/>
  <c r="C118" i="2"/>
  <c r="C145" i="2" s="1"/>
  <c r="C119" i="2"/>
  <c r="C146" i="2" s="1"/>
  <c r="C120" i="2"/>
  <c r="C147" i="2" s="1"/>
  <c r="C121" i="2"/>
  <c r="C148" i="2" s="1"/>
  <c r="C96" i="2"/>
  <c r="C123" i="2" s="1"/>
  <c r="C213" i="2" l="1"/>
  <c r="C211" i="2"/>
  <c r="C209" i="2"/>
  <c r="C212" i="2"/>
  <c r="C208" i="2"/>
  <c r="C180" i="2"/>
  <c r="C184" i="2"/>
  <c r="C181" i="2"/>
  <c r="C185" i="2"/>
  <c r="C240" i="2" s="1"/>
  <c r="C182" i="2"/>
  <c r="C183" i="2"/>
  <c r="C22" i="2"/>
  <c r="C207" i="2"/>
  <c r="C210" i="2"/>
  <c r="C154" i="2"/>
  <c r="C163" i="2"/>
  <c r="C174" i="2"/>
  <c r="C170" i="2"/>
  <c r="C166" i="2"/>
  <c r="C162" i="2"/>
  <c r="C158" i="2"/>
  <c r="C173" i="2"/>
  <c r="C169" i="2"/>
  <c r="C165" i="2"/>
  <c r="C161" i="2"/>
  <c r="C157" i="2"/>
  <c r="C153" i="2"/>
  <c r="C150" i="2"/>
  <c r="C172" i="2"/>
  <c r="C168" i="2"/>
  <c r="C164" i="2"/>
  <c r="C160" i="2"/>
  <c r="C156" i="2"/>
  <c r="C152" i="2"/>
  <c r="C175" i="2"/>
  <c r="C171" i="2"/>
  <c r="C167" i="2"/>
  <c r="C159" i="2"/>
  <c r="C155" i="2"/>
  <c r="C151" i="2"/>
  <c r="C179" i="2"/>
  <c r="C238" i="2" l="1"/>
  <c r="C239" i="2"/>
  <c r="C236" i="2"/>
  <c r="C234" i="2"/>
  <c r="C237" i="2"/>
  <c r="C235" i="2"/>
  <c r="C263" i="2"/>
  <c r="C265" i="2"/>
  <c r="C261" i="2"/>
  <c r="C268" i="2"/>
  <c r="C267" i="2"/>
  <c r="C264" i="2"/>
  <c r="C269" i="2"/>
  <c r="C266" i="2"/>
  <c r="C262" i="2"/>
  <c r="C270" i="2"/>
  <c r="C21" i="2"/>
  <c r="C31" i="2" l="1"/>
  <c r="C16" i="2"/>
  <c r="C17" i="2"/>
  <c r="C258" i="2"/>
  <c r="C259" i="2" s="1"/>
  <c r="C289" i="2" l="1"/>
  <c r="C290" i="2"/>
  <c r="C291" i="2"/>
  <c r="C288" i="2"/>
  <c r="C292" i="2"/>
  <c r="C30" i="2"/>
  <c r="C26" i="2" s="1"/>
  <c r="C12" i="2"/>
  <c r="C37" i="2" l="1"/>
  <c r="C39" i="2" s="1"/>
  <c r="C35" i="2" s="1"/>
  <c r="C38" i="2"/>
  <c r="C40" i="2" s="1"/>
  <c r="C25" i="2"/>
  <c r="C11" i="2"/>
  <c r="C34" i="2" l="1"/>
</calcChain>
</file>

<file path=xl/sharedStrings.xml><?xml version="1.0" encoding="utf-8"?>
<sst xmlns="http://schemas.openxmlformats.org/spreadsheetml/2006/main" count="66" uniqueCount="38">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</sst>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164" fontId="0" fillId="0" borderId="0" xfId="0" applyNumberFormat="1" applyFont="1"/>
    <xf numFmtId="0" fontId="6" fillId="0" borderId="0" xfId="0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2" fillId="0" borderId="0" xfId="0" applyFont="1" applyFill="1" applyBorder="1" applyAlignment="1" applyProtection="1"/>
    <xf numFmtId="2" fontId="2" fillId="0" borderId="2" xfId="1" applyNumberFormat="1" applyBorder="1" applyAlignment="1">
      <alignment horizontal="center" vertical="center"/>
    </xf>
    <xf numFmtId="0" fontId="2" fillId="0" borderId="0" xfId="4"/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E30" sqref="E30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4">
        <v>1</v>
      </c>
    </row>
    <row r="2" spans="1:3" ht="30.75" customHeight="1" x14ac:dyDescent="0.25">
      <c r="A2" s="18" t="s">
        <v>3</v>
      </c>
      <c r="B2" s="18"/>
      <c r="C2" s="12">
        <v>8593.0464285714279</v>
      </c>
    </row>
    <row r="3" spans="1:3" x14ac:dyDescent="0.25">
      <c r="A3" s="18" t="s">
        <v>4</v>
      </c>
      <c r="B3" s="18"/>
      <c r="C3" s="23">
        <v>4469.1000000000004</v>
      </c>
    </row>
    <row r="4" spans="1:3" x14ac:dyDescent="0.25">
      <c r="A4" s="18" t="s">
        <v>5</v>
      </c>
      <c r="B4" s="18"/>
      <c r="C4" s="12">
        <v>4133.7</v>
      </c>
    </row>
    <row r="5" spans="1:3" x14ac:dyDescent="0.25">
      <c r="A5" s="18" t="s">
        <v>6</v>
      </c>
      <c r="B5" s="18"/>
      <c r="C5" s="12">
        <v>0.22459999999999969</v>
      </c>
    </row>
    <row r="6" spans="1:3" x14ac:dyDescent="0.25">
      <c r="A6" s="18" t="s">
        <v>7</v>
      </c>
      <c r="B6" s="18"/>
      <c r="C6" s="12">
        <v>1.030861320073247</v>
      </c>
    </row>
    <row r="7" spans="1:3" x14ac:dyDescent="0.25">
      <c r="A7" s="18" t="s">
        <v>8</v>
      </c>
      <c r="B7" s="18"/>
      <c r="C7" s="24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25">
        <v>1.5</v>
      </c>
      <c r="C9" s="23">
        <v>94470.7</v>
      </c>
    </row>
    <row r="10" spans="1:3" x14ac:dyDescent="0.25">
      <c r="B10" s="25">
        <v>3</v>
      </c>
      <c r="C10" s="23">
        <v>20995.9</v>
      </c>
    </row>
    <row r="11" spans="1:3" x14ac:dyDescent="0.25">
      <c r="B11" s="25">
        <v>4.5</v>
      </c>
      <c r="C11" s="23">
        <v>6732</v>
      </c>
    </row>
    <row r="12" spans="1:3" x14ac:dyDescent="0.25">
      <c r="B12" s="25">
        <v>6</v>
      </c>
      <c r="C12" s="23">
        <v>4048.2</v>
      </c>
    </row>
    <row r="13" spans="1:3" x14ac:dyDescent="0.25">
      <c r="B13" s="25">
        <v>7.5</v>
      </c>
      <c r="C13" s="23">
        <v>2626.3</v>
      </c>
    </row>
    <row r="14" spans="1:3" x14ac:dyDescent="0.25">
      <c r="B14" s="25">
        <v>9</v>
      </c>
      <c r="C14" s="23">
        <v>1794.2</v>
      </c>
    </row>
    <row r="15" spans="1:3" x14ac:dyDescent="0.25">
      <c r="B15" s="25">
        <v>10.5</v>
      </c>
      <c r="C15" s="23">
        <v>1499.4</v>
      </c>
    </row>
    <row r="16" spans="1:3" x14ac:dyDescent="0.25">
      <c r="B16" s="25">
        <v>12</v>
      </c>
      <c r="C16" s="23">
        <v>1370.1</v>
      </c>
    </row>
    <row r="17" spans="2:3" x14ac:dyDescent="0.25">
      <c r="B17" s="25">
        <v>13.5</v>
      </c>
      <c r="C17" s="23">
        <v>1025.2</v>
      </c>
    </row>
    <row r="18" spans="2:3" x14ac:dyDescent="0.25">
      <c r="B18" s="25">
        <v>15</v>
      </c>
      <c r="C18" s="23">
        <v>895.4</v>
      </c>
    </row>
    <row r="19" spans="2:3" x14ac:dyDescent="0.25">
      <c r="B19" s="25">
        <v>16.5</v>
      </c>
      <c r="C19" s="23">
        <v>823.6</v>
      </c>
    </row>
    <row r="20" spans="2:3" x14ac:dyDescent="0.25">
      <c r="B20" s="25">
        <v>18</v>
      </c>
      <c r="C20" s="23">
        <v>758.2</v>
      </c>
    </row>
    <row r="21" spans="2:3" x14ac:dyDescent="0.25">
      <c r="B21" s="25">
        <v>19.5</v>
      </c>
      <c r="C21" s="23">
        <v>745.6</v>
      </c>
    </row>
    <row r="22" spans="2:3" x14ac:dyDescent="0.25">
      <c r="B22" s="25">
        <v>21</v>
      </c>
      <c r="C22" s="23">
        <v>704</v>
      </c>
    </row>
    <row r="23" spans="2:3" x14ac:dyDescent="0.25">
      <c r="B23" s="25">
        <v>22.5</v>
      </c>
      <c r="C23" s="12">
        <f>AVERAGE(C22,C24)</f>
        <v>616.65</v>
      </c>
    </row>
    <row r="24" spans="2:3" x14ac:dyDescent="0.25">
      <c r="B24" s="25">
        <v>24</v>
      </c>
      <c r="C24" s="23">
        <v>529.29999999999995</v>
      </c>
    </row>
    <row r="25" spans="2:3" x14ac:dyDescent="0.25">
      <c r="B25" s="25">
        <v>25.5</v>
      </c>
      <c r="C25" s="23">
        <v>483.9</v>
      </c>
    </row>
    <row r="26" spans="2:3" x14ac:dyDescent="0.25">
      <c r="B26" s="25">
        <v>27</v>
      </c>
      <c r="C26" s="23">
        <v>422.7</v>
      </c>
    </row>
    <row r="27" spans="2:3" x14ac:dyDescent="0.25">
      <c r="B27" s="25">
        <v>28.5</v>
      </c>
      <c r="C27" s="23">
        <v>418.5</v>
      </c>
    </row>
    <row r="28" spans="2:3" x14ac:dyDescent="0.25">
      <c r="B28" s="25">
        <v>30</v>
      </c>
      <c r="C28" s="23">
        <v>362</v>
      </c>
    </row>
    <row r="29" spans="2:3" x14ac:dyDescent="0.25">
      <c r="B29" s="25">
        <v>31.5</v>
      </c>
      <c r="C29" s="23">
        <v>373.2</v>
      </c>
    </row>
    <row r="30" spans="2:3" x14ac:dyDescent="0.25">
      <c r="B30" s="25">
        <v>33</v>
      </c>
      <c r="C30" s="23">
        <v>331.1</v>
      </c>
    </row>
    <row r="31" spans="2:3" x14ac:dyDescent="0.25">
      <c r="B31" s="25">
        <v>34.5</v>
      </c>
      <c r="C31" s="23">
        <v>321.89999999999998</v>
      </c>
    </row>
    <row r="32" spans="2:3" x14ac:dyDescent="0.25">
      <c r="B32" s="25">
        <v>36</v>
      </c>
      <c r="C32" s="23">
        <v>297.89999999999998</v>
      </c>
    </row>
    <row r="33" spans="2:3" x14ac:dyDescent="0.25">
      <c r="B33" s="25">
        <v>37.5</v>
      </c>
      <c r="C33" s="23">
        <v>330.9</v>
      </c>
    </row>
    <row r="34" spans="2:3" x14ac:dyDescent="0.25">
      <c r="B34" s="25">
        <v>39</v>
      </c>
      <c r="C34" s="23">
        <v>332.4</v>
      </c>
    </row>
    <row r="35" spans="2:3" x14ac:dyDescent="0.25">
      <c r="B35" s="12"/>
      <c r="C35" s="17"/>
    </row>
    <row r="36" spans="2:3" x14ac:dyDescent="0.25">
      <c r="B36" s="12"/>
      <c r="C36" s="17"/>
    </row>
    <row r="37" spans="2:3" x14ac:dyDescent="0.25">
      <c r="B37" s="12"/>
      <c r="C37" s="17"/>
    </row>
    <row r="38" spans="2:3" x14ac:dyDescent="0.25">
      <c r="B38" s="12"/>
      <c r="C38" s="17"/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3"/>
  <sheetViews>
    <sheetView tabSelected="1" zoomScale="70" zoomScaleNormal="70" workbookViewId="0">
      <selection activeCell="F11" sqref="F11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4">
        <v>1</v>
      </c>
    </row>
    <row r="2" spans="1:3" x14ac:dyDescent="0.25">
      <c r="A2" s="18" t="s">
        <v>3</v>
      </c>
      <c r="B2" s="18"/>
      <c r="C2" s="12">
        <v>8593.0464285714279</v>
      </c>
    </row>
    <row r="3" spans="1:3" x14ac:dyDescent="0.25">
      <c r="A3" s="18" t="s">
        <v>4</v>
      </c>
      <c r="B3" s="18"/>
      <c r="C3" s="23">
        <v>4469.1000000000004</v>
      </c>
    </row>
    <row r="4" spans="1:3" x14ac:dyDescent="0.25">
      <c r="A4" s="18" t="s">
        <v>5</v>
      </c>
      <c r="B4" s="18"/>
      <c r="C4" s="12">
        <v>4133.7</v>
      </c>
    </row>
    <row r="5" spans="1:3" x14ac:dyDescent="0.25">
      <c r="A5" s="18" t="s">
        <v>6</v>
      </c>
      <c r="B5" s="18"/>
      <c r="C5" s="12">
        <v>0.22459999999999969</v>
      </c>
    </row>
    <row r="6" spans="1:3" x14ac:dyDescent="0.25">
      <c r="A6" s="18" t="s">
        <v>7</v>
      </c>
      <c r="B6" s="18"/>
      <c r="C6" s="12">
        <v>1.030861320073247</v>
      </c>
    </row>
    <row r="7" spans="1:3" x14ac:dyDescent="0.25">
      <c r="A7" s="18" t="s">
        <v>8</v>
      </c>
      <c r="B7" s="18"/>
      <c r="C7" s="24">
        <v>60</v>
      </c>
    </row>
    <row r="8" spans="1:3" x14ac:dyDescent="0.25">
      <c r="A8" s="21" t="s">
        <v>30</v>
      </c>
      <c r="B8" s="21"/>
      <c r="C8" s="11">
        <v>39</v>
      </c>
    </row>
    <row r="9" spans="1:3" x14ac:dyDescent="0.25">
      <c r="A9" s="22" t="s">
        <v>18</v>
      </c>
      <c r="B9" s="22"/>
      <c r="C9">
        <f>C16+C10</f>
        <v>51.078869782301098</v>
      </c>
    </row>
    <row r="10" spans="1:3" x14ac:dyDescent="0.25">
      <c r="A10" s="20" t="s">
        <v>20</v>
      </c>
      <c r="B10" s="20"/>
      <c r="C10">
        <f>60*(C13-(C22/C21)*EXP(-1*C21*C8))/C2/C7</f>
        <v>2.8172435622338408</v>
      </c>
    </row>
    <row r="11" spans="1:3" x14ac:dyDescent="0.25">
      <c r="A11" s="20" t="s">
        <v>21</v>
      </c>
      <c r="B11" s="20"/>
      <c r="C11">
        <f>C16/C9</f>
        <v>0.94484522515394376</v>
      </c>
    </row>
    <row r="12" spans="1:3" x14ac:dyDescent="0.25">
      <c r="A12" s="20" t="s">
        <v>22</v>
      </c>
      <c r="B12" s="20"/>
      <c r="C12">
        <f>C9*C17/(3*0.693)</f>
        <v>309.02277208907867</v>
      </c>
    </row>
    <row r="13" spans="1:3" x14ac:dyDescent="0.25">
      <c r="A13" s="20" t="s">
        <v>29</v>
      </c>
      <c r="B13" s="20"/>
      <c r="C13" s="8">
        <f>(C3+C4)/C5</f>
        <v>38302.760463045466</v>
      </c>
    </row>
    <row r="14" spans="1:3" x14ac:dyDescent="0.25">
      <c r="A14" s="19" t="s">
        <v>33</v>
      </c>
      <c r="B14" s="9" t="s">
        <v>35</v>
      </c>
      <c r="C14" s="8">
        <v>10.5</v>
      </c>
    </row>
    <row r="15" spans="1:3" x14ac:dyDescent="0.25">
      <c r="A15" s="19"/>
      <c r="B15" s="9" t="s">
        <v>36</v>
      </c>
      <c r="C15" s="8">
        <v>39</v>
      </c>
    </row>
    <row r="16" spans="1:3" x14ac:dyDescent="0.25">
      <c r="A16" s="19"/>
      <c r="B16" s="9" t="s">
        <v>19</v>
      </c>
      <c r="C16">
        <f>60*C22/(C$2*(1-EXP(-1*C21*60)))</f>
        <v>48.261626220067257</v>
      </c>
    </row>
    <row r="17" spans="1:3" x14ac:dyDescent="0.25">
      <c r="A17" s="19"/>
      <c r="B17" s="10" t="s">
        <v>23</v>
      </c>
      <c r="C17" s="8">
        <f>0.693/C21</f>
        <v>12.577771315445341</v>
      </c>
    </row>
    <row r="18" spans="1:3" x14ac:dyDescent="0.25">
      <c r="A18" s="19"/>
      <c r="B18" s="10" t="s">
        <v>24</v>
      </c>
      <c r="C18">
        <f>RSQ(C129:C148,$B129:$B148)</f>
        <v>0.94330883026917289</v>
      </c>
    </row>
    <row r="19" spans="1:3" x14ac:dyDescent="0.25">
      <c r="A19" s="19"/>
      <c r="B19" s="10" t="s">
        <v>25</v>
      </c>
      <c r="C19" s="8">
        <f>SLOPE(C129:C148,$B129:$B148)</f>
        <v>-2.3924099632327358E-2</v>
      </c>
    </row>
    <row r="20" spans="1:3" x14ac:dyDescent="0.25">
      <c r="A20" s="19"/>
      <c r="B20" s="10" t="s">
        <v>26</v>
      </c>
      <c r="C20" s="8">
        <f>INTERCEPT(C129:C148,$B129:$B148)</f>
        <v>3.8233735366507338</v>
      </c>
    </row>
    <row r="21" spans="1:3" x14ac:dyDescent="0.25">
      <c r="A21" s="19"/>
      <c r="B21" s="10" t="s">
        <v>27</v>
      </c>
      <c r="C21" s="8">
        <f>ABS(C19)*2.303</f>
        <v>5.5097201453249901E-2</v>
      </c>
    </row>
    <row r="22" spans="1:3" x14ac:dyDescent="0.25">
      <c r="A22" s="19"/>
      <c r="B22" s="10" t="s">
        <v>28</v>
      </c>
      <c r="C22" s="8">
        <f>10^C20</f>
        <v>6658.4560373836011</v>
      </c>
    </row>
    <row r="23" spans="1:3" x14ac:dyDescent="0.25">
      <c r="A23" s="19" t="s">
        <v>34</v>
      </c>
      <c r="B23" s="9" t="s">
        <v>35</v>
      </c>
      <c r="C23" s="8">
        <v>6</v>
      </c>
    </row>
    <row r="24" spans="1:3" x14ac:dyDescent="0.25">
      <c r="A24" s="19"/>
      <c r="B24" s="9" t="s">
        <v>36</v>
      </c>
      <c r="C24" s="8">
        <v>9</v>
      </c>
    </row>
    <row r="25" spans="1:3" x14ac:dyDescent="0.25">
      <c r="A25" s="19"/>
      <c r="B25" s="9" t="s">
        <v>19</v>
      </c>
      <c r="C25">
        <f>60*C31/(C$2*(1-EXP(-1*C30*60)))</f>
        <v>1539.1935940289654</v>
      </c>
    </row>
    <row r="26" spans="1:3" x14ac:dyDescent="0.25">
      <c r="A26" s="19"/>
      <c r="B26" s="10" t="s">
        <v>23</v>
      </c>
      <c r="C26" s="8">
        <f>0.693/C30</f>
        <v>1.2463630164430288</v>
      </c>
    </row>
    <row r="27" spans="1:3" x14ac:dyDescent="0.25">
      <c r="A27" s="19"/>
      <c r="B27" s="10" t="s">
        <v>24</v>
      </c>
      <c r="C27">
        <f>RSQ(C264:C266,$B264:$B266)</f>
        <v>0.99569750057562734</v>
      </c>
    </row>
    <row r="28" spans="1:3" x14ac:dyDescent="0.25">
      <c r="A28" s="19"/>
      <c r="B28" s="10" t="s">
        <v>25</v>
      </c>
      <c r="C28" s="8">
        <f>SLOPE(C264:C266,$B264:$B266)</f>
        <v>-0.24143195050998059</v>
      </c>
    </row>
    <row r="29" spans="1:3" x14ac:dyDescent="0.25">
      <c r="A29" s="19"/>
      <c r="B29" s="10" t="s">
        <v>26</v>
      </c>
      <c r="C29" s="8">
        <f>INTERCEPT(C264:C266,$B264:$B266)</f>
        <v>5.3432891551324717</v>
      </c>
    </row>
    <row r="30" spans="1:3" x14ac:dyDescent="0.25">
      <c r="A30" s="19"/>
      <c r="B30" s="10" t="s">
        <v>27</v>
      </c>
      <c r="C30" s="8">
        <f>ABS(C28)*2.303</f>
        <v>0.55601778202448526</v>
      </c>
    </row>
    <row r="31" spans="1:3" x14ac:dyDescent="0.25">
      <c r="A31" s="19"/>
      <c r="B31" s="10" t="s">
        <v>28</v>
      </c>
      <c r="C31" s="8">
        <f>10^C29</f>
        <v>220439.36693417633</v>
      </c>
    </row>
    <row r="32" spans="1:3" x14ac:dyDescent="0.25">
      <c r="A32" s="19" t="s">
        <v>31</v>
      </c>
      <c r="B32" s="9" t="s">
        <v>35</v>
      </c>
      <c r="C32" s="8">
        <v>1.5</v>
      </c>
    </row>
    <row r="33" spans="1:3" x14ac:dyDescent="0.25">
      <c r="A33" s="19"/>
      <c r="B33" s="9" t="s">
        <v>36</v>
      </c>
      <c r="C33" s="8">
        <v>4.5</v>
      </c>
    </row>
    <row r="34" spans="1:3" x14ac:dyDescent="0.25">
      <c r="A34" s="19"/>
      <c r="B34" s="9" t="s">
        <v>19</v>
      </c>
      <c r="C34">
        <f>60*C40/(C$2*(1-EXP(-1*C39*60)))</f>
        <v>14383.060930143325</v>
      </c>
    </row>
    <row r="35" spans="1:3" x14ac:dyDescent="0.25">
      <c r="A35" s="19"/>
      <c r="B35" s="10" t="s">
        <v>23</v>
      </c>
      <c r="C35" s="8">
        <f>0.693/C39</f>
        <v>0.43335037478472543</v>
      </c>
    </row>
    <row r="36" spans="1:3" x14ac:dyDescent="0.25">
      <c r="A36" s="19"/>
      <c r="B36" s="10" t="s">
        <v>24</v>
      </c>
      <c r="C36">
        <f>RSQ(C288:C290,B288:B290)</f>
        <v>1.0000000000000004</v>
      </c>
    </row>
    <row r="37" spans="1:3" x14ac:dyDescent="0.25">
      <c r="A37" s="19"/>
      <c r="B37" s="10" t="s">
        <v>25</v>
      </c>
      <c r="C37" s="8">
        <f>SLOPE(C288:C290,B288:B290)</f>
        <v>-0.69438466334043625</v>
      </c>
    </row>
    <row r="38" spans="1:3" x14ac:dyDescent="0.25">
      <c r="A38" s="19"/>
      <c r="B38" s="10" t="s">
        <v>26</v>
      </c>
      <c r="C38" s="8">
        <f>INTERCEPT(C288:C290,B288:B290)</f>
        <v>6.313847228159343</v>
      </c>
    </row>
    <row r="39" spans="1:3" x14ac:dyDescent="0.25">
      <c r="A39" s="19"/>
      <c r="B39" s="10" t="s">
        <v>27</v>
      </c>
      <c r="C39" s="8">
        <f>ABS(C37)*2.303</f>
        <v>1.5991678796730247</v>
      </c>
    </row>
    <row r="40" spans="1:3" x14ac:dyDescent="0.25">
      <c r="A40" s="19"/>
      <c r="B40" s="10" t="s">
        <v>28</v>
      </c>
      <c r="C40" s="8">
        <f>10^C38</f>
        <v>2059905.1726282225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25">
        <v>1.5</v>
      </c>
      <c r="C42" s="23">
        <v>94470.7</v>
      </c>
    </row>
    <row r="43" spans="1:3" x14ac:dyDescent="0.25">
      <c r="B43" s="25">
        <v>3</v>
      </c>
      <c r="C43" s="23">
        <v>20995.9</v>
      </c>
    </row>
    <row r="44" spans="1:3" x14ac:dyDescent="0.25">
      <c r="B44" s="25">
        <v>4.5</v>
      </c>
      <c r="C44" s="23">
        <v>6732</v>
      </c>
    </row>
    <row r="45" spans="1:3" x14ac:dyDescent="0.25">
      <c r="B45" s="25">
        <v>6</v>
      </c>
      <c r="C45" s="23">
        <v>4048.2</v>
      </c>
    </row>
    <row r="46" spans="1:3" x14ac:dyDescent="0.25">
      <c r="B46" s="25">
        <v>7.5</v>
      </c>
      <c r="C46" s="23">
        <v>2626.3</v>
      </c>
    </row>
    <row r="47" spans="1:3" x14ac:dyDescent="0.25">
      <c r="B47" s="25">
        <v>9</v>
      </c>
      <c r="C47" s="23">
        <v>1794.2</v>
      </c>
    </row>
    <row r="48" spans="1:3" x14ac:dyDescent="0.25">
      <c r="B48" s="25">
        <v>10.5</v>
      </c>
      <c r="C48" s="23">
        <v>1499.4</v>
      </c>
    </row>
    <row r="49" spans="2:3" x14ac:dyDescent="0.25">
      <c r="B49" s="25">
        <v>12</v>
      </c>
      <c r="C49" s="23">
        <v>1370.1</v>
      </c>
    </row>
    <row r="50" spans="2:3" x14ac:dyDescent="0.25">
      <c r="B50" s="25">
        <v>13.5</v>
      </c>
      <c r="C50" s="23">
        <v>1025.2</v>
      </c>
    </row>
    <row r="51" spans="2:3" x14ac:dyDescent="0.25">
      <c r="B51" s="25">
        <v>15</v>
      </c>
      <c r="C51" s="23">
        <v>895.4</v>
      </c>
    </row>
    <row r="52" spans="2:3" x14ac:dyDescent="0.25">
      <c r="B52" s="25">
        <v>16.5</v>
      </c>
      <c r="C52" s="23">
        <v>823.6</v>
      </c>
    </row>
    <row r="53" spans="2:3" x14ac:dyDescent="0.25">
      <c r="B53" s="25">
        <v>18</v>
      </c>
      <c r="C53" s="23">
        <v>758.2</v>
      </c>
    </row>
    <row r="54" spans="2:3" x14ac:dyDescent="0.25">
      <c r="B54" s="25">
        <v>19.5</v>
      </c>
      <c r="C54" s="23">
        <v>745.6</v>
      </c>
    </row>
    <row r="55" spans="2:3" x14ac:dyDescent="0.25">
      <c r="B55" s="25">
        <v>21</v>
      </c>
      <c r="C55" s="23">
        <v>704</v>
      </c>
    </row>
    <row r="56" spans="2:3" x14ac:dyDescent="0.25">
      <c r="B56" s="25">
        <v>22.5</v>
      </c>
      <c r="C56" s="12">
        <f>AVERAGE(C55,C57)</f>
        <v>616.65</v>
      </c>
    </row>
    <row r="57" spans="2:3" x14ac:dyDescent="0.25">
      <c r="B57" s="25">
        <v>24</v>
      </c>
      <c r="C57" s="23">
        <v>529.29999999999995</v>
      </c>
    </row>
    <row r="58" spans="2:3" x14ac:dyDescent="0.25">
      <c r="B58" s="25">
        <v>25.5</v>
      </c>
      <c r="C58" s="23">
        <v>483.9</v>
      </c>
    </row>
    <row r="59" spans="2:3" x14ac:dyDescent="0.25">
      <c r="B59" s="25">
        <v>27</v>
      </c>
      <c r="C59" s="23">
        <v>422.7</v>
      </c>
    </row>
    <row r="60" spans="2:3" x14ac:dyDescent="0.25">
      <c r="B60" s="25">
        <v>28.5</v>
      </c>
      <c r="C60" s="23">
        <v>418.5</v>
      </c>
    </row>
    <row r="61" spans="2:3" x14ac:dyDescent="0.25">
      <c r="B61" s="25">
        <v>30</v>
      </c>
      <c r="C61" s="23">
        <v>362</v>
      </c>
    </row>
    <row r="62" spans="2:3" x14ac:dyDescent="0.25">
      <c r="B62" s="25">
        <v>31.5</v>
      </c>
      <c r="C62" s="23">
        <v>373.2</v>
      </c>
    </row>
    <row r="63" spans="2:3" x14ac:dyDescent="0.25">
      <c r="B63" s="25">
        <v>33</v>
      </c>
      <c r="C63" s="23">
        <v>331.1</v>
      </c>
    </row>
    <row r="64" spans="2:3" x14ac:dyDescent="0.25">
      <c r="B64" s="25">
        <v>34.5</v>
      </c>
      <c r="C64" s="23">
        <v>321.89999999999998</v>
      </c>
    </row>
    <row r="65" spans="1:3" x14ac:dyDescent="0.25">
      <c r="B65" s="25">
        <v>36</v>
      </c>
      <c r="C65" s="23">
        <v>297.89999999999998</v>
      </c>
    </row>
    <row r="66" spans="1:3" x14ac:dyDescent="0.25">
      <c r="B66" s="25">
        <v>37.5</v>
      </c>
      <c r="C66" s="23">
        <v>330.9</v>
      </c>
    </row>
    <row r="67" spans="1:3" x14ac:dyDescent="0.25">
      <c r="B67" s="25">
        <v>39</v>
      </c>
      <c r="C67" s="23">
        <v>332.4</v>
      </c>
    </row>
    <row r="68" spans="1:3" x14ac:dyDescent="0.25">
      <c r="A68" t="s">
        <v>10</v>
      </c>
      <c r="B68" s="3">
        <v>0</v>
      </c>
    </row>
    <row r="69" spans="1:3" x14ac:dyDescent="0.25">
      <c r="B69" s="25">
        <v>1.5</v>
      </c>
      <c r="C69" s="12">
        <f>C42*C$6</f>
        <v>97386.190510243701</v>
      </c>
    </row>
    <row r="70" spans="1:3" x14ac:dyDescent="0.25">
      <c r="B70" s="25">
        <v>3</v>
      </c>
      <c r="C70" s="12">
        <f>C43*C$6</f>
        <v>21643.861190125888</v>
      </c>
    </row>
    <row r="71" spans="1:3" x14ac:dyDescent="0.25">
      <c r="B71" s="25">
        <v>4.5</v>
      </c>
      <c r="C71" s="12">
        <f>C44*C$6</f>
        <v>6939.758406733099</v>
      </c>
    </row>
    <row r="72" spans="1:3" x14ac:dyDescent="0.25">
      <c r="B72" s="25">
        <v>6</v>
      </c>
      <c r="C72" s="12">
        <f>C45*C$6</f>
        <v>4173.1327959205182</v>
      </c>
    </row>
    <row r="73" spans="1:3" x14ac:dyDescent="0.25">
      <c r="B73" s="25">
        <v>7.5</v>
      </c>
      <c r="C73" s="12">
        <f>C46*C$6</f>
        <v>2707.3510849083691</v>
      </c>
    </row>
    <row r="74" spans="1:3" x14ac:dyDescent="0.25">
      <c r="B74" s="25">
        <v>9</v>
      </c>
      <c r="C74" s="12">
        <f>C47*C$6</f>
        <v>1849.5713804754198</v>
      </c>
    </row>
    <row r="75" spans="1:3" x14ac:dyDescent="0.25">
      <c r="B75" s="25">
        <v>10.5</v>
      </c>
      <c r="C75" s="12">
        <f>C48*C$6</f>
        <v>1545.6734633178266</v>
      </c>
    </row>
    <row r="76" spans="1:3" x14ac:dyDescent="0.25">
      <c r="B76" s="25">
        <v>12</v>
      </c>
      <c r="C76" s="12">
        <f>C49*C$6</f>
        <v>1412.3830946323558</v>
      </c>
    </row>
    <row r="77" spans="1:3" x14ac:dyDescent="0.25">
      <c r="B77" s="25">
        <v>13.5</v>
      </c>
      <c r="C77" s="12">
        <f>C50*C$6</f>
        <v>1056.8390253390928</v>
      </c>
    </row>
    <row r="78" spans="1:3" x14ac:dyDescent="0.25">
      <c r="B78" s="25">
        <v>15</v>
      </c>
      <c r="C78" s="12">
        <f>C51*C$6</f>
        <v>923.03322599358535</v>
      </c>
    </row>
    <row r="79" spans="1:3" x14ac:dyDescent="0.25">
      <c r="B79" s="25">
        <v>16.5</v>
      </c>
      <c r="C79" s="12">
        <f>C52*C$6</f>
        <v>849.01738321232631</v>
      </c>
    </row>
    <row r="80" spans="1:3" x14ac:dyDescent="0.25">
      <c r="B80" s="25">
        <v>18</v>
      </c>
      <c r="C80" s="12">
        <f>C53*C$6</f>
        <v>781.59905287953598</v>
      </c>
    </row>
    <row r="81" spans="1:3" x14ac:dyDescent="0.25">
      <c r="B81" s="25">
        <v>19.5</v>
      </c>
      <c r="C81" s="12">
        <f>C54*C$6</f>
        <v>768.61020024661298</v>
      </c>
    </row>
    <row r="82" spans="1:3" x14ac:dyDescent="0.25">
      <c r="B82" s="25">
        <v>21</v>
      </c>
      <c r="C82" s="12">
        <f>C55*C$6</f>
        <v>725.72636933156593</v>
      </c>
    </row>
    <row r="83" spans="1:3" x14ac:dyDescent="0.25">
      <c r="B83" s="25">
        <v>22.5</v>
      </c>
      <c r="C83" s="12">
        <f>C56*C$6</f>
        <v>635.68063302316773</v>
      </c>
    </row>
    <row r="84" spans="1:3" x14ac:dyDescent="0.25">
      <c r="B84" s="25">
        <v>24</v>
      </c>
      <c r="C84" s="12">
        <f>C57*C$6</f>
        <v>545.63489671476964</v>
      </c>
    </row>
    <row r="85" spans="1:3" x14ac:dyDescent="0.25">
      <c r="B85" s="25">
        <v>25.5</v>
      </c>
      <c r="C85" s="12">
        <f>C58*C$6</f>
        <v>498.83379278344421</v>
      </c>
    </row>
    <row r="86" spans="1:3" x14ac:dyDescent="0.25">
      <c r="B86" s="25">
        <v>27</v>
      </c>
      <c r="C86" s="12">
        <f>C59*C$6</f>
        <v>435.74507999496149</v>
      </c>
    </row>
    <row r="87" spans="1:3" x14ac:dyDescent="0.25">
      <c r="B87" s="25">
        <v>28.5</v>
      </c>
      <c r="C87" s="12">
        <f>C60*C$6</f>
        <v>431.41546245065388</v>
      </c>
    </row>
    <row r="88" spans="1:3" x14ac:dyDescent="0.25">
      <c r="B88" s="25">
        <v>30</v>
      </c>
      <c r="C88" s="12">
        <f>C61*C$6</f>
        <v>373.17179786651542</v>
      </c>
    </row>
    <row r="89" spans="1:3" x14ac:dyDescent="0.25">
      <c r="B89" s="25">
        <v>31.5</v>
      </c>
      <c r="C89" s="12">
        <f>C62*C$6</f>
        <v>384.71744465133577</v>
      </c>
    </row>
    <row r="90" spans="1:3" x14ac:dyDescent="0.25">
      <c r="B90" s="25">
        <v>33</v>
      </c>
      <c r="C90" s="12">
        <f>C63*C$6</f>
        <v>341.31818307625213</v>
      </c>
    </row>
    <row r="91" spans="1:3" x14ac:dyDescent="0.25">
      <c r="B91" s="25">
        <v>34.5</v>
      </c>
      <c r="C91" s="12">
        <f>C64*C$6</f>
        <v>331.83425893157818</v>
      </c>
    </row>
    <row r="92" spans="1:3" x14ac:dyDescent="0.25">
      <c r="B92" s="25">
        <v>36</v>
      </c>
      <c r="C92" s="12">
        <f>C65*C$6</f>
        <v>307.09358724982025</v>
      </c>
    </row>
    <row r="93" spans="1:3" x14ac:dyDescent="0.25">
      <c r="B93" s="25">
        <v>37.5</v>
      </c>
      <c r="C93" s="12">
        <f>C66*C$6</f>
        <v>341.11201081223743</v>
      </c>
    </row>
    <row r="94" spans="1:3" x14ac:dyDescent="0.25">
      <c r="B94" s="25">
        <v>39</v>
      </c>
      <c r="C94" s="12">
        <f>C67*C$6</f>
        <v>342.65830279234729</v>
      </c>
    </row>
    <row r="95" spans="1:3" x14ac:dyDescent="0.25">
      <c r="A95" t="s">
        <v>9</v>
      </c>
      <c r="B95" s="3">
        <v>0</v>
      </c>
    </row>
    <row r="96" spans="1:3" x14ac:dyDescent="0.25">
      <c r="B96" s="25">
        <v>1.5</v>
      </c>
      <c r="C96">
        <f>C69/C$5/($B69-$B68)</f>
        <v>289065.56993245427</v>
      </c>
    </row>
    <row r="97" spans="2:3" x14ac:dyDescent="0.25">
      <c r="B97" s="25">
        <v>3</v>
      </c>
      <c r="C97">
        <f>C70/C$5/($B70-$B69)</f>
        <v>64244.170941305783</v>
      </c>
    </row>
    <row r="98" spans="2:3" x14ac:dyDescent="0.25">
      <c r="B98" s="25">
        <v>4.5</v>
      </c>
      <c r="C98">
        <f>C71/C$5/($B71-$B70)</f>
        <v>20598.867339664914</v>
      </c>
    </row>
    <row r="99" spans="2:3" x14ac:dyDescent="0.25">
      <c r="B99" s="25">
        <v>6</v>
      </c>
      <c r="C99">
        <f>C72/C$5/($B72-$B71)</f>
        <v>12386.858996499031</v>
      </c>
    </row>
    <row r="100" spans="2:3" x14ac:dyDescent="0.25">
      <c r="B100" s="25">
        <v>7.5</v>
      </c>
      <c r="C100">
        <f>C73/C$5/($B73-$B72)</f>
        <v>8036.067334248658</v>
      </c>
    </row>
    <row r="101" spans="2:3" x14ac:dyDescent="0.25">
      <c r="B101" s="25">
        <v>9</v>
      </c>
      <c r="C101">
        <f>C74/C$5/($B74-$B73)</f>
        <v>5489.9714469439668</v>
      </c>
    </row>
    <row r="102" spans="2:3" x14ac:dyDescent="0.25">
      <c r="B102" s="25">
        <v>10.5</v>
      </c>
      <c r="C102">
        <f>C75/C$5/($B75-$B74)</f>
        <v>4587.9295438344579</v>
      </c>
    </row>
    <row r="103" spans="2:3" x14ac:dyDescent="0.25">
      <c r="B103" s="25">
        <v>12</v>
      </c>
      <c r="C103">
        <f>C76/C$5/($B76-$B75)</f>
        <v>4192.2917620432108</v>
      </c>
    </row>
    <row r="104" spans="2:3" x14ac:dyDescent="0.25">
      <c r="B104" s="25">
        <v>13.5</v>
      </c>
      <c r="C104">
        <f>C77/C$5/($B77-$B76)</f>
        <v>3136.9516929032184</v>
      </c>
    </row>
    <row r="105" spans="2:3" x14ac:dyDescent="0.25">
      <c r="B105" s="25">
        <v>15</v>
      </c>
      <c r="C105">
        <f>C78/C$5/($B78-$B77)</f>
        <v>2739.7839892953002</v>
      </c>
    </row>
    <row r="106" spans="2:3" x14ac:dyDescent="0.25">
      <c r="B106" s="25">
        <v>16.5</v>
      </c>
      <c r="C106">
        <f>C79/C$5/($B79-$B78)</f>
        <v>2520.0872164212747</v>
      </c>
    </row>
    <row r="107" spans="2:3" x14ac:dyDescent="0.25">
      <c r="B107" s="25">
        <v>18</v>
      </c>
      <c r="C107">
        <f>C80/C$5/($B80-$B79)</f>
        <v>2319.9734428006445</v>
      </c>
    </row>
    <row r="108" spans="2:3" x14ac:dyDescent="0.25">
      <c r="B108" s="25">
        <v>19.5</v>
      </c>
      <c r="C108">
        <f>C81/C$5/($B81-$B80)</f>
        <v>2281.4194130205228</v>
      </c>
    </row>
    <row r="109" spans="2:3" x14ac:dyDescent="0.25">
      <c r="B109" s="25">
        <v>21</v>
      </c>
      <c r="C109">
        <f>C82/C$5/($B82-$B81)</f>
        <v>2154.1299178734548</v>
      </c>
    </row>
    <row r="110" spans="2:3" x14ac:dyDescent="0.25">
      <c r="B110" s="25">
        <v>22.5</v>
      </c>
      <c r="C110">
        <f>C83/C$5/($B83-$B82)</f>
        <v>1886.8525765009456</v>
      </c>
    </row>
    <row r="111" spans="2:3" x14ac:dyDescent="0.25">
      <c r="B111" s="25">
        <v>24</v>
      </c>
      <c r="C111">
        <f>C84/C$5/($B84-$B83)</f>
        <v>1619.575235128437</v>
      </c>
    </row>
    <row r="112" spans="2:3" x14ac:dyDescent="0.25">
      <c r="B112" s="25">
        <v>25.5</v>
      </c>
      <c r="C112">
        <f>C85/C$5/($B85-$B84)</f>
        <v>1480.6583341746657</v>
      </c>
    </row>
    <row r="113" spans="1:3" x14ac:dyDescent="0.25">
      <c r="B113" s="25">
        <v>27</v>
      </c>
      <c r="C113">
        <f>C86/C$5/($B86-$B85)</f>
        <v>1293.3959038140756</v>
      </c>
    </row>
    <row r="114" spans="1:3" x14ac:dyDescent="0.25">
      <c r="B114" s="25">
        <v>28.5</v>
      </c>
      <c r="C114">
        <f>C87/C$5/($B87-$B86)</f>
        <v>1280.5445605540351</v>
      </c>
    </row>
    <row r="115" spans="1:3" x14ac:dyDescent="0.25">
      <c r="B115" s="25">
        <v>30</v>
      </c>
      <c r="C115">
        <f>C88/C$5/($B88-$B87)</f>
        <v>1107.663395270157</v>
      </c>
    </row>
    <row r="116" spans="1:3" x14ac:dyDescent="0.25">
      <c r="B116" s="25">
        <v>31.5</v>
      </c>
      <c r="C116">
        <f>C89/C$5/($B89-$B88)</f>
        <v>1141.9336439635983</v>
      </c>
    </row>
    <row r="117" spans="1:3" x14ac:dyDescent="0.25">
      <c r="B117" s="25">
        <v>33</v>
      </c>
      <c r="C117">
        <f>C90/C$5/($B90-$B89)</f>
        <v>1013.1142269998594</v>
      </c>
    </row>
    <row r="118" spans="1:3" x14ac:dyDescent="0.25">
      <c r="B118" s="25">
        <v>34.5</v>
      </c>
      <c r="C118">
        <f>C91/C$5/($B91-$B90)</f>
        <v>984.96366557310375</v>
      </c>
    </row>
    <row r="119" spans="1:3" x14ac:dyDescent="0.25">
      <c r="B119" s="25">
        <v>36</v>
      </c>
      <c r="C119">
        <f>C92/C$5/($B92-$B91)</f>
        <v>911.52741837287238</v>
      </c>
    </row>
    <row r="120" spans="1:3" x14ac:dyDescent="0.25">
      <c r="B120" s="25">
        <v>37.5</v>
      </c>
      <c r="C120">
        <f>C93/C$5/($B93-$B92)</f>
        <v>1012.5022582731905</v>
      </c>
    </row>
    <row r="121" spans="1:3" x14ac:dyDescent="0.25">
      <c r="B121" s="25">
        <v>39</v>
      </c>
      <c r="C121">
        <f>C94/C$5/($B94-$B93)</f>
        <v>1017.092023723205</v>
      </c>
    </row>
    <row r="122" spans="1:3" x14ac:dyDescent="0.25">
      <c r="A122" t="s">
        <v>11</v>
      </c>
      <c r="B122" s="3">
        <v>0</v>
      </c>
    </row>
    <row r="123" spans="1:3" x14ac:dyDescent="0.25">
      <c r="B123" s="25">
        <v>1.5</v>
      </c>
      <c r="C123" s="12">
        <f>IF(C96&gt;0,LOG10(C96),"")</f>
        <v>5.4609963667353041</v>
      </c>
    </row>
    <row r="124" spans="1:3" x14ac:dyDescent="0.25">
      <c r="B124" s="25">
        <v>3</v>
      </c>
      <c r="C124" s="12">
        <f>IF(C97&gt;0,LOG10(C97),"")</f>
        <v>4.8078337290014872</v>
      </c>
    </row>
    <row r="125" spans="1:3" x14ac:dyDescent="0.25">
      <c r="B125" s="25">
        <v>4.5</v>
      </c>
      <c r="C125" s="12">
        <f>IF(C98&gt;0,LOG10(C98),"")</f>
        <v>4.3138433406770504</v>
      </c>
    </row>
    <row r="126" spans="1:3" x14ac:dyDescent="0.25">
      <c r="B126" s="25">
        <v>6</v>
      </c>
      <c r="C126" s="12">
        <f>IF(C99&gt;0,LOG10(C99),"")</f>
        <v>4.0929611939122026</v>
      </c>
    </row>
    <row r="127" spans="1:3" x14ac:dyDescent="0.25">
      <c r="B127" s="25">
        <v>7.5</v>
      </c>
      <c r="C127" s="12">
        <f>IF(C100&gt;0,LOG10(C100),"")</f>
        <v>3.9050435670471075</v>
      </c>
    </row>
    <row r="128" spans="1:3" x14ac:dyDescent="0.25">
      <c r="B128" s="25">
        <v>9</v>
      </c>
      <c r="C128" s="12">
        <f>IF(C101&gt;0,LOG10(C101),"")</f>
        <v>3.7395700857129475</v>
      </c>
    </row>
    <row r="129" spans="2:3" x14ac:dyDescent="0.25">
      <c r="B129" s="25">
        <v>10.5</v>
      </c>
      <c r="C129" s="12">
        <f>IF(C102&gt;0,LOG10(C102),"")</f>
        <v>3.6616167398833581</v>
      </c>
    </row>
    <row r="130" spans="2:3" x14ac:dyDescent="0.25">
      <c r="B130" s="25">
        <v>12</v>
      </c>
      <c r="C130" s="12">
        <f>IF(C103&gt;0,LOG10(C103),"")</f>
        <v>3.6224514996999275</v>
      </c>
    </row>
    <row r="131" spans="2:3" x14ac:dyDescent="0.25">
      <c r="B131" s="25">
        <v>13.5</v>
      </c>
      <c r="C131" s="12">
        <f>IF(C104&gt;0,LOG10(C104),"")</f>
        <v>3.4965078308854709</v>
      </c>
    </row>
    <row r="132" spans="2:3" x14ac:dyDescent="0.25">
      <c r="B132" s="25">
        <v>15</v>
      </c>
      <c r="C132" s="12">
        <f>IF(C105&gt;0,LOG10(C105),"")</f>
        <v>3.4377163234206907</v>
      </c>
    </row>
    <row r="133" spans="2:3" x14ac:dyDescent="0.25">
      <c r="B133" s="25">
        <v>16.5</v>
      </c>
      <c r="C133" s="12">
        <f>IF(C106&gt;0,LOG10(C106),"")</f>
        <v>3.4014155713192582</v>
      </c>
    </row>
    <row r="134" spans="2:3" x14ac:dyDescent="0.25">
      <c r="B134" s="25">
        <v>18</v>
      </c>
      <c r="C134" s="12">
        <f>IF(C107&gt;0,LOG10(C107),"")</f>
        <v>3.3654830134636806</v>
      </c>
    </row>
    <row r="135" spans="2:3" x14ac:dyDescent="0.25">
      <c r="B135" s="25">
        <v>19.5</v>
      </c>
      <c r="C135" s="12">
        <f>IF(C108&gt;0,LOG10(C108),"")</f>
        <v>3.3582051327191897</v>
      </c>
    </row>
    <row r="136" spans="2:3" x14ac:dyDescent="0.25">
      <c r="B136" s="25">
        <v>21</v>
      </c>
      <c r="C136" s="12">
        <f>IF(C109&gt;0,LOG10(C109),"")</f>
        <v>3.3332718925153766</v>
      </c>
    </row>
    <row r="137" spans="2:3" x14ac:dyDescent="0.25">
      <c r="B137" s="25">
        <v>22.5</v>
      </c>
      <c r="C137" s="12">
        <f>IF(C110&gt;0,LOG10(C110),"")</f>
        <v>3.2757379692092954</v>
      </c>
    </row>
    <row r="138" spans="2:3" x14ac:dyDescent="0.25">
      <c r="B138" s="25">
        <v>24</v>
      </c>
      <c r="C138" s="12">
        <f>IF(C111&gt;0,LOG10(C111),"")</f>
        <v>3.2094011273645324</v>
      </c>
    </row>
    <row r="139" spans="2:3" x14ac:dyDescent="0.25">
      <c r="B139" s="25">
        <v>25.5</v>
      </c>
      <c r="C139" s="12">
        <f>IF(C112&gt;0,LOG10(C112),"")</f>
        <v>3.1704548554818883</v>
      </c>
    </row>
    <row r="140" spans="2:3" x14ac:dyDescent="0.25">
      <c r="B140" s="25">
        <v>27</v>
      </c>
      <c r="C140" s="12">
        <f>IF(C113&gt;0,LOG10(C113),"")</f>
        <v>3.1117314812022832</v>
      </c>
    </row>
    <row r="141" spans="2:3" x14ac:dyDescent="0.25">
      <c r="B141" s="25">
        <v>28.5</v>
      </c>
      <c r="C141" s="12">
        <f>IF(C114&gt;0,LOG10(C114),"")</f>
        <v>3.1073946957025433</v>
      </c>
    </row>
    <row r="142" spans="2:3" x14ac:dyDescent="0.25">
      <c r="B142" s="25">
        <v>30</v>
      </c>
      <c r="C142" s="12">
        <f>IF(C115&gt;0,LOG10(C115),"")</f>
        <v>3.0444078039064304</v>
      </c>
    </row>
    <row r="143" spans="2:3" x14ac:dyDescent="0.25">
      <c r="B143" s="25">
        <v>31.5</v>
      </c>
      <c r="C143" s="12">
        <f>IF(C116&gt;0,LOG10(C116),"")</f>
        <v>3.0576408684477268</v>
      </c>
    </row>
    <row r="144" spans="2:3" x14ac:dyDescent="0.25">
      <c r="B144" s="25">
        <v>33</v>
      </c>
      <c r="C144" s="12">
        <f>IF(C117&gt;0,LOG10(C117),"")</f>
        <v>3.0056584141253331</v>
      </c>
    </row>
    <row r="145" spans="1:3" x14ac:dyDescent="0.25">
      <c r="B145" s="25">
        <v>34.5</v>
      </c>
      <c r="C145" s="12">
        <f>IF(C118&gt;0,LOG10(C118),"")</f>
        <v>2.9934202100588783</v>
      </c>
    </row>
    <row r="146" spans="1:3" x14ac:dyDescent="0.25">
      <c r="B146" s="25">
        <v>36</v>
      </c>
      <c r="C146" s="12">
        <f>IF(C119&gt;0,LOG10(C119),"")</f>
        <v>2.9597697365883082</v>
      </c>
    </row>
    <row r="147" spans="1:3" x14ac:dyDescent="0.25">
      <c r="B147" s="25">
        <v>37.5</v>
      </c>
      <c r="C147" s="12">
        <f>IF(C120&gt;0,LOG10(C120),"")</f>
        <v>3.0053960005331177</v>
      </c>
    </row>
    <row r="148" spans="1:3" x14ac:dyDescent="0.25">
      <c r="B148" s="25">
        <v>39</v>
      </c>
      <c r="C148" s="12">
        <f>IF(C121&gt;0,LOG10(C121),"")</f>
        <v>3.0073602484853379</v>
      </c>
    </row>
    <row r="149" spans="1:3" x14ac:dyDescent="0.25">
      <c r="A149" t="s">
        <v>12</v>
      </c>
      <c r="B149" s="3">
        <v>0</v>
      </c>
    </row>
    <row r="150" spans="1:3" x14ac:dyDescent="0.25">
      <c r="B150" s="25">
        <v>1.5</v>
      </c>
      <c r="C150" s="5">
        <f>IF(C123&lt;&gt;"", RSQ($B123:$B$148, $C123:$C$148),"")</f>
        <v>0.73232725872074556</v>
      </c>
    </row>
    <row r="151" spans="1:3" x14ac:dyDescent="0.25">
      <c r="B151" s="25">
        <v>3</v>
      </c>
      <c r="C151" s="5">
        <f>IF(C124&lt;&gt;"", RSQ($B124:$B$148, $C124:$C$148),"")</f>
        <v>0.80782746145702056</v>
      </c>
    </row>
    <row r="152" spans="1:3" x14ac:dyDescent="0.25">
      <c r="B152" s="25">
        <v>4.5</v>
      </c>
      <c r="C152" s="5">
        <f>IF(C125&lt;&gt;"", RSQ($B125:$B$148, $C125:$C$148),"")</f>
        <v>0.87453150945705149</v>
      </c>
    </row>
    <row r="153" spans="1:3" x14ac:dyDescent="0.25">
      <c r="B153" s="25">
        <v>6</v>
      </c>
      <c r="C153" s="5">
        <f>IF(C126&lt;&gt;"", RSQ($B126:$B$148, $C126:$C$148),"")</f>
        <v>0.90341316083677237</v>
      </c>
    </row>
    <row r="154" spans="1:3" x14ac:dyDescent="0.25">
      <c r="B154" s="25">
        <v>7.5</v>
      </c>
      <c r="C154" s="16">
        <f>IF(C127&lt;&gt;"", RSQ($B127:$B$148, $C127:$C$148),"")</f>
        <v>0.9280905381944996</v>
      </c>
    </row>
    <row r="155" spans="1:3" x14ac:dyDescent="0.25">
      <c r="B155" s="25">
        <v>9</v>
      </c>
      <c r="C155" s="16">
        <f>IF(C128&lt;&gt;"", RSQ($B128:$B$148, $C128:$C$148),"")</f>
        <v>0.94307031402297725</v>
      </c>
    </row>
    <row r="156" spans="1:3" x14ac:dyDescent="0.25">
      <c r="B156" s="25">
        <v>10.5</v>
      </c>
      <c r="C156" s="5">
        <f>IF(C129&lt;&gt;"", RSQ($B129:$B$148, $C129:$C$148),"")</f>
        <v>0.94330883026917289</v>
      </c>
    </row>
    <row r="157" spans="1:3" x14ac:dyDescent="0.25">
      <c r="B157" s="25">
        <v>12</v>
      </c>
      <c r="C157" s="5">
        <f>IF(C130&lt;&gt;"", RSQ($B130:$B$148, $C130:$C$148),"")</f>
        <v>0.94158731016008823</v>
      </c>
    </row>
    <row r="158" spans="1:3" x14ac:dyDescent="0.25">
      <c r="B158" s="25">
        <v>13.5</v>
      </c>
      <c r="C158" s="5">
        <f>IF(C131&lt;&gt;"", RSQ($B131:$B$148, $C131:$C$148),"")</f>
        <v>0.94747019627702755</v>
      </c>
    </row>
    <row r="159" spans="1:3" x14ac:dyDescent="0.25">
      <c r="B159" s="25">
        <v>15</v>
      </c>
      <c r="C159" s="5">
        <f>IF(C132&lt;&gt;"", RSQ($B132:$B$148, $C132:$C$148),"")</f>
        <v>0.93890244364306608</v>
      </c>
    </row>
    <row r="160" spans="1:3" x14ac:dyDescent="0.25">
      <c r="B160" s="25">
        <v>16.5</v>
      </c>
      <c r="C160" s="15">
        <f>IF(C133&lt;&gt;"", RSQ($B133:$B$148, $C133:$C$148),"")</f>
        <v>0.92670309625124148</v>
      </c>
    </row>
    <row r="161" spans="1:3" x14ac:dyDescent="0.25">
      <c r="B161" s="25">
        <v>18</v>
      </c>
      <c r="C161" s="5">
        <f>IF(C134&lt;&gt;"", RSQ($B134:$B$148, $C134:$C$148),"")</f>
        <v>0.91099694688695365</v>
      </c>
    </row>
    <row r="162" spans="1:3" x14ac:dyDescent="0.25">
      <c r="B162" s="25">
        <v>19.5</v>
      </c>
      <c r="C162" s="5">
        <f>IF(C135&lt;&gt;"", RSQ($B135:$B$148, $C135:$C$148),"")</f>
        <v>0.89048207203145069</v>
      </c>
    </row>
    <row r="163" spans="1:3" x14ac:dyDescent="0.25">
      <c r="B163" s="25">
        <v>21</v>
      </c>
      <c r="C163" s="5">
        <f>IF(C136&lt;&gt;"", RSQ($B136:$B$148, $C136:$C$148),"")</f>
        <v>0.86706470927310308</v>
      </c>
    </row>
    <row r="164" spans="1:3" x14ac:dyDescent="0.25">
      <c r="B164" s="25">
        <v>22.5</v>
      </c>
      <c r="C164" s="5">
        <f>IF(C137&lt;&gt;"", RSQ($B137:$B$148, $C137:$C$148),"")</f>
        <v>0.84977144230020563</v>
      </c>
    </row>
    <row r="165" spans="1:3" x14ac:dyDescent="0.25">
      <c r="B165" s="25">
        <v>24</v>
      </c>
      <c r="C165" s="5">
        <f>IF(C138&lt;&gt;"", RSQ($B138:$B$148, $C138:$C$148),"")</f>
        <v>0.82815677908144281</v>
      </c>
    </row>
    <row r="166" spans="1:3" x14ac:dyDescent="0.25">
      <c r="B166" s="25">
        <v>25.5</v>
      </c>
      <c r="C166" s="5">
        <f>IF(C139&lt;&gt;"", RSQ($B139:$B$148, $C139:$C$148),"")</f>
        <v>0.77985168327059751</v>
      </c>
    </row>
    <row r="167" spans="1:3" x14ac:dyDescent="0.25">
      <c r="B167" s="25">
        <v>27</v>
      </c>
      <c r="C167" s="5">
        <f>IF(C140&lt;&gt;"", RSQ($B140:$B$148, $C140:$C$148),"")</f>
        <v>0.70779693170524716</v>
      </c>
    </row>
    <row r="168" spans="1:3" x14ac:dyDescent="0.25">
      <c r="B168" s="25">
        <v>28.5</v>
      </c>
      <c r="C168" s="5">
        <f>IF(C141&lt;&gt;"", RSQ($B141:$B$148, $C141:$C$148),"")</f>
        <v>0.59194484500683153</v>
      </c>
    </row>
    <row r="169" spans="1:3" x14ac:dyDescent="0.25">
      <c r="B169" s="25">
        <v>30</v>
      </c>
      <c r="C169" s="5">
        <f>IF(C142&lt;&gt;"", RSQ($B142:$B$148, $C142:$C$148),"")</f>
        <v>0.38792473782588066</v>
      </c>
    </row>
    <row r="170" spans="1:3" x14ac:dyDescent="0.25">
      <c r="B170" s="25">
        <v>31.5</v>
      </c>
      <c r="C170" s="5">
        <f>IF(C143&lt;&gt;"", RSQ($B143:$B$148, $C143:$C$148),"")</f>
        <v>0.23546801062541664</v>
      </c>
    </row>
    <row r="171" spans="1:3" x14ac:dyDescent="0.25">
      <c r="B171" s="25">
        <v>33</v>
      </c>
      <c r="C171" s="5">
        <f>IF(C144&lt;&gt;"", RSQ($B144:$B$148, $C144:$C$148),"")</f>
        <v>1.4638287469220196E-2</v>
      </c>
    </row>
    <row r="172" spans="1:3" x14ac:dyDescent="0.25">
      <c r="B172" s="25">
        <v>34.5</v>
      </c>
      <c r="C172" s="5">
        <f>IF(C145&lt;&gt;"", RSQ($B145:$B$148, $C145:$C$148),"")</f>
        <v>0.26275329399417657</v>
      </c>
    </row>
    <row r="173" spans="1:3" x14ac:dyDescent="0.25">
      <c r="B173" s="25">
        <v>36</v>
      </c>
      <c r="C173" s="5">
        <f>IF(C146&lt;&gt;"", RSQ($B146:$B$148, $C146:$C$148),"")</f>
        <v>0.78090054883867666</v>
      </c>
    </row>
    <row r="174" spans="1:3" x14ac:dyDescent="0.25">
      <c r="B174" s="25">
        <v>37.5</v>
      </c>
      <c r="C174" s="5">
        <f>IF(C147&lt;&gt;"", RSQ($B147:$B$148, $C147:$C$148),"")</f>
        <v>1</v>
      </c>
    </row>
    <row r="175" spans="1:3" x14ac:dyDescent="0.25">
      <c r="B175" s="25">
        <v>39</v>
      </c>
      <c r="C175" s="5" t="e">
        <f>IF(C148&lt;&gt;"", RSQ($B148:$B$148, $C148:$C$148),"")</f>
        <v>#DIV/0!</v>
      </c>
    </row>
    <row r="176" spans="1:3" x14ac:dyDescent="0.25">
      <c r="A176" t="s">
        <v>16</v>
      </c>
      <c r="C176">
        <v>11.5</v>
      </c>
    </row>
    <row r="177" spans="1:3" x14ac:dyDescent="0.25">
      <c r="A177" t="s">
        <v>13</v>
      </c>
      <c r="B177" s="3">
        <v>0</v>
      </c>
    </row>
    <row r="178" spans="1:3" x14ac:dyDescent="0.25">
      <c r="B178" s="25">
        <v>1.5</v>
      </c>
    </row>
    <row r="179" spans="1:3" x14ac:dyDescent="0.25">
      <c r="B179" s="25">
        <v>3</v>
      </c>
      <c r="C179" s="5">
        <f>RSQ($B$123:$B124, $C$123:$C124)</f>
        <v>1.0000000000000004</v>
      </c>
    </row>
    <row r="180" spans="1:3" x14ac:dyDescent="0.25">
      <c r="B180" s="25">
        <v>4.5</v>
      </c>
      <c r="C180" s="5">
        <f>RSQ($B$123:$B125, $C$123:$C125)</f>
        <v>0.99362335071175767</v>
      </c>
    </row>
    <row r="181" spans="1:3" x14ac:dyDescent="0.25">
      <c r="B181" s="25">
        <v>6</v>
      </c>
      <c r="C181" s="5">
        <f>RSQ($B$123:$B126, $C$123:$C126)</f>
        <v>0.95711534072636761</v>
      </c>
    </row>
    <row r="182" spans="1:3" x14ac:dyDescent="0.25">
      <c r="B182" s="25">
        <v>7.5</v>
      </c>
      <c r="C182" s="5">
        <f>RSQ($B$123:$B127, $C$123:$C127)</f>
        <v>0.9319926052316887</v>
      </c>
    </row>
    <row r="183" spans="1:3" x14ac:dyDescent="0.25">
      <c r="B183" s="25">
        <v>9</v>
      </c>
      <c r="C183" s="5">
        <f>RSQ($B$123:$B128, $C$123:$C128)</f>
        <v>0.9167878754849853</v>
      </c>
    </row>
    <row r="184" spans="1:3" x14ac:dyDescent="0.25">
      <c r="B184" s="25">
        <v>10.5</v>
      </c>
      <c r="C184" s="5">
        <f>RSQ($B$123:$B129, $C$123:$C129)</f>
        <v>0.89266966317114715</v>
      </c>
    </row>
    <row r="185" spans="1:3" x14ac:dyDescent="0.25">
      <c r="B185" s="25">
        <v>12</v>
      </c>
      <c r="C185" s="5">
        <f>RSQ($B$123:$B130, $C$123:$C130)</f>
        <v>0.86165921804573864</v>
      </c>
    </row>
    <row r="186" spans="1:3" x14ac:dyDescent="0.25">
      <c r="B186" s="25">
        <v>13.5</v>
      </c>
      <c r="C186" s="5"/>
    </row>
    <row r="187" spans="1:3" x14ac:dyDescent="0.25">
      <c r="B187" s="25">
        <v>15</v>
      </c>
      <c r="C187" s="5"/>
    </row>
    <row r="188" spans="1:3" x14ac:dyDescent="0.25">
      <c r="B188" s="25">
        <v>16.5</v>
      </c>
      <c r="C188" s="6"/>
    </row>
    <row r="189" spans="1:3" x14ac:dyDescent="0.25">
      <c r="B189" s="25">
        <v>18</v>
      </c>
      <c r="C189" s="5"/>
    </row>
    <row r="190" spans="1:3" x14ac:dyDescent="0.25">
      <c r="B190" s="25">
        <v>19.5</v>
      </c>
    </row>
    <row r="191" spans="1:3" x14ac:dyDescent="0.25">
      <c r="B191" s="25">
        <v>21</v>
      </c>
    </row>
    <row r="192" spans="1:3" x14ac:dyDescent="0.25">
      <c r="B192" s="25">
        <v>22.5</v>
      </c>
    </row>
    <row r="193" spans="1:3" x14ac:dyDescent="0.25">
      <c r="B193" s="25">
        <v>24</v>
      </c>
    </row>
    <row r="194" spans="1:3" x14ac:dyDescent="0.25">
      <c r="B194" s="25">
        <v>25.5</v>
      </c>
    </row>
    <row r="195" spans="1:3" x14ac:dyDescent="0.25">
      <c r="B195" s="25">
        <v>27</v>
      </c>
    </row>
    <row r="196" spans="1:3" x14ac:dyDescent="0.25">
      <c r="B196" s="25">
        <v>28.5</v>
      </c>
    </row>
    <row r="197" spans="1:3" x14ac:dyDescent="0.25">
      <c r="B197" s="25">
        <v>30</v>
      </c>
    </row>
    <row r="198" spans="1:3" x14ac:dyDescent="0.25">
      <c r="B198" s="25">
        <v>31.5</v>
      </c>
    </row>
    <row r="199" spans="1:3" x14ac:dyDescent="0.25">
      <c r="B199" s="25">
        <v>33</v>
      </c>
    </row>
    <row r="200" spans="1:3" x14ac:dyDescent="0.25">
      <c r="B200" s="25">
        <v>34.5</v>
      </c>
    </row>
    <row r="201" spans="1:3" x14ac:dyDescent="0.25">
      <c r="B201" s="25">
        <v>36</v>
      </c>
    </row>
    <row r="202" spans="1:3" x14ac:dyDescent="0.25">
      <c r="B202" s="25">
        <v>37.5</v>
      </c>
    </row>
    <row r="203" spans="1:3" x14ac:dyDescent="0.25">
      <c r="B203" s="25">
        <v>39</v>
      </c>
    </row>
    <row r="204" spans="1:3" x14ac:dyDescent="0.25">
      <c r="A204" t="s">
        <v>17</v>
      </c>
      <c r="B204" s="3">
        <v>0</v>
      </c>
    </row>
    <row r="205" spans="1:3" x14ac:dyDescent="0.25">
      <c r="B205" s="25">
        <v>1.5</v>
      </c>
    </row>
    <row r="206" spans="1:3" x14ac:dyDescent="0.25">
      <c r="B206" s="25">
        <v>3</v>
      </c>
    </row>
    <row r="207" spans="1:3" x14ac:dyDescent="0.25">
      <c r="B207" s="25">
        <v>4.5</v>
      </c>
      <c r="C207" s="12">
        <f>RSQ($B125:$B$132, C125:C$132)</f>
        <v>0.9429021610095788</v>
      </c>
    </row>
    <row r="208" spans="1:3" x14ac:dyDescent="0.25">
      <c r="B208" s="25">
        <v>6</v>
      </c>
      <c r="C208" s="12">
        <f>RSQ($B126:$B$132, C126:C$132)</f>
        <v>0.95264830838432957</v>
      </c>
    </row>
    <row r="209" spans="2:3" x14ac:dyDescent="0.25">
      <c r="B209" s="25">
        <v>7.5</v>
      </c>
      <c r="C209" s="12">
        <f>RSQ($B127:$B$132, C127:C$132)</f>
        <v>0.9674703246236257</v>
      </c>
    </row>
    <row r="210" spans="2:3" x14ac:dyDescent="0.25">
      <c r="B210" s="25">
        <v>9</v>
      </c>
      <c r="C210" s="12">
        <f>RSQ($B128:$B$132, C128:C$132)</f>
        <v>0.97744184263458289</v>
      </c>
    </row>
    <row r="211" spans="2:3" x14ac:dyDescent="0.25">
      <c r="B211" s="25">
        <v>10.5</v>
      </c>
      <c r="C211" s="12">
        <f>RSQ($B129:$B$132, C129:C$132)</f>
        <v>0.96128991625874871</v>
      </c>
    </row>
    <row r="212" spans="2:3" x14ac:dyDescent="0.25">
      <c r="B212" s="25">
        <v>12</v>
      </c>
      <c r="C212" s="12">
        <f>RSQ($B130:$B$132, C130:C$132)</f>
        <v>0.95781284912027331</v>
      </c>
    </row>
    <row r="213" spans="2:3" x14ac:dyDescent="0.25">
      <c r="B213" s="25">
        <v>13.5</v>
      </c>
      <c r="C213">
        <f>RSQ($B131:$B$132, C131:C$132)</f>
        <v>1.0000000000000004</v>
      </c>
    </row>
    <row r="214" spans="2:3" x14ac:dyDescent="0.25">
      <c r="B214" s="25">
        <v>15</v>
      </c>
      <c r="C214" s="13"/>
    </row>
    <row r="215" spans="2:3" x14ac:dyDescent="0.25">
      <c r="B215" s="25">
        <v>16.5</v>
      </c>
      <c r="C215" s="7"/>
    </row>
    <row r="216" spans="2:3" x14ac:dyDescent="0.25">
      <c r="B216" s="25">
        <v>18</v>
      </c>
    </row>
    <row r="217" spans="2:3" x14ac:dyDescent="0.25">
      <c r="B217" s="25">
        <v>19.5</v>
      </c>
    </row>
    <row r="218" spans="2:3" x14ac:dyDescent="0.25">
      <c r="B218" s="25">
        <v>21</v>
      </c>
    </row>
    <row r="219" spans="2:3" x14ac:dyDescent="0.25">
      <c r="B219" s="25">
        <v>22.5</v>
      </c>
    </row>
    <row r="220" spans="2:3" x14ac:dyDescent="0.25">
      <c r="B220" s="25">
        <v>24</v>
      </c>
    </row>
    <row r="221" spans="2:3" x14ac:dyDescent="0.25">
      <c r="B221" s="25">
        <v>25.5</v>
      </c>
    </row>
    <row r="222" spans="2:3" x14ac:dyDescent="0.25">
      <c r="B222" s="25">
        <v>27</v>
      </c>
    </row>
    <row r="223" spans="2:3" x14ac:dyDescent="0.25">
      <c r="B223" s="25">
        <v>28.5</v>
      </c>
    </row>
    <row r="224" spans="2:3" x14ac:dyDescent="0.25">
      <c r="B224" s="25">
        <v>30</v>
      </c>
    </row>
    <row r="225" spans="1:3" x14ac:dyDescent="0.25">
      <c r="B225" s="25">
        <v>31.5</v>
      </c>
    </row>
    <row r="226" spans="1:3" x14ac:dyDescent="0.25">
      <c r="B226" s="25">
        <v>33</v>
      </c>
    </row>
    <row r="227" spans="1:3" x14ac:dyDescent="0.25">
      <c r="B227" s="25">
        <v>34.5</v>
      </c>
    </row>
    <row r="228" spans="1:3" x14ac:dyDescent="0.25">
      <c r="B228" s="25">
        <v>36</v>
      </c>
    </row>
    <row r="229" spans="1:3" x14ac:dyDescent="0.25">
      <c r="B229" s="25">
        <v>37.5</v>
      </c>
    </row>
    <row r="230" spans="1:3" x14ac:dyDescent="0.25">
      <c r="B230" s="25">
        <v>39</v>
      </c>
    </row>
    <row r="231" spans="1:3" x14ac:dyDescent="0.25">
      <c r="A231" t="s">
        <v>14</v>
      </c>
      <c r="B231" s="3">
        <v>0</v>
      </c>
    </row>
    <row r="232" spans="1:3" x14ac:dyDescent="0.25">
      <c r="B232" s="25">
        <v>1.5</v>
      </c>
    </row>
    <row r="233" spans="1:3" x14ac:dyDescent="0.25">
      <c r="B233" s="25">
        <v>3</v>
      </c>
    </row>
    <row r="234" spans="1:3" x14ac:dyDescent="0.25">
      <c r="B234" s="25">
        <v>4.5</v>
      </c>
      <c r="C234" s="15">
        <f>SUM(C179,C207)</f>
        <v>1.9429021610095791</v>
      </c>
    </row>
    <row r="235" spans="1:3" x14ac:dyDescent="0.25">
      <c r="B235" s="25">
        <v>6</v>
      </c>
      <c r="C235" s="15">
        <f>SUM(C180,C208)</f>
        <v>1.9462716590960873</v>
      </c>
    </row>
    <row r="236" spans="1:3" x14ac:dyDescent="0.25">
      <c r="B236" s="25">
        <v>7.5</v>
      </c>
      <c r="C236" s="15">
        <f>SUM(C181,C209)</f>
        <v>1.9245856653499933</v>
      </c>
    </row>
    <row r="237" spans="1:3" x14ac:dyDescent="0.25">
      <c r="B237" s="25">
        <v>9</v>
      </c>
      <c r="C237" s="15">
        <f>SUM(C182,C210)</f>
        <v>1.9094344478662717</v>
      </c>
    </row>
    <row r="238" spans="1:3" x14ac:dyDescent="0.25">
      <c r="B238" s="25">
        <v>10.5</v>
      </c>
      <c r="C238" s="15">
        <f>SUM(C183,C211)</f>
        <v>1.8780777917437339</v>
      </c>
    </row>
    <row r="239" spans="1:3" x14ac:dyDescent="0.25">
      <c r="B239" s="25">
        <v>12</v>
      </c>
      <c r="C239" s="15">
        <f>SUM(C184,C212)</f>
        <v>1.8504825122914204</v>
      </c>
    </row>
    <row r="240" spans="1:3" x14ac:dyDescent="0.25">
      <c r="B240" s="25">
        <v>13.5</v>
      </c>
      <c r="C240" s="15">
        <f>SUM(C185,C213)</f>
        <v>1.8616592180457392</v>
      </c>
    </row>
    <row r="241" spans="2:3" x14ac:dyDescent="0.25">
      <c r="B241" s="25">
        <v>15</v>
      </c>
      <c r="C241" s="15"/>
    </row>
    <row r="242" spans="2:3" x14ac:dyDescent="0.25">
      <c r="B242" s="25">
        <v>16.5</v>
      </c>
      <c r="C242" s="15"/>
    </row>
    <row r="243" spans="2:3" x14ac:dyDescent="0.25">
      <c r="B243" s="25">
        <v>18</v>
      </c>
      <c r="C243" s="15"/>
    </row>
    <row r="244" spans="2:3" x14ac:dyDescent="0.25">
      <c r="B244" s="25">
        <v>19.5</v>
      </c>
    </row>
    <row r="245" spans="2:3" x14ac:dyDescent="0.25">
      <c r="B245" s="25">
        <v>21</v>
      </c>
    </row>
    <row r="246" spans="2:3" x14ac:dyDescent="0.25">
      <c r="B246" s="25">
        <v>22.5</v>
      </c>
    </row>
    <row r="247" spans="2:3" x14ac:dyDescent="0.25">
      <c r="B247" s="25">
        <v>24</v>
      </c>
    </row>
    <row r="248" spans="2:3" x14ac:dyDescent="0.25">
      <c r="B248" s="25">
        <v>25.5</v>
      </c>
    </row>
    <row r="249" spans="2:3" x14ac:dyDescent="0.25">
      <c r="B249" s="25">
        <v>27</v>
      </c>
    </row>
    <row r="250" spans="2:3" x14ac:dyDescent="0.25">
      <c r="B250" s="25">
        <v>28.5</v>
      </c>
    </row>
    <row r="251" spans="2:3" x14ac:dyDescent="0.25">
      <c r="B251" s="25">
        <v>30</v>
      </c>
    </row>
    <row r="252" spans="2:3" x14ac:dyDescent="0.25">
      <c r="B252" s="25">
        <v>31.5</v>
      </c>
    </row>
    <row r="253" spans="2:3" x14ac:dyDescent="0.25">
      <c r="B253" s="25">
        <v>33</v>
      </c>
    </row>
    <row r="254" spans="2:3" x14ac:dyDescent="0.25">
      <c r="B254" s="25">
        <v>34.5</v>
      </c>
    </row>
    <row r="255" spans="2:3" x14ac:dyDescent="0.25">
      <c r="B255" s="25">
        <v>36</v>
      </c>
    </row>
    <row r="256" spans="2:3" x14ac:dyDescent="0.25">
      <c r="B256" s="25">
        <v>37.5</v>
      </c>
    </row>
    <row r="257" spans="1:3" x14ac:dyDescent="0.25">
      <c r="B257" s="25">
        <v>39</v>
      </c>
    </row>
    <row r="258" spans="1:3" x14ac:dyDescent="0.25">
      <c r="A258" t="s">
        <v>15</v>
      </c>
      <c r="C258">
        <f>MAX(C231:C257)</f>
        <v>1.9462716590960873</v>
      </c>
    </row>
    <row r="259" spans="1:3" x14ac:dyDescent="0.25">
      <c r="A259" t="s">
        <v>37</v>
      </c>
      <c r="C259">
        <f>MATCH(C258,C232:C240,0)</f>
        <v>4</v>
      </c>
    </row>
    <row r="260" spans="1:3" x14ac:dyDescent="0.25">
      <c r="A260" t="s">
        <v>32</v>
      </c>
      <c r="B260" s="3">
        <v>0</v>
      </c>
    </row>
    <row r="261" spans="1:3" x14ac:dyDescent="0.25">
      <c r="B261" s="25">
        <v>1.5</v>
      </c>
      <c r="C261" s="12">
        <f>IF(0 &lt; 10^C123-10^(C$19*$B261+C$20), LOG(10^C123-10^(C$19*$B261+C$20)), "")</f>
        <v>5.4516869661741421</v>
      </c>
    </row>
    <row r="262" spans="1:3" x14ac:dyDescent="0.25">
      <c r="B262" s="25">
        <v>3</v>
      </c>
      <c r="C262" s="12">
        <f>IF(0 &lt; 10^C124-10^(C$19*$B262+C$20), LOG(10^C124-10^(C$19*$B262+C$20)), "")</f>
        <v>4.7678975120650398</v>
      </c>
    </row>
    <row r="263" spans="1:3" x14ac:dyDescent="0.25">
      <c r="B263" s="25">
        <v>4.5</v>
      </c>
      <c r="C263" s="12">
        <f>IF(0 &lt; 10^C125-10^(C$19*$B263+C$20), LOG(10^C125-10^(C$19*$B263+C$20)), "")</f>
        <v>4.1875860745063811</v>
      </c>
    </row>
    <row r="264" spans="1:3" x14ac:dyDescent="0.25">
      <c r="B264" s="25">
        <v>6</v>
      </c>
      <c r="C264" s="12">
        <f>IF(0 &lt; 10^C126-10^(C$19*$B264+C$20), LOG(10^C126-10^(C$19*$B264+C$20)), "")</f>
        <v>3.8809531694578272</v>
      </c>
    </row>
    <row r="265" spans="1:3" x14ac:dyDescent="0.25">
      <c r="B265" s="25">
        <v>7.5</v>
      </c>
      <c r="C265" s="12">
        <f>IF(0 &lt; 10^C127-10^(C$19*$B265+C$20), LOG(10^C127-10^(C$19*$B265+C$20)), "")</f>
        <v>3.5600380915371397</v>
      </c>
    </row>
    <row r="266" spans="1:3" x14ac:dyDescent="0.25">
      <c r="B266" s="25">
        <v>9</v>
      </c>
      <c r="C266" s="12">
        <f>IF(0 &lt; 10^C128-10^(C$19*$B266+C$20), LOG(10^C128-10^(C$19*$B266+C$20)), "")</f>
        <v>3.1566573179278854</v>
      </c>
    </row>
    <row r="267" spans="1:3" x14ac:dyDescent="0.25">
      <c r="B267" s="25">
        <v>10.5</v>
      </c>
      <c r="C267" s="12">
        <f>IF(0 &lt; 10^C129-10^(C$19*$B267+C$20), LOG(10^C129-10^(C$19*$B267+C$20)), "")</f>
        <v>2.931438756304956</v>
      </c>
    </row>
    <row r="268" spans="1:3" x14ac:dyDescent="0.25">
      <c r="B268" s="25">
        <v>12</v>
      </c>
      <c r="C268" s="12">
        <f>IF(0 &lt; 10^C130-10^(C$19*$B268+C$20), LOG(10^C130-10^(C$19*$B268+C$20)), "")</f>
        <v>2.8776374889456835</v>
      </c>
    </row>
    <row r="269" spans="1:3" x14ac:dyDescent="0.25">
      <c r="B269" s="25">
        <v>13.5</v>
      </c>
      <c r="C269" s="12" t="str">
        <f>IF(0 &lt; 10^C131-10^(C$19*$B269+C$20), LOG(10^C131-10^(C$19*$B269+C$20)), "")</f>
        <v/>
      </c>
    </row>
    <row r="270" spans="1:3" x14ac:dyDescent="0.25">
      <c r="B270" s="25">
        <v>15</v>
      </c>
      <c r="C270" t="str">
        <f>IF(0 &lt; 10^C132-10^(C$19*$B270+C$20), LOG(10^C132-10^(C$19*$B270+C$20)), "")</f>
        <v/>
      </c>
    </row>
    <row r="271" spans="1:3" x14ac:dyDescent="0.25">
      <c r="B271" s="25">
        <v>16.5</v>
      </c>
    </row>
    <row r="272" spans="1:3" x14ac:dyDescent="0.25">
      <c r="B272" s="25">
        <v>18</v>
      </c>
    </row>
    <row r="273" spans="1:3" x14ac:dyDescent="0.25">
      <c r="B273" s="25">
        <v>19.5</v>
      </c>
    </row>
    <row r="274" spans="1:3" x14ac:dyDescent="0.25">
      <c r="B274" s="25">
        <v>21</v>
      </c>
    </row>
    <row r="275" spans="1:3" x14ac:dyDescent="0.25">
      <c r="B275" s="25">
        <v>22.5</v>
      </c>
    </row>
    <row r="276" spans="1:3" x14ac:dyDescent="0.25">
      <c r="B276" s="25">
        <v>24</v>
      </c>
    </row>
    <row r="277" spans="1:3" x14ac:dyDescent="0.25">
      <c r="B277" s="25">
        <v>25.5</v>
      </c>
    </row>
    <row r="278" spans="1:3" x14ac:dyDescent="0.25">
      <c r="B278" s="25">
        <v>27</v>
      </c>
    </row>
    <row r="279" spans="1:3" x14ac:dyDescent="0.25">
      <c r="B279" s="25">
        <v>28.5</v>
      </c>
    </row>
    <row r="280" spans="1:3" x14ac:dyDescent="0.25">
      <c r="B280" s="25">
        <v>30</v>
      </c>
    </row>
    <row r="281" spans="1:3" x14ac:dyDescent="0.25">
      <c r="B281" s="25">
        <v>31.5</v>
      </c>
    </row>
    <row r="282" spans="1:3" x14ac:dyDescent="0.25">
      <c r="B282" s="25">
        <v>33</v>
      </c>
    </row>
    <row r="283" spans="1:3" x14ac:dyDescent="0.25">
      <c r="B283" s="25">
        <v>34.5</v>
      </c>
    </row>
    <row r="284" spans="1:3" x14ac:dyDescent="0.25">
      <c r="B284" s="25">
        <v>36</v>
      </c>
    </row>
    <row r="285" spans="1:3" x14ac:dyDescent="0.25">
      <c r="B285" s="25">
        <v>37.5</v>
      </c>
    </row>
    <row r="286" spans="1:3" x14ac:dyDescent="0.25">
      <c r="B286" s="25">
        <v>39</v>
      </c>
    </row>
    <row r="287" spans="1:3" x14ac:dyDescent="0.25">
      <c r="A287" t="s">
        <v>32</v>
      </c>
      <c r="B287" s="3">
        <v>0</v>
      </c>
    </row>
    <row r="288" spans="1:3" x14ac:dyDescent="0.25">
      <c r="B288" s="25">
        <v>1.5</v>
      </c>
      <c r="C288" s="12">
        <f>IF(0&lt;10^C261-10^(C$28*$B288+C$29),LOG(10^C261-10^(C$28*$B288+C$29)),"")</f>
        <v>5.2722702331486886</v>
      </c>
    </row>
    <row r="289" spans="2:3" x14ac:dyDescent="0.25">
      <c r="B289" s="25">
        <v>3</v>
      </c>
      <c r="C289" s="12">
        <f>IF(0&lt;10^C262-10^(C$28*$B289+C$29),LOG(10^C262-10^(C$28*$B289+C$29)),"")</f>
        <v>4.2306932381380342</v>
      </c>
    </row>
    <row r="290" spans="2:3" x14ac:dyDescent="0.25">
      <c r="B290" s="25">
        <v>4.5</v>
      </c>
      <c r="C290" s="12" t="str">
        <f>IF(0&lt;10^C263-10^(C$28*$B290+C$29),LOG(10^C263-10^(C$28*$B290+C$29)),"")</f>
        <v/>
      </c>
    </row>
    <row r="291" spans="2:3" x14ac:dyDescent="0.25">
      <c r="B291" s="25">
        <v>6</v>
      </c>
      <c r="C291" s="12" t="str">
        <f>IF(0&lt;10^C264-10^(C$28*$B291+C$29),LOG(10^C264-10^(C$28*$B291+C$29)),"")</f>
        <v/>
      </c>
    </row>
    <row r="292" spans="2:3" x14ac:dyDescent="0.25">
      <c r="B292" s="25">
        <v>7.5</v>
      </c>
      <c r="C292" s="12">
        <f>IF(0&lt;10^C265-10^(C$28*$B292+C$29),LOG(10^C265-10^(C$28*$B292+C$29)),"")</f>
        <v>2.3477340626499155</v>
      </c>
    </row>
    <row r="293" spans="2:3" x14ac:dyDescent="0.25">
      <c r="B293" s="25">
        <v>9</v>
      </c>
    </row>
    <row r="294" spans="2:3" x14ac:dyDescent="0.25">
      <c r="B294" s="25">
        <v>10.5</v>
      </c>
    </row>
    <row r="295" spans="2:3" x14ac:dyDescent="0.25">
      <c r="B295" s="25">
        <v>12</v>
      </c>
    </row>
    <row r="296" spans="2:3" x14ac:dyDescent="0.25">
      <c r="B296" s="25">
        <v>13.5</v>
      </c>
    </row>
    <row r="297" spans="2:3" x14ac:dyDescent="0.25">
      <c r="B297" s="25">
        <v>15</v>
      </c>
    </row>
    <row r="298" spans="2:3" x14ac:dyDescent="0.25">
      <c r="B298" s="25">
        <v>16.5</v>
      </c>
    </row>
    <row r="299" spans="2:3" x14ac:dyDescent="0.25">
      <c r="B299" s="25">
        <v>18</v>
      </c>
    </row>
    <row r="300" spans="2:3" x14ac:dyDescent="0.25">
      <c r="B300" s="25">
        <v>19.5</v>
      </c>
    </row>
    <row r="301" spans="2:3" x14ac:dyDescent="0.25">
      <c r="B301" s="25">
        <v>21</v>
      </c>
    </row>
    <row r="302" spans="2:3" x14ac:dyDescent="0.25">
      <c r="B302" s="25">
        <v>22.5</v>
      </c>
    </row>
    <row r="303" spans="2:3" x14ac:dyDescent="0.25">
      <c r="B303" s="25">
        <v>24</v>
      </c>
    </row>
    <row r="304" spans="2:3" x14ac:dyDescent="0.25">
      <c r="B304" s="25">
        <v>25.5</v>
      </c>
    </row>
    <row r="305" spans="2:2" x14ac:dyDescent="0.25">
      <c r="B305" s="25">
        <v>27</v>
      </c>
    </row>
    <row r="306" spans="2:2" x14ac:dyDescent="0.25">
      <c r="B306" s="25">
        <v>28.5</v>
      </c>
    </row>
    <row r="307" spans="2:2" x14ac:dyDescent="0.25">
      <c r="B307" s="25">
        <v>30</v>
      </c>
    </row>
    <row r="308" spans="2:2" x14ac:dyDescent="0.25">
      <c r="B308" s="25">
        <v>31.5</v>
      </c>
    </row>
    <row r="309" spans="2:2" x14ac:dyDescent="0.25">
      <c r="B309" s="25">
        <v>33</v>
      </c>
    </row>
    <row r="310" spans="2:2" x14ac:dyDescent="0.25">
      <c r="B310" s="25">
        <v>34.5</v>
      </c>
    </row>
    <row r="311" spans="2:2" x14ac:dyDescent="0.25">
      <c r="B311" s="25">
        <v>36</v>
      </c>
    </row>
    <row r="312" spans="2:2" x14ac:dyDescent="0.25">
      <c r="B312" s="25">
        <v>37.5</v>
      </c>
    </row>
    <row r="313" spans="2:2" x14ac:dyDescent="0.25">
      <c r="B313" s="25">
        <v>39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2016-08-29T20:51:43Z</dcterms:modified>
</cp:coreProperties>
</file>