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29" i="2" l="1"/>
  <c r="C28" i="2"/>
  <c r="C27" i="2"/>
  <c r="C263" i="2" l="1"/>
  <c r="C264" i="2"/>
  <c r="C262" i="2"/>
  <c r="C232" i="2"/>
  <c r="C233" i="2"/>
  <c r="C234" i="2"/>
  <c r="C201" i="2"/>
  <c r="C20" i="2"/>
  <c r="C19" i="2"/>
  <c r="C18" i="2"/>
  <c r="C199" i="2"/>
  <c r="C180" i="2"/>
  <c r="C181" i="2"/>
  <c r="C149" i="2"/>
  <c r="C14" i="2" l="1"/>
  <c r="C24" i="2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170" i="2" l="1"/>
  <c r="C168" i="2"/>
  <c r="C190" i="2"/>
  <c r="C186" i="2"/>
  <c r="C182" i="2"/>
  <c r="C178" i="2"/>
  <c r="C174" i="2"/>
  <c r="C193" i="2"/>
  <c r="C189" i="2"/>
  <c r="C185" i="2"/>
  <c r="C177" i="2"/>
  <c r="C173" i="2"/>
  <c r="C169" i="2"/>
  <c r="C166" i="2"/>
  <c r="C192" i="2"/>
  <c r="C188" i="2"/>
  <c r="C184" i="2"/>
  <c r="C176" i="2"/>
  <c r="C172" i="2"/>
  <c r="C191" i="2"/>
  <c r="C187" i="2"/>
  <c r="C183" i="2"/>
  <c r="C179" i="2"/>
  <c r="C175" i="2"/>
  <c r="C171" i="2"/>
  <c r="C167" i="2"/>
  <c r="C22" i="2"/>
  <c r="C200" i="2"/>
  <c r="C194" i="2"/>
  <c r="C299" i="2" l="1"/>
  <c r="C294" i="2"/>
  <c r="C295" i="2"/>
  <c r="C296" i="2"/>
  <c r="C297" i="2"/>
  <c r="C302" i="2"/>
  <c r="C300" i="2"/>
  <c r="C298" i="2"/>
  <c r="C293" i="2"/>
  <c r="C301" i="2"/>
  <c r="C21" i="2"/>
  <c r="C10" i="2" s="1"/>
  <c r="C31" i="2" l="1"/>
  <c r="C16" i="2"/>
  <c r="C17" i="2"/>
  <c r="C290" i="2"/>
  <c r="C291" i="2" s="1"/>
  <c r="C326" i="2" l="1"/>
  <c r="C33" i="2"/>
  <c r="C23" i="2"/>
  <c r="C30" i="2"/>
  <c r="C26" i="2" s="1"/>
  <c r="C325" i="2"/>
  <c r="C324" i="2"/>
  <c r="C9" i="2"/>
  <c r="C12" i="2" s="1"/>
  <c r="C36" i="2" l="1"/>
  <c r="C38" i="2"/>
  <c r="C40" i="2" s="1"/>
  <c r="C37" i="2"/>
  <c r="C39" i="2" s="1"/>
  <c r="C35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<sst xmlns="http://schemas.openxmlformats.org/spreadsheetml/2006/main" count="68" uniqueCount="39">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</sst>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164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164" fontId="0" fillId="0" borderId="5" xfId="0" applyNumberFormat="1" applyFont="1" applyBorder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2" fillId="0" borderId="3" xfId="1" applyBorder="1"/>
    <xf numFmtId="0" fontId="3" fillId="0" borderId="3" xfId="1" applyFont="1" applyBorder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3" fillId="0" borderId="3" xfId="1" applyFont="1" applyBorder="1"/>
    <xf numFmtId="0" fontId="2" fillId="0" borderId="3" xfId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6" sqref="C1:C6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4" t="s">
        <v>38</v>
      </c>
    </row>
    <row r="2" spans="1:3" ht="30.75" customHeight="1" x14ac:dyDescent="0.25">
      <c r="A2" s="28" t="s">
        <v>3</v>
      </c>
      <c r="B2" s="28"/>
      <c r="C2" s="42">
        <v>1799.5695000000001</v>
      </c>
    </row>
    <row r="3" spans="1:3" x14ac:dyDescent="0.25">
      <c r="A3" s="28" t="s">
        <v>4</v>
      </c>
      <c r="B3" s="28"/>
      <c r="C3" s="39">
        <v>4417.7</v>
      </c>
    </row>
    <row r="4" spans="1:3" x14ac:dyDescent="0.25">
      <c r="A4" s="28" t="s">
        <v>5</v>
      </c>
      <c r="B4" s="28"/>
      <c r="C4" s="38">
        <v>2194.6</v>
      </c>
    </row>
    <row r="5" spans="1:3" x14ac:dyDescent="0.25">
      <c r="A5" s="28" t="s">
        <v>6</v>
      </c>
      <c r="B5" s="28"/>
      <c r="C5" s="37">
        <v>0.61129999999999907</v>
      </c>
    </row>
    <row r="6" spans="1:3" x14ac:dyDescent="0.25">
      <c r="A6" s="28" t="s">
        <v>7</v>
      </c>
      <c r="B6" s="28"/>
      <c r="C6" s="36">
        <v>1.0478538313460108</v>
      </c>
    </row>
    <row r="7" spans="1:3" x14ac:dyDescent="0.25">
      <c r="A7" s="28" t="s">
        <v>8</v>
      </c>
      <c r="B7" s="28"/>
      <c r="C7" s="25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34">
        <v>45339.6</v>
      </c>
    </row>
    <row r="10" spans="1:3" x14ac:dyDescent="0.25">
      <c r="B10" s="3">
        <v>2</v>
      </c>
      <c r="C10" s="34">
        <v>16982.7</v>
      </c>
    </row>
    <row r="11" spans="1:3" x14ac:dyDescent="0.25">
      <c r="B11" s="3">
        <v>3</v>
      </c>
      <c r="C11" s="34">
        <v>6701</v>
      </c>
    </row>
    <row r="12" spans="1:3" x14ac:dyDescent="0.25">
      <c r="B12" s="4">
        <v>4</v>
      </c>
      <c r="C12" s="34">
        <v>3606.6</v>
      </c>
    </row>
    <row r="13" spans="1:3" x14ac:dyDescent="0.25">
      <c r="B13" s="3">
        <v>5</v>
      </c>
      <c r="C13" s="34">
        <v>2182.5</v>
      </c>
    </row>
    <row r="14" spans="1:3" x14ac:dyDescent="0.25">
      <c r="B14" s="3">
        <v>6</v>
      </c>
      <c r="C14" s="34">
        <v>1479.9</v>
      </c>
    </row>
    <row r="15" spans="1:3" x14ac:dyDescent="0.25">
      <c r="B15" s="3">
        <v>7</v>
      </c>
      <c r="C15" s="34">
        <v>1058.7</v>
      </c>
    </row>
    <row r="16" spans="1:3" x14ac:dyDescent="0.25">
      <c r="B16" s="3">
        <v>8</v>
      </c>
      <c r="C16" s="34">
        <v>833.7</v>
      </c>
    </row>
    <row r="17" spans="2:3" x14ac:dyDescent="0.25">
      <c r="B17" s="3">
        <v>9</v>
      </c>
      <c r="C17" s="34">
        <v>707.8</v>
      </c>
    </row>
    <row r="18" spans="2:3" x14ac:dyDescent="0.25">
      <c r="B18" s="4">
        <v>10</v>
      </c>
      <c r="C18" s="34">
        <v>511.1</v>
      </c>
    </row>
    <row r="19" spans="2:3" x14ac:dyDescent="0.25">
      <c r="B19" s="4">
        <v>11.5</v>
      </c>
      <c r="C19" s="34">
        <v>545.6</v>
      </c>
    </row>
    <row r="20" spans="2:3" x14ac:dyDescent="0.25">
      <c r="B20" s="3">
        <v>13</v>
      </c>
      <c r="C20" s="34">
        <v>380.5</v>
      </c>
    </row>
    <row r="21" spans="2:3" x14ac:dyDescent="0.25">
      <c r="B21" s="3">
        <v>14.5</v>
      </c>
      <c r="C21" s="34">
        <v>360</v>
      </c>
    </row>
    <row r="22" spans="2:3" x14ac:dyDescent="0.25">
      <c r="B22" s="3">
        <v>16</v>
      </c>
      <c r="C22" s="34">
        <v>319</v>
      </c>
    </row>
    <row r="23" spans="2:3" x14ac:dyDescent="0.25">
      <c r="B23" s="3">
        <v>17.5</v>
      </c>
      <c r="C23" s="34">
        <v>294.10000000000002</v>
      </c>
    </row>
    <row r="24" spans="2:3" x14ac:dyDescent="0.25">
      <c r="B24" s="3">
        <v>19</v>
      </c>
      <c r="C24" s="34">
        <v>168.6</v>
      </c>
    </row>
    <row r="25" spans="2:3" x14ac:dyDescent="0.25">
      <c r="B25" s="3">
        <v>20.5</v>
      </c>
      <c r="C25" s="34">
        <v>237.3</v>
      </c>
    </row>
    <row r="26" spans="2:3" x14ac:dyDescent="0.25">
      <c r="B26" s="3">
        <v>22</v>
      </c>
      <c r="C26" s="34">
        <v>203.3</v>
      </c>
    </row>
    <row r="27" spans="2:3" x14ac:dyDescent="0.25">
      <c r="B27" s="3">
        <v>23.5</v>
      </c>
      <c r="C27" s="34">
        <v>211.6</v>
      </c>
    </row>
    <row r="28" spans="2:3" x14ac:dyDescent="0.25">
      <c r="B28" s="3">
        <v>25</v>
      </c>
      <c r="C28" s="34">
        <v>194.5</v>
      </c>
    </row>
    <row r="29" spans="2:3" x14ac:dyDescent="0.25">
      <c r="B29" s="3">
        <v>27</v>
      </c>
      <c r="C29" s="34">
        <v>192.7</v>
      </c>
    </row>
    <row r="30" spans="2:3" x14ac:dyDescent="0.25">
      <c r="B30" s="3">
        <v>29</v>
      </c>
      <c r="C30" s="34">
        <v>220.3</v>
      </c>
    </row>
    <row r="31" spans="2:3" x14ac:dyDescent="0.25">
      <c r="B31" s="3">
        <v>31</v>
      </c>
      <c r="C31" s="34">
        <v>141.4</v>
      </c>
    </row>
    <row r="32" spans="2:3" x14ac:dyDescent="0.25">
      <c r="B32" s="3">
        <v>33</v>
      </c>
      <c r="C32" s="34">
        <v>232.9</v>
      </c>
    </row>
    <row r="33" spans="2:3" x14ac:dyDescent="0.25">
      <c r="B33" s="3">
        <v>35</v>
      </c>
      <c r="C33" s="34">
        <v>131.4</v>
      </c>
    </row>
    <row r="34" spans="2:3" x14ac:dyDescent="0.25">
      <c r="B34" s="3">
        <v>37</v>
      </c>
      <c r="C34" s="34">
        <v>158.1</v>
      </c>
    </row>
    <row r="35" spans="2:3" x14ac:dyDescent="0.25">
      <c r="B35" s="3">
        <v>39</v>
      </c>
      <c r="C35" s="34">
        <v>162.30000000000001</v>
      </c>
    </row>
    <row r="36" spans="2:3" x14ac:dyDescent="0.25">
      <c r="B36" s="3">
        <v>41</v>
      </c>
      <c r="C36" s="34">
        <v>145.1</v>
      </c>
    </row>
    <row r="37" spans="2:3" x14ac:dyDescent="0.25">
      <c r="B37" s="3">
        <v>43</v>
      </c>
      <c r="C37" s="34">
        <v>180.9</v>
      </c>
    </row>
    <row r="38" spans="2:3" x14ac:dyDescent="0.25">
      <c r="B38" s="3">
        <v>45</v>
      </c>
      <c r="C38" s="34">
        <v>107.6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28" zoomScale="70" zoomScaleNormal="70" workbookViewId="0">
      <selection activeCell="C30" sqref="C30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27" t="s">
        <v>38</v>
      </c>
    </row>
    <row r="2" spans="1:14" x14ac:dyDescent="0.25">
      <c r="A2" s="28" t="s">
        <v>3</v>
      </c>
      <c r="B2" s="28"/>
      <c r="C2" s="42">
        <v>1799.5695000000001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28" t="s">
        <v>4</v>
      </c>
      <c r="B3" s="28"/>
      <c r="C3" s="41">
        <v>4417.7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28" t="s">
        <v>5</v>
      </c>
      <c r="B4" s="28"/>
      <c r="C4" s="40">
        <v>2194.6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28" t="s">
        <v>6</v>
      </c>
      <c r="B5" s="28"/>
      <c r="C5" s="43">
        <v>0.61129999999999907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28" t="s">
        <v>7</v>
      </c>
      <c r="B6" s="28"/>
      <c r="C6" s="44">
        <v>1.0478538313460108</v>
      </c>
    </row>
    <row r="7" spans="1:14" x14ac:dyDescent="0.25">
      <c r="A7" s="28" t="s">
        <v>8</v>
      </c>
      <c r="B7" s="28"/>
      <c r="C7" s="26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31" t="s">
        <v>31</v>
      </c>
      <c r="B8" s="31"/>
      <c r="C8" s="22">
        <v>45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x14ac:dyDescent="0.25">
      <c r="A9" s="32" t="s">
        <v>19</v>
      </c>
      <c r="B9" s="32"/>
      <c r="C9">
        <f>C16+C10</f>
        <v>49.614736457732761</v>
      </c>
      <c r="D9" s="17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x14ac:dyDescent="0.25">
      <c r="A10" s="30" t="s">
        <v>21</v>
      </c>
      <c r="B10" s="30"/>
      <c r="C10">
        <f>60*(C13-(C22/C21)*EXP(-1*C21*C8))/C2/C7</f>
        <v>5.3550674340036464</v>
      </c>
      <c r="D10" s="17"/>
      <c r="E10" s="16"/>
      <c r="F10" s="19"/>
      <c r="G10" s="19"/>
      <c r="H10" s="19"/>
      <c r="I10" s="19"/>
      <c r="J10" s="19"/>
      <c r="K10" s="16"/>
      <c r="L10" s="16"/>
      <c r="M10" s="16"/>
      <c r="N10" s="16"/>
    </row>
    <row r="11" spans="1:14" x14ac:dyDescent="0.25">
      <c r="A11" s="30" t="s">
        <v>22</v>
      </c>
      <c r="B11" s="30"/>
      <c r="C11">
        <f>C16/C9</f>
        <v>0.89206699830874492</v>
      </c>
      <c r="D11" s="17"/>
      <c r="E11" s="16"/>
      <c r="I11" s="18"/>
      <c r="J11" s="18"/>
      <c r="K11" s="16"/>
      <c r="L11" s="16"/>
      <c r="M11" s="16"/>
      <c r="N11" s="16"/>
    </row>
    <row r="12" spans="1:14" x14ac:dyDescent="0.25">
      <c r="A12" s="30" t="s">
        <v>23</v>
      </c>
      <c r="B12" s="30"/>
      <c r="C12">
        <f>C9*C17/(3*0.693)</f>
        <v>260.81769098387343</v>
      </c>
      <c r="D12" s="17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25">
      <c r="A13" s="30" t="s">
        <v>30</v>
      </c>
      <c r="B13" s="30"/>
      <c r="C13" s="17">
        <f>(C3+C4)/C5</f>
        <v>10816.783903157222</v>
      </c>
      <c r="D13" s="17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25">
      <c r="A14" s="29" t="s">
        <v>34</v>
      </c>
      <c r="B14" s="20" t="s">
        <v>36</v>
      </c>
      <c r="C14" s="17">
        <f>C196</f>
        <v>6</v>
      </c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x14ac:dyDescent="0.25">
      <c r="A15" s="29"/>
      <c r="B15" s="20" t="s">
        <v>37</v>
      </c>
      <c r="C15" s="17">
        <v>30</v>
      </c>
      <c r="D15" s="17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x14ac:dyDescent="0.25">
      <c r="A16" s="29"/>
      <c r="B16" s="20" t="s">
        <v>20</v>
      </c>
      <c r="C16">
        <f>60*C22/(C$2*(1-EXP(-1*C21*60)))</f>
        <v>44.259669023729117</v>
      </c>
      <c r="D16" s="17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x14ac:dyDescent="0.25">
      <c r="A17" s="29"/>
      <c r="B17" s="21" t="s">
        <v>24</v>
      </c>
      <c r="C17" s="17">
        <f>0.693/C21</f>
        <v>10.929010577682135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4" x14ac:dyDescent="0.25">
      <c r="A18" s="29"/>
      <c r="B18" s="21" t="s">
        <v>25</v>
      </c>
      <c r="C18">
        <f>RSQ(C141:C164,B141:B164)</f>
        <v>0.80336857355726132</v>
      </c>
      <c r="D18" s="17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x14ac:dyDescent="0.25">
      <c r="A19" s="29"/>
      <c r="B19" s="21" t="s">
        <v>26</v>
      </c>
      <c r="C19" s="17">
        <f>SLOPE(C141:C164,B141:B164)</f>
        <v>-2.7533311635531601E-2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x14ac:dyDescent="0.25">
      <c r="A20" s="29"/>
      <c r="B20" s="21" t="s">
        <v>27</v>
      </c>
      <c r="C20" s="17">
        <f>INTERCEPT(C141:C164,B141:B164)</f>
        <v>3.1132448543515974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x14ac:dyDescent="0.25">
      <c r="A21" s="29"/>
      <c r="B21" s="21" t="s">
        <v>28</v>
      </c>
      <c r="C21" s="17">
        <f>ABS(C19)*2.303</f>
        <v>6.3409216696629273E-2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x14ac:dyDescent="0.25">
      <c r="A22" s="29"/>
      <c r="B22" s="21" t="s">
        <v>29</v>
      </c>
      <c r="C22" s="17">
        <f>10^C20</f>
        <v>1297.9108242413081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x14ac:dyDescent="0.25">
      <c r="A23" s="29" t="s">
        <v>35</v>
      </c>
      <c r="B23" s="20" t="s">
        <v>36</v>
      </c>
      <c r="C23" s="17">
        <f>C291</f>
        <v>3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 x14ac:dyDescent="0.25">
      <c r="A24" s="29"/>
      <c r="B24" s="20" t="s">
        <v>37</v>
      </c>
      <c r="C24" s="17">
        <f>C196</f>
        <v>6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1:14" x14ac:dyDescent="0.25">
      <c r="A25" s="29"/>
      <c r="B25" s="20" t="s">
        <v>20</v>
      </c>
      <c r="C25">
        <f>60*C31/(C$2*(1-EXP(-1*C30*60)))</f>
        <v>1673.5374872189741</v>
      </c>
      <c r="D25" s="17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 x14ac:dyDescent="0.25">
      <c r="A26" s="29"/>
      <c r="B26" s="21" t="s">
        <v>24</v>
      </c>
      <c r="C26" s="17">
        <f>0.693/C30</f>
        <v>1.2119902556749373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x14ac:dyDescent="0.25">
      <c r="A27" s="29"/>
      <c r="B27" s="21" t="s">
        <v>25</v>
      </c>
      <c r="C27">
        <f>RSQ(C296:C298,B296:B298)</f>
        <v>0.9980252593340333</v>
      </c>
      <c r="D27" s="17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x14ac:dyDescent="0.25">
      <c r="A28" s="29"/>
      <c r="B28" s="21" t="s">
        <v>26</v>
      </c>
      <c r="C28" s="17">
        <f>SLOPE(C296:C298,B296:B298)</f>
        <v>-0.24827910347824589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x14ac:dyDescent="0.25">
      <c r="A29" s="29"/>
      <c r="B29" s="21" t="s">
        <v>27</v>
      </c>
      <c r="C29" s="17">
        <f>INTERCEPT(C296:C298,B296:B298)</f>
        <v>4.7006528185268852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1:14" x14ac:dyDescent="0.25">
      <c r="A30" s="29"/>
      <c r="B30" s="21" t="s">
        <v>28</v>
      </c>
      <c r="C30" s="17">
        <f>ABS(C28)*2.303</f>
        <v>0.57178677531040023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1:14" x14ac:dyDescent="0.25">
      <c r="A31" s="29"/>
      <c r="B31" s="21" t="s">
        <v>29</v>
      </c>
      <c r="C31" s="17">
        <f>10^C29</f>
        <v>50194.116985098364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spans="1:14" x14ac:dyDescent="0.25">
      <c r="A32" s="29" t="s">
        <v>32</v>
      </c>
      <c r="B32" s="20" t="s">
        <v>36</v>
      </c>
      <c r="C32" s="17">
        <v>0</v>
      </c>
    </row>
    <row r="33" spans="1:14" x14ac:dyDescent="0.25">
      <c r="A33" s="29"/>
      <c r="B33" s="20" t="s">
        <v>37</v>
      </c>
      <c r="C33" s="17">
        <f>C291</f>
        <v>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29"/>
      <c r="B34" s="20" t="s">
        <v>20</v>
      </c>
      <c r="C34">
        <f>60*C40/(C$2*(1-EXP(-1*C39*60)))</f>
        <v>10777.949151195908</v>
      </c>
      <c r="D34" s="17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1:14" x14ac:dyDescent="0.25">
      <c r="A35" s="29"/>
      <c r="B35" s="21" t="s">
        <v>24</v>
      </c>
      <c r="C35" s="17">
        <f>0.693/C39</f>
        <v>0.39013349097468358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29"/>
      <c r="B36" s="21" t="s">
        <v>25</v>
      </c>
      <c r="C36">
        <f>RSQ(C324:C326,B324:B326)</f>
        <v>0.98468038394833646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29"/>
      <c r="B37" s="21" t="s">
        <v>26</v>
      </c>
      <c r="C37" s="17">
        <f>SLOPE(C324:C326,B324:B326)</f>
        <v>-0.77130485094105938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29"/>
      <c r="B38" s="21" t="s">
        <v>27</v>
      </c>
      <c r="C38" s="17">
        <f>INTERCEPT(C324:C326,B324:B326)</f>
        <v>5.5095535038594541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29"/>
      <c r="B39" s="21" t="s">
        <v>28</v>
      </c>
      <c r="C39" s="17">
        <f>ABS(C37)*2.303</f>
        <v>1.7763150717172598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29"/>
      <c r="B40" s="21" t="s">
        <v>29</v>
      </c>
      <c r="C40" s="17">
        <f>10^C38</f>
        <v>323261.14275071741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35">
        <v>45339.6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35">
        <v>16982.7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35">
        <v>6701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35">
        <v>3606.6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35">
        <v>2182.5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35">
        <v>1479.9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35">
        <v>1058.7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35">
        <v>833.7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35">
        <v>707.8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35">
        <v>511.1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35">
        <v>545.6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35">
        <v>380.5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35">
        <v>360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35">
        <v>319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35">
        <v>294.10000000000002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35">
        <v>168.6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35">
        <v>237.3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35">
        <v>203.3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35">
        <v>211.6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35">
        <v>194.5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35">
        <v>192.7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35">
        <v>220.3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35">
        <v>141.4</v>
      </c>
    </row>
    <row r="65" spans="1:3" x14ac:dyDescent="0.25">
      <c r="B65" s="3">
        <v>33</v>
      </c>
      <c r="C65" s="35">
        <v>232.9</v>
      </c>
    </row>
    <row r="66" spans="1:3" x14ac:dyDescent="0.25">
      <c r="B66" s="3">
        <v>35</v>
      </c>
      <c r="C66" s="35">
        <v>131.4</v>
      </c>
    </row>
    <row r="67" spans="1:3" x14ac:dyDescent="0.25">
      <c r="B67" s="3">
        <v>37</v>
      </c>
      <c r="C67" s="35">
        <v>158.1</v>
      </c>
    </row>
    <row r="68" spans="1:3" x14ac:dyDescent="0.25">
      <c r="B68" s="3">
        <v>39</v>
      </c>
      <c r="C68" s="35">
        <v>162.30000000000001</v>
      </c>
    </row>
    <row r="69" spans="1:3" x14ac:dyDescent="0.25">
      <c r="B69" s="3">
        <v>41</v>
      </c>
      <c r="C69" s="35">
        <v>145.1</v>
      </c>
    </row>
    <row r="70" spans="1:3" x14ac:dyDescent="0.25">
      <c r="B70" s="3">
        <v>43</v>
      </c>
      <c r="C70" s="35">
        <v>180.9</v>
      </c>
    </row>
    <row r="71" spans="1:3" x14ac:dyDescent="0.25">
      <c r="B71" s="3">
        <v>45</v>
      </c>
      <c r="C71" s="35">
        <v>107.6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3">
        <f>C42*C$6</f>
        <v>47509.273571695594</v>
      </c>
    </row>
    <row r="74" spans="1:3" x14ac:dyDescent="0.25">
      <c r="B74" s="3">
        <v>2</v>
      </c>
      <c r="C74" s="23">
        <f t="shared" ref="C74:C102" si="0">C43*C$6</f>
        <v>17795.387261599899</v>
      </c>
    </row>
    <row r="75" spans="1:3" x14ac:dyDescent="0.25">
      <c r="B75" s="3">
        <v>3</v>
      </c>
      <c r="C75" s="23">
        <f t="shared" si="0"/>
        <v>7021.6685238496184</v>
      </c>
    </row>
    <row r="76" spans="1:3" x14ac:dyDescent="0.25">
      <c r="B76" s="4">
        <v>4</v>
      </c>
      <c r="C76" s="23">
        <f t="shared" si="0"/>
        <v>3779.1896281325226</v>
      </c>
    </row>
    <row r="77" spans="1:3" x14ac:dyDescent="0.25">
      <c r="B77" s="3">
        <v>5</v>
      </c>
      <c r="C77" s="23">
        <f t="shared" si="0"/>
        <v>2286.9409869126684</v>
      </c>
    </row>
    <row r="78" spans="1:3" x14ac:dyDescent="0.25">
      <c r="B78" s="3">
        <v>6</v>
      </c>
      <c r="C78" s="23">
        <f t="shared" si="0"/>
        <v>1550.7188850089615</v>
      </c>
    </row>
    <row r="79" spans="1:3" x14ac:dyDescent="0.25">
      <c r="B79" s="3">
        <v>7</v>
      </c>
      <c r="C79" s="23">
        <f t="shared" si="0"/>
        <v>1109.3628512460218</v>
      </c>
    </row>
    <row r="80" spans="1:3" x14ac:dyDescent="0.25">
      <c r="B80" s="3">
        <v>8</v>
      </c>
      <c r="C80" s="23">
        <f t="shared" si="0"/>
        <v>873.59573919316927</v>
      </c>
    </row>
    <row r="81" spans="2:3" x14ac:dyDescent="0.25">
      <c r="B81" s="3">
        <v>9</v>
      </c>
      <c r="C81" s="23">
        <f t="shared" si="0"/>
        <v>741.67094182670644</v>
      </c>
    </row>
    <row r="82" spans="2:3" x14ac:dyDescent="0.25">
      <c r="B82" s="4">
        <v>10</v>
      </c>
      <c r="C82" s="23">
        <f t="shared" si="0"/>
        <v>535.55809320094613</v>
      </c>
    </row>
    <row r="83" spans="2:3" x14ac:dyDescent="0.25">
      <c r="B83" s="4">
        <v>11.5</v>
      </c>
      <c r="C83" s="23">
        <f t="shared" si="0"/>
        <v>571.70905038238357</v>
      </c>
    </row>
    <row r="84" spans="2:3" x14ac:dyDescent="0.25">
      <c r="B84" s="3">
        <v>13</v>
      </c>
      <c r="C84" s="23">
        <f t="shared" si="0"/>
        <v>398.70838282715715</v>
      </c>
    </row>
    <row r="85" spans="2:3" x14ac:dyDescent="0.25">
      <c r="B85" s="3">
        <v>14.5</v>
      </c>
      <c r="C85" s="23">
        <f t="shared" si="0"/>
        <v>377.22737928456388</v>
      </c>
    </row>
    <row r="86" spans="2:3" x14ac:dyDescent="0.25">
      <c r="B86" s="3">
        <v>16</v>
      </c>
      <c r="C86" s="23">
        <f t="shared" si="0"/>
        <v>334.26537219937745</v>
      </c>
    </row>
    <row r="87" spans="2:3" x14ac:dyDescent="0.25">
      <c r="B87" s="3">
        <v>17.5</v>
      </c>
      <c r="C87" s="23">
        <f t="shared" si="0"/>
        <v>308.17381179886183</v>
      </c>
    </row>
    <row r="88" spans="2:3" x14ac:dyDescent="0.25">
      <c r="B88" s="3">
        <v>19</v>
      </c>
      <c r="C88" s="23">
        <f t="shared" si="0"/>
        <v>176.66815596493743</v>
      </c>
    </row>
    <row r="89" spans="2:3" x14ac:dyDescent="0.25">
      <c r="B89" s="3">
        <v>20.5</v>
      </c>
      <c r="C89" s="23">
        <f t="shared" si="0"/>
        <v>248.65571417840837</v>
      </c>
    </row>
    <row r="90" spans="2:3" x14ac:dyDescent="0.25">
      <c r="B90" s="3">
        <v>22</v>
      </c>
      <c r="C90" s="23">
        <f t="shared" si="0"/>
        <v>213.02868391264403</v>
      </c>
    </row>
    <row r="91" spans="2:3" x14ac:dyDescent="0.25">
      <c r="B91" s="3">
        <v>23.5</v>
      </c>
      <c r="C91" s="23">
        <f t="shared" si="0"/>
        <v>221.72587071281589</v>
      </c>
    </row>
    <row r="92" spans="2:3" x14ac:dyDescent="0.25">
      <c r="B92" s="3">
        <v>25</v>
      </c>
      <c r="C92" s="23">
        <f t="shared" si="0"/>
        <v>203.80757019679911</v>
      </c>
    </row>
    <row r="93" spans="2:3" x14ac:dyDescent="0.25">
      <c r="B93" s="3">
        <v>27</v>
      </c>
      <c r="C93" s="23">
        <f t="shared" si="0"/>
        <v>201.92143330037626</v>
      </c>
    </row>
    <row r="94" spans="2:3" x14ac:dyDescent="0.25">
      <c r="B94" s="3">
        <v>29</v>
      </c>
      <c r="C94" s="23">
        <f t="shared" si="0"/>
        <v>230.8421990455262</v>
      </c>
    </row>
    <row r="95" spans="2:3" x14ac:dyDescent="0.25">
      <c r="B95" s="3">
        <v>31</v>
      </c>
      <c r="C95" s="23">
        <f t="shared" si="0"/>
        <v>148.16653175232594</v>
      </c>
    </row>
    <row r="96" spans="2:3" x14ac:dyDescent="0.25">
      <c r="B96" s="3">
        <v>33</v>
      </c>
      <c r="C96" s="23">
        <f t="shared" si="0"/>
        <v>244.04515732048594</v>
      </c>
    </row>
    <row r="97" spans="1:3" x14ac:dyDescent="0.25">
      <c r="B97" s="3">
        <v>35</v>
      </c>
      <c r="C97" s="23">
        <f t="shared" si="0"/>
        <v>137.68799343886582</v>
      </c>
    </row>
    <row r="98" spans="1:3" x14ac:dyDescent="0.25">
      <c r="B98" s="3">
        <v>37</v>
      </c>
      <c r="C98" s="23">
        <f t="shared" si="0"/>
        <v>165.6656907358043</v>
      </c>
    </row>
    <row r="99" spans="1:3" x14ac:dyDescent="0.25">
      <c r="B99" s="3">
        <v>39</v>
      </c>
      <c r="C99" s="23">
        <f t="shared" si="0"/>
        <v>170.06667682745757</v>
      </c>
    </row>
    <row r="100" spans="1:3" x14ac:dyDescent="0.25">
      <c r="B100" s="3">
        <v>41</v>
      </c>
      <c r="C100" s="23">
        <f t="shared" si="0"/>
        <v>152.04359092830617</v>
      </c>
    </row>
    <row r="101" spans="1:3" x14ac:dyDescent="0.25">
      <c r="B101" s="3">
        <v>43</v>
      </c>
      <c r="C101" s="23">
        <f t="shared" si="0"/>
        <v>189.55675809049336</v>
      </c>
    </row>
    <row r="102" spans="1:3" x14ac:dyDescent="0.25">
      <c r="B102" s="3">
        <v>45</v>
      </c>
      <c r="C102" s="23">
        <f t="shared" si="0"/>
        <v>112.74907225283076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77718.425603951691</v>
      </c>
    </row>
    <row r="105" spans="1:3" x14ac:dyDescent="0.25">
      <c r="B105" s="3">
        <v>2</v>
      </c>
      <c r="C105">
        <f t="shared" ref="C105:C133" si="1">C74/C$5/($B74-$B73)</f>
        <v>29110.726748895675</v>
      </c>
    </row>
    <row r="106" spans="1:3" x14ac:dyDescent="0.25">
      <c r="B106" s="3">
        <v>3</v>
      </c>
      <c r="C106">
        <f t="shared" si="1"/>
        <v>11486.452680925289</v>
      </c>
    </row>
    <row r="107" spans="1:3" x14ac:dyDescent="0.25">
      <c r="B107" s="4">
        <v>4</v>
      </c>
      <c r="C107">
        <f t="shared" si="1"/>
        <v>6182.2176151358226</v>
      </c>
    </row>
    <row r="108" spans="1:3" x14ac:dyDescent="0.25">
      <c r="B108" s="3">
        <v>5</v>
      </c>
      <c r="C108">
        <f t="shared" si="1"/>
        <v>3741.110726178099</v>
      </c>
    </row>
    <row r="109" spans="1:3" x14ac:dyDescent="0.25">
      <c r="B109" s="3">
        <v>6</v>
      </c>
      <c r="C109">
        <f t="shared" si="1"/>
        <v>2536.7559054620706</v>
      </c>
    </row>
    <row r="110" spans="1:3" x14ac:dyDescent="0.25">
      <c r="B110" s="3">
        <v>7</v>
      </c>
      <c r="C110">
        <f t="shared" si="1"/>
        <v>1814.7601034615141</v>
      </c>
    </row>
    <row r="111" spans="1:3" x14ac:dyDescent="0.25">
      <c r="B111" s="3">
        <v>8</v>
      </c>
      <c r="C111">
        <f t="shared" si="1"/>
        <v>1429.0785852988231</v>
      </c>
    </row>
    <row r="112" spans="1:3" x14ac:dyDescent="0.25">
      <c r="B112" s="3">
        <v>9</v>
      </c>
      <c r="C112">
        <f t="shared" si="1"/>
        <v>1213.2683491357886</v>
      </c>
    </row>
    <row r="113" spans="2:3" x14ac:dyDescent="0.25">
      <c r="B113" s="4">
        <v>10</v>
      </c>
      <c r="C113">
        <f t="shared" si="1"/>
        <v>876.09699525756082</v>
      </c>
    </row>
    <row r="114" spans="2:3" x14ac:dyDescent="0.25">
      <c r="B114" s="4">
        <v>11.5</v>
      </c>
      <c r="C114">
        <f t="shared" si="1"/>
        <v>623.48988536167121</v>
      </c>
    </row>
    <row r="115" spans="2:3" x14ac:dyDescent="0.25">
      <c r="B115" s="3">
        <v>13</v>
      </c>
      <c r="C115">
        <f t="shared" si="1"/>
        <v>434.82020047675201</v>
      </c>
    </row>
    <row r="116" spans="2:3" x14ac:dyDescent="0.25">
      <c r="B116" s="3">
        <v>14.5</v>
      </c>
      <c r="C116">
        <f t="shared" si="1"/>
        <v>411.39361937353669</v>
      </c>
    </row>
    <row r="117" spans="2:3" x14ac:dyDescent="0.25">
      <c r="B117" s="3">
        <v>16</v>
      </c>
      <c r="C117">
        <f t="shared" si="1"/>
        <v>364.54045716710613</v>
      </c>
    </row>
    <row r="118" spans="2:3" x14ac:dyDescent="0.25">
      <c r="B118" s="3">
        <v>17.5</v>
      </c>
      <c r="C118">
        <f t="shared" si="1"/>
        <v>336.08573182710325</v>
      </c>
    </row>
    <row r="119" spans="2:3" x14ac:dyDescent="0.25">
      <c r="B119" s="3">
        <v>19</v>
      </c>
      <c r="C119">
        <f t="shared" si="1"/>
        <v>192.66934507327301</v>
      </c>
    </row>
    <row r="120" spans="2:3" x14ac:dyDescent="0.25">
      <c r="B120" s="3">
        <v>20.5</v>
      </c>
      <c r="C120">
        <f t="shared" si="1"/>
        <v>271.1769607703896</v>
      </c>
    </row>
    <row r="121" spans="2:3" x14ac:dyDescent="0.25">
      <c r="B121" s="3">
        <v>22</v>
      </c>
      <c r="C121">
        <f t="shared" si="1"/>
        <v>232.32311894066672</v>
      </c>
    </row>
    <row r="122" spans="2:3" x14ac:dyDescent="0.25">
      <c r="B122" s="3">
        <v>23.5</v>
      </c>
      <c r="C122">
        <f t="shared" si="1"/>
        <v>241.80802738733436</v>
      </c>
    </row>
    <row r="123" spans="2:3" x14ac:dyDescent="0.25">
      <c r="B123" s="3">
        <v>25</v>
      </c>
      <c r="C123">
        <f t="shared" si="1"/>
        <v>222.26683046709135</v>
      </c>
    </row>
    <row r="124" spans="2:3" x14ac:dyDescent="0.25">
      <c r="B124" s="3">
        <v>27</v>
      </c>
      <c r="C124">
        <f t="shared" si="1"/>
        <v>165.15739677766774</v>
      </c>
    </row>
    <row r="125" spans="2:3" x14ac:dyDescent="0.25">
      <c r="B125" s="3">
        <v>29</v>
      </c>
      <c r="C125">
        <f t="shared" si="1"/>
        <v>188.81252989164614</v>
      </c>
    </row>
    <row r="126" spans="2:3" x14ac:dyDescent="0.25">
      <c r="B126" s="3">
        <v>31</v>
      </c>
      <c r="C126">
        <f t="shared" si="1"/>
        <v>121.18970370712103</v>
      </c>
    </row>
    <row r="127" spans="2:3" x14ac:dyDescent="0.25">
      <c r="B127" s="3">
        <v>33</v>
      </c>
      <c r="C127">
        <f t="shared" si="1"/>
        <v>199.61161240020147</v>
      </c>
    </row>
    <row r="128" spans="2:3" x14ac:dyDescent="0.25">
      <c r="B128" s="3">
        <v>35</v>
      </c>
      <c r="C128">
        <f t="shared" si="1"/>
        <v>112.61900330350566</v>
      </c>
    </row>
    <row r="129" spans="1:3" x14ac:dyDescent="0.25">
      <c r="B129" s="3">
        <v>37</v>
      </c>
      <c r="C129">
        <f t="shared" si="1"/>
        <v>135.50277338115865</v>
      </c>
    </row>
    <row r="130" spans="1:3" x14ac:dyDescent="0.25">
      <c r="B130" s="3">
        <v>39</v>
      </c>
      <c r="C130">
        <f t="shared" si="1"/>
        <v>139.10246755067712</v>
      </c>
    </row>
    <row r="131" spans="1:3" x14ac:dyDescent="0.25">
      <c r="B131" s="3">
        <v>41</v>
      </c>
      <c r="C131">
        <f t="shared" si="1"/>
        <v>124.3608628564587</v>
      </c>
    </row>
    <row r="132" spans="1:3" x14ac:dyDescent="0.25">
      <c r="B132" s="3">
        <v>43</v>
      </c>
      <c r="C132">
        <f t="shared" si="1"/>
        <v>155.04397030140166</v>
      </c>
    </row>
    <row r="133" spans="1:3" x14ac:dyDescent="0.25">
      <c r="B133" s="3">
        <v>45</v>
      </c>
      <c r="C133">
        <f t="shared" si="1"/>
        <v>92.220736342901134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4.8905239942123346</v>
      </c>
    </row>
    <row r="136" spans="1:3" x14ac:dyDescent="0.25">
      <c r="B136" s="3">
        <v>2</v>
      </c>
      <c r="C136">
        <f t="shared" ref="C136:C164" si="2">LOG10(C105)</f>
        <v>4.4640530477299594</v>
      </c>
    </row>
    <row r="137" spans="1:3" x14ac:dyDescent="0.25">
      <c r="B137" s="3">
        <v>3</v>
      </c>
      <c r="C137">
        <f t="shared" si="2"/>
        <v>4.0601859278213386</v>
      </c>
    </row>
    <row r="138" spans="1:3" x14ac:dyDescent="0.25">
      <c r="B138" s="4">
        <v>4</v>
      </c>
      <c r="C138">
        <f t="shared" si="2"/>
        <v>3.791144288237684</v>
      </c>
    </row>
    <row r="139" spans="1:3" x14ac:dyDescent="0.25">
      <c r="B139" s="3">
        <v>5</v>
      </c>
      <c r="C139">
        <f t="shared" si="2"/>
        <v>3.5730005622630308</v>
      </c>
    </row>
    <row r="140" spans="1:3" x14ac:dyDescent="0.25">
      <c r="B140" s="3">
        <v>6</v>
      </c>
      <c r="C140">
        <f t="shared" si="2"/>
        <v>3.4042786800672271</v>
      </c>
    </row>
    <row r="141" spans="1:3" x14ac:dyDescent="0.25">
      <c r="B141" s="3">
        <v>7</v>
      </c>
      <c r="C141">
        <f t="shared" si="2"/>
        <v>3.2588192229650552</v>
      </c>
    </row>
    <row r="142" spans="1:3" x14ac:dyDescent="0.25">
      <c r="B142" s="3">
        <v>8</v>
      </c>
      <c r="C142">
        <f t="shared" si="2"/>
        <v>3.155056111382458</v>
      </c>
    </row>
    <row r="143" spans="1:3" x14ac:dyDescent="0.25">
      <c r="B143" s="3">
        <v>9</v>
      </c>
      <c r="C143">
        <f t="shared" si="2"/>
        <v>3.0839568681869198</v>
      </c>
    </row>
    <row r="144" spans="1:3" x14ac:dyDescent="0.25">
      <c r="B144" s="4">
        <v>10</v>
      </c>
      <c r="C144">
        <f t="shared" si="2"/>
        <v>2.9425521908406607</v>
      </c>
    </row>
    <row r="145" spans="2:14" x14ac:dyDescent="0.25">
      <c r="B145" s="13">
        <v>11.5</v>
      </c>
      <c r="C145" s="14">
        <f t="shared" si="2"/>
        <v>2.794829412478165</v>
      </c>
    </row>
    <row r="146" spans="2:14" x14ac:dyDescent="0.25">
      <c r="B146" s="3">
        <v>13</v>
      </c>
      <c r="C146">
        <f t="shared" si="2"/>
        <v>2.6383097119363339</v>
      </c>
    </row>
    <row r="147" spans="2:14" x14ac:dyDescent="0.25">
      <c r="B147" s="3">
        <v>14.5</v>
      </c>
      <c r="C147">
        <f t="shared" si="2"/>
        <v>2.6142575515970297</v>
      </c>
    </row>
    <row r="148" spans="2:14" x14ac:dyDescent="0.25">
      <c r="B148" s="3">
        <v>16</v>
      </c>
      <c r="C148">
        <f t="shared" si="2"/>
        <v>2.5617457338869234</v>
      </c>
    </row>
    <row r="149" spans="2:14" x14ac:dyDescent="0.25">
      <c r="B149" s="3">
        <v>17.5</v>
      </c>
      <c r="C149" s="23">
        <f t="shared" si="2"/>
        <v>2.526450075336812</v>
      </c>
    </row>
    <row r="150" spans="2:14" x14ac:dyDescent="0.25">
      <c r="B150" s="3">
        <v>19</v>
      </c>
      <c r="C150">
        <f t="shared" si="2"/>
        <v>2.2848126211184656</v>
      </c>
    </row>
    <row r="151" spans="2:14" x14ac:dyDescent="0.25">
      <c r="B151" s="3">
        <v>20.5</v>
      </c>
      <c r="C151">
        <f t="shared" si="2"/>
        <v>2.4332527890470814</v>
      </c>
    </row>
    <row r="152" spans="2:14" x14ac:dyDescent="0.25">
      <c r="B152" s="3">
        <v>22</v>
      </c>
      <c r="C152">
        <f t="shared" si="2"/>
        <v>2.366092429467781</v>
      </c>
    </row>
    <row r="153" spans="2:14" x14ac:dyDescent="0.25">
      <c r="B153" s="3">
        <v>23.5</v>
      </c>
      <c r="C153">
        <f t="shared" si="2"/>
        <v>2.3834707141928906</v>
      </c>
    </row>
    <row r="154" spans="2:14" x14ac:dyDescent="0.25">
      <c r="B154" s="3">
        <v>25</v>
      </c>
      <c r="C154">
        <f t="shared" si="2"/>
        <v>2.3468746564914689</v>
      </c>
    </row>
    <row r="155" spans="2:14" x14ac:dyDescent="0.25">
      <c r="B155" s="3">
        <v>27</v>
      </c>
      <c r="C155">
        <f t="shared" si="2"/>
        <v>2.2178980288768955</v>
      </c>
    </row>
    <row r="156" spans="2:14" x14ac:dyDescent="0.25">
      <c r="B156" s="3">
        <v>29</v>
      </c>
      <c r="C156">
        <f t="shared" si="2"/>
        <v>2.2760308113722099</v>
      </c>
    </row>
    <row r="157" spans="2:14" x14ac:dyDescent="0.25">
      <c r="B157" s="3">
        <v>31</v>
      </c>
      <c r="C157">
        <f t="shared" si="2"/>
        <v>2.0834657236823229</v>
      </c>
    </row>
    <row r="158" spans="2:14" x14ac:dyDescent="0.25">
      <c r="B158" s="3">
        <v>33</v>
      </c>
      <c r="C158">
        <f t="shared" si="2"/>
        <v>2.3001858027561233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2.0516116794452044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2.1319481841536514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2.1433348340476743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2.0946837266591785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2.1904548810812563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1.9648285855518126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0.71210341127129306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0.74019777128665643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0.76712626253292504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11">
        <f>RSQ($B138:$B$164, $C138:$C$164)</f>
        <v>0.78330534637018301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11">
        <f>RSQ($B139:$B$164, $C139:$C$164)</f>
        <v>0.79444698483277665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33">
        <f>RSQ($B140:$B$164, $C140:$C$164)</f>
        <v>0.80054656475128538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15">
        <f>RSQ($B141:$B$164, $C141:$C$164)</f>
        <v>0.80336857355726132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11">
        <f>RSQ($B142:$B$164, $C142:$C$164)</f>
        <v>0.80255696612235383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11">
        <f>RSQ($B143:$B$164, $C143:$C$164)</f>
        <v>0.80241329962018004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11">
        <f>RSQ($B144:$B$164, $C144:$C$164)</f>
        <v>0.81285958170149386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33">
        <f>RSQ($B145:$B$164, $C145:$C$164)</f>
        <v>0.81709011655182462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11">
        <f>RSQ($B146:$B$164, $C146:$C$164)</f>
        <v>0.80806111002028203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11">
        <f>RSQ($B147:$B$164, $C147:$C$164)</f>
        <v>0.78031070572004324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0.7480886644747291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>
        <f>RSQ($B149:$B$164, $C149:$C$164)</f>
        <v>0.70726655314449804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0.65673241194030885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0.69517510395375559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0.63355514030758353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0.57107108133917628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>
        <f>RSQ($B154:$B$164, $C154:$C$164)</f>
        <v>0.46586758869051487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0.32438565828095273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0.28468480448923067</v>
      </c>
    </row>
    <row r="188" spans="2:14" x14ac:dyDescent="0.25">
      <c r="B188" s="3">
        <v>31</v>
      </c>
      <c r="C188" s="11">
        <f>RSQ($B157:$B$164, $C157:$C$164)</f>
        <v>0.13261550486816787</v>
      </c>
    </row>
    <row r="189" spans="2:14" x14ac:dyDescent="0.25">
      <c r="B189" s="3">
        <v>33</v>
      </c>
      <c r="C189" s="11">
        <f>RSQ($B158:$B$164, $C158:$C$164)</f>
        <v>0.31100734566607152</v>
      </c>
    </row>
    <row r="190" spans="2:14" x14ac:dyDescent="0.25">
      <c r="B190" s="3">
        <v>35</v>
      </c>
      <c r="C190" s="11">
        <f>RSQ($B159:$B$164, $C159:$C$164)</f>
        <v>4.2577222548874388E-2</v>
      </c>
    </row>
    <row r="191" spans="2:14" x14ac:dyDescent="0.25">
      <c r="B191" s="3">
        <v>37</v>
      </c>
      <c r="C191" s="11">
        <f>RSQ($B160:$B$164, $C160:$C$164)</f>
        <v>0.2818108955012954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0.34107440524587224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0.3287364006599548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1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6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>
        <f>RSQ($B$135:$B136, $C$135:$C136)</f>
        <v>0.99999999999999978</v>
      </c>
    </row>
    <row r="200" spans="1:14" x14ac:dyDescent="0.25">
      <c r="B200" s="3">
        <v>3</v>
      </c>
      <c r="C200" s="11">
        <f>RSQ($B$135:$B137, $C$135:$C137)</f>
        <v>0.99975304062618331</v>
      </c>
    </row>
    <row r="201" spans="1:14" x14ac:dyDescent="0.25">
      <c r="B201" s="4">
        <v>4</v>
      </c>
      <c r="C201" s="11">
        <f>RSQ($B$135:$B138, $C$135:$C138)</f>
        <v>0.99013727008985775</v>
      </c>
    </row>
    <row r="202" spans="1:14" x14ac:dyDescent="0.25">
      <c r="B202" s="3">
        <v>5</v>
      </c>
      <c r="C202" s="11"/>
    </row>
    <row r="203" spans="1:14" x14ac:dyDescent="0.25">
      <c r="B203" s="3">
        <v>6</v>
      </c>
      <c r="C203" s="12"/>
    </row>
    <row r="204" spans="1:14" x14ac:dyDescent="0.25">
      <c r="B204" s="3">
        <v>7</v>
      </c>
      <c r="C204" s="11"/>
    </row>
    <row r="205" spans="1:14" x14ac:dyDescent="0.25">
      <c r="B205" s="3">
        <v>8</v>
      </c>
      <c r="C205" s="11"/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3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 s="23"/>
    </row>
    <row r="232" spans="1:3" x14ac:dyDescent="0.25">
      <c r="B232" s="4">
        <v>4</v>
      </c>
      <c r="C232" s="23">
        <f>RSQ($B137:$B$140, C137:C$140)</f>
        <v>0.98957767089272419</v>
      </c>
    </row>
    <row r="233" spans="1:3" x14ac:dyDescent="0.25">
      <c r="B233" s="3">
        <v>5</v>
      </c>
      <c r="C233" s="23">
        <f>RSQ($B138:$B$140, C138:C$140)</f>
        <v>0.99458946462942277</v>
      </c>
    </row>
    <row r="234" spans="1:3" x14ac:dyDescent="0.25">
      <c r="B234" s="3">
        <v>6</v>
      </c>
      <c r="C234">
        <f>RSQ($B139:$B$140, C139:C$140)</f>
        <v>1</v>
      </c>
    </row>
    <row r="235" spans="1:3" x14ac:dyDescent="0.25">
      <c r="B235" s="3">
        <v>7</v>
      </c>
    </row>
    <row r="236" spans="1:3" x14ac:dyDescent="0.25">
      <c r="B236" s="3">
        <v>8</v>
      </c>
    </row>
    <row r="237" spans="1:3" x14ac:dyDescent="0.25">
      <c r="B237" s="3">
        <v>9</v>
      </c>
    </row>
    <row r="238" spans="1:3" x14ac:dyDescent="0.25">
      <c r="B238" s="4">
        <v>10</v>
      </c>
    </row>
    <row r="239" spans="1:3" x14ac:dyDescent="0.25">
      <c r="B239" s="13">
        <v>11.5</v>
      </c>
      <c r="C239" s="14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>
        <f>SUM(C199,C232)</f>
        <v>1.989577670892724</v>
      </c>
    </row>
    <row r="263" spans="1:14" x14ac:dyDescent="0.25">
      <c r="B263" s="4">
        <v>4</v>
      </c>
      <c r="C263" s="11">
        <f t="shared" ref="C263:C264" si="3">SUM(C200,C233)</f>
        <v>1.9943425052556061</v>
      </c>
    </row>
    <row r="264" spans="1:14" x14ac:dyDescent="0.25">
      <c r="B264" s="3">
        <v>5</v>
      </c>
      <c r="C264" s="11">
        <f t="shared" si="3"/>
        <v>1.9901372700898579</v>
      </c>
    </row>
    <row r="265" spans="1:14" x14ac:dyDescent="0.25">
      <c r="B265" s="3">
        <v>6</v>
      </c>
      <c r="C265" s="11"/>
    </row>
    <row r="266" spans="1:14" x14ac:dyDescent="0.25">
      <c r="B266" s="3">
        <v>7</v>
      </c>
      <c r="C266" s="11"/>
    </row>
    <row r="267" spans="1:14" x14ac:dyDescent="0.25">
      <c r="B267" s="3">
        <v>8</v>
      </c>
      <c r="C267" s="11"/>
    </row>
    <row r="268" spans="1:14" x14ac:dyDescent="0.25">
      <c r="B268" s="3">
        <v>9</v>
      </c>
      <c r="C268" s="11"/>
    </row>
    <row r="269" spans="1:14" x14ac:dyDescent="0.25">
      <c r="B269" s="4">
        <v>10</v>
      </c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>
        <f>MAX(C259:C289)</f>
        <v>1.9943425052556061</v>
      </c>
    </row>
    <row r="291" spans="1:3" x14ac:dyDescent="0.25">
      <c r="A291" t="s">
        <v>18</v>
      </c>
      <c r="C291">
        <f>MATCH(C290,C260:C268,0)-1</f>
        <v>3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4">IF(0 &lt; 10^C135-10^(C$19*$B293+C$20), LOG(10^C135-10^(C$19*$B293+C$20)), 0)</f>
        <v>4.8836628282203423</v>
      </c>
    </row>
    <row r="294" spans="1:3" x14ac:dyDescent="0.25">
      <c r="B294" s="3">
        <v>2</v>
      </c>
      <c r="C294">
        <f t="shared" si="4"/>
        <v>4.4466517722903829</v>
      </c>
    </row>
    <row r="295" spans="1:3" x14ac:dyDescent="0.25">
      <c r="B295" s="3">
        <v>3</v>
      </c>
      <c r="C295">
        <f t="shared" si="4"/>
        <v>4.0175900905157595</v>
      </c>
    </row>
    <row r="296" spans="1:3" x14ac:dyDescent="0.25">
      <c r="B296" s="4">
        <v>4</v>
      </c>
      <c r="C296">
        <f t="shared" si="4"/>
        <v>3.7139126321933063</v>
      </c>
    </row>
    <row r="297" spans="1:3" x14ac:dyDescent="0.25">
      <c r="B297" s="3">
        <v>5</v>
      </c>
      <c r="C297">
        <f t="shared" si="4"/>
        <v>3.4465048459768455</v>
      </c>
    </row>
    <row r="298" spans="1:3" x14ac:dyDescent="0.25">
      <c r="B298" s="3">
        <v>6</v>
      </c>
      <c r="C298">
        <f t="shared" si="4"/>
        <v>3.2173544252368145</v>
      </c>
    </row>
    <row r="299" spans="1:3" x14ac:dyDescent="0.25">
      <c r="B299" s="3">
        <v>7</v>
      </c>
      <c r="C299">
        <f>IF(0 &lt; 10^C141-10^(C$19*$B299+C$20), LOG(10^C141-10^(C$19*$B299+C$20)), 0)</f>
        <v>2.9921184733259651</v>
      </c>
    </row>
    <row r="300" spans="1:3" x14ac:dyDescent="0.25">
      <c r="B300" s="3">
        <v>8</v>
      </c>
      <c r="C300">
        <f t="shared" ref="C300:C302" si="5">IF(0 &lt; 10^C142-10^(C$19*$B300+C$20), LOG(10^C142-10^(C$19*$B300+C$20)), 0)</f>
        <v>2.8112328805718287</v>
      </c>
    </row>
    <row r="301" spans="1:3" x14ac:dyDescent="0.25">
      <c r="B301" s="3">
        <v>9</v>
      </c>
      <c r="C301">
        <f t="shared" si="5"/>
        <v>2.6809628906598553</v>
      </c>
    </row>
    <row r="302" spans="1:3" x14ac:dyDescent="0.25">
      <c r="B302" s="4">
        <v>10</v>
      </c>
      <c r="C302">
        <f t="shared" si="5"/>
        <v>2.2731972742215811</v>
      </c>
    </row>
    <row r="303" spans="1:3" x14ac:dyDescent="0.25">
      <c r="B303" s="13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33</v>
      </c>
      <c r="B323" s="3">
        <v>0</v>
      </c>
    </row>
    <row r="324" spans="1:3" x14ac:dyDescent="0.25">
      <c r="B324" s="3">
        <v>1</v>
      </c>
      <c r="C324">
        <f t="shared" ref="C324:C326" si="6">IF(0&lt;10^C293-10^(C$28*$B324+C$29),LOG(10^C293-10^(C$28*$B324+C$29)),0)</f>
        <v>4.6827040670993378</v>
      </c>
    </row>
    <row r="325" spans="1:3" x14ac:dyDescent="0.25">
      <c r="B325" s="3">
        <v>2</v>
      </c>
      <c r="C325">
        <f t="shared" si="6"/>
        <v>4.0780329736154481</v>
      </c>
    </row>
    <row r="326" spans="1:3" x14ac:dyDescent="0.25">
      <c r="B326" s="3">
        <v>3</v>
      </c>
      <c r="C326" s="23">
        <f t="shared" si="6"/>
        <v>3.1400943652172191</v>
      </c>
    </row>
    <row r="327" spans="1:3" x14ac:dyDescent="0.25">
      <c r="B327" s="4">
        <v>4</v>
      </c>
    </row>
    <row r="328" spans="1:3" x14ac:dyDescent="0.25">
      <c r="B328" s="3">
        <v>5</v>
      </c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3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2016-08-10T19:17:30Z</dcterms:modified>
</cp:coreProperties>
</file>