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6" i="2" l="1"/>
  <c r="C27" i="2"/>
  <c r="C29" i="2"/>
  <c r="C28" i="2"/>
  <c r="C18" i="2"/>
  <c r="C14" i="2"/>
  <c r="C24" i="2"/>
  <c r="C23" i="2"/>
  <c r="C33" i="2"/>
  <c r="C265" i="2" l="1"/>
  <c r="C291" i="2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3" i="2" l="1"/>
  <c r="C19" i="2"/>
  <c r="C299" i="2" s="1"/>
  <c r="C20" i="2"/>
  <c r="C22" i="2" s="1"/>
  <c r="C237" i="2"/>
  <c r="C232" i="2"/>
  <c r="C205" i="2"/>
  <c r="C235" i="2"/>
  <c r="C231" i="2"/>
  <c r="C236" i="2"/>
  <c r="C234" i="2"/>
  <c r="C200" i="2"/>
  <c r="C199" i="2"/>
  <c r="C201" i="2"/>
  <c r="C202" i="2"/>
  <c r="C204" i="2"/>
  <c r="C203" i="2"/>
  <c r="C166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68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294" i="2" l="1"/>
  <c r="C295" i="2"/>
  <c r="C296" i="2"/>
  <c r="C297" i="2"/>
  <c r="C302" i="2"/>
  <c r="C300" i="2"/>
  <c r="C298" i="2"/>
  <c r="C293" i="2"/>
  <c r="C301" i="2"/>
  <c r="C264" i="2"/>
  <c r="C21" i="2"/>
  <c r="C10" i="2" s="1"/>
  <c r="C268" i="2"/>
  <c r="C262" i="2"/>
  <c r="C267" i="2"/>
  <c r="C263" i="2"/>
  <c r="C266" i="2"/>
  <c r="C16" i="2" l="1"/>
  <c r="C17" i="2"/>
  <c r="C31" i="2"/>
  <c r="C290" i="2"/>
  <c r="C30" i="2" l="1"/>
  <c r="C26" i="2" s="1"/>
  <c r="C325" i="2"/>
  <c r="C324" i="2"/>
  <c r="C9" i="2"/>
  <c r="C12" i="2" s="1"/>
  <c r="C25" i="2" l="1"/>
  <c r="C11" i="2"/>
  <c r="C38" i="2"/>
  <c r="C40" i="2" s="1"/>
  <c r="C37" i="2"/>
  <c r="C39" i="2" s="1"/>
  <c r="C35" i="2" s="1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<sst xmlns="http://schemas.openxmlformats.org/spreadsheetml/2006/main" count="68" uniqueCount="39">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</sst>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164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164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3" fillId="0" borderId="0" xfId="1" applyFont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3" xfId="1" applyFont="1" applyBorder="1"/>
    <xf numFmtId="0" fontId="2" fillId="0" borderId="3" xfId="1" applyBorder="1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3" fillId="0" borderId="0" xfId="1" applyFont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3" xfId="1" applyFont="1" applyBorder="1"/>
    <xf numFmtId="0" fontId="2" fillId="0" borderId="3" xfId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1" sqref="C1:C7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7" t="s">
        <v>38</v>
      </c>
    </row>
    <row r="2" spans="1:3" ht="30.75" customHeight="1" x14ac:dyDescent="0.25">
      <c r="A2" s="41" t="s">
        <v>3</v>
      </c>
      <c r="B2" s="41"/>
      <c r="C2" s="29">
        <v>1811.9839999999999</v>
      </c>
    </row>
    <row r="3" spans="1:3" x14ac:dyDescent="0.25">
      <c r="A3" s="41" t="s">
        <v>4</v>
      </c>
      <c r="B3" s="41"/>
      <c r="C3" s="30">
        <v>5589.2</v>
      </c>
    </row>
    <row r="4" spans="1:3" x14ac:dyDescent="0.25">
      <c r="A4" s="41" t="s">
        <v>5</v>
      </c>
      <c r="B4" s="41"/>
      <c r="C4" s="31">
        <v>2353.1</v>
      </c>
    </row>
    <row r="5" spans="1:3" x14ac:dyDescent="0.25">
      <c r="A5" s="41" t="s">
        <v>6</v>
      </c>
      <c r="B5" s="41"/>
      <c r="C5" s="32">
        <v>0.53549000000000024</v>
      </c>
    </row>
    <row r="6" spans="1:3" x14ac:dyDescent="0.25">
      <c r="A6" s="41" t="s">
        <v>7</v>
      </c>
      <c r="B6" s="41"/>
      <c r="C6" s="33">
        <v>1.0505677145283143</v>
      </c>
    </row>
    <row r="7" spans="1:3" x14ac:dyDescent="0.25">
      <c r="A7" s="41" t="s">
        <v>8</v>
      </c>
      <c r="B7" s="41"/>
      <c r="C7" s="28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25">
        <v>29940.6</v>
      </c>
    </row>
    <row r="10" spans="1:3" x14ac:dyDescent="0.25">
      <c r="B10" s="3">
        <v>2</v>
      </c>
      <c r="C10" s="25">
        <v>8517.7999999999993</v>
      </c>
    </row>
    <row r="11" spans="1:3" x14ac:dyDescent="0.25">
      <c r="B11" s="3">
        <v>3</v>
      </c>
      <c r="C11" s="25">
        <v>3472</v>
      </c>
    </row>
    <row r="12" spans="1:3" x14ac:dyDescent="0.25">
      <c r="B12" s="4">
        <v>4</v>
      </c>
      <c r="C12" s="25">
        <v>1776.3</v>
      </c>
    </row>
    <row r="13" spans="1:3" x14ac:dyDescent="0.25">
      <c r="B13" s="3">
        <v>5</v>
      </c>
      <c r="C13" s="25">
        <v>359.7</v>
      </c>
    </row>
    <row r="14" spans="1:3" x14ac:dyDescent="0.25">
      <c r="B14" s="3">
        <v>6</v>
      </c>
      <c r="C14" s="25">
        <v>1566.4</v>
      </c>
    </row>
    <row r="15" spans="1:3" x14ac:dyDescent="0.25">
      <c r="B15" s="3">
        <v>7</v>
      </c>
      <c r="C15" s="25">
        <v>857</v>
      </c>
    </row>
    <row r="16" spans="1:3" x14ac:dyDescent="0.25">
      <c r="B16" s="3">
        <v>8</v>
      </c>
      <c r="C16" s="25">
        <v>684.6</v>
      </c>
    </row>
    <row r="17" spans="2:3" x14ac:dyDescent="0.25">
      <c r="B17" s="3">
        <v>9</v>
      </c>
      <c r="C17" s="25">
        <v>486.7</v>
      </c>
    </row>
    <row r="18" spans="2:3" x14ac:dyDescent="0.25">
      <c r="B18" s="4">
        <v>10</v>
      </c>
      <c r="C18" s="25">
        <v>412</v>
      </c>
    </row>
    <row r="19" spans="2:3" x14ac:dyDescent="0.25">
      <c r="B19" s="4">
        <v>11.5</v>
      </c>
      <c r="C19" s="25">
        <v>352</v>
      </c>
    </row>
    <row r="20" spans="2:3" x14ac:dyDescent="0.25">
      <c r="B20" s="3">
        <v>13</v>
      </c>
      <c r="C20" s="25">
        <v>341.5</v>
      </c>
    </row>
    <row r="21" spans="2:3" x14ac:dyDescent="0.25">
      <c r="B21" s="3">
        <v>14.5</v>
      </c>
      <c r="C21" s="25">
        <v>288.60000000000002</v>
      </c>
    </row>
    <row r="22" spans="2:3" x14ac:dyDescent="0.25">
      <c r="B22" s="3">
        <v>16</v>
      </c>
      <c r="C22" s="25">
        <v>241.2</v>
      </c>
    </row>
    <row r="23" spans="2:3" x14ac:dyDescent="0.25">
      <c r="B23" s="3">
        <v>17.5</v>
      </c>
      <c r="C23" s="25">
        <v>239.6</v>
      </c>
    </row>
    <row r="24" spans="2:3" x14ac:dyDescent="0.25">
      <c r="B24" s="3">
        <v>19</v>
      </c>
      <c r="C24" s="25">
        <v>207.2</v>
      </c>
    </row>
    <row r="25" spans="2:3" x14ac:dyDescent="0.25">
      <c r="B25" s="3">
        <v>20.5</v>
      </c>
      <c r="C25" s="25">
        <v>166.8</v>
      </c>
    </row>
    <row r="26" spans="2:3" x14ac:dyDescent="0.25">
      <c r="B26" s="3">
        <v>22</v>
      </c>
      <c r="C26" s="25">
        <v>196.9</v>
      </c>
    </row>
    <row r="27" spans="2:3" x14ac:dyDescent="0.25">
      <c r="B27" s="3">
        <v>23.5</v>
      </c>
      <c r="C27" s="25">
        <v>154.4</v>
      </c>
    </row>
    <row r="28" spans="2:3" x14ac:dyDescent="0.25">
      <c r="B28" s="3">
        <v>25</v>
      </c>
      <c r="C28" s="25">
        <v>149.1</v>
      </c>
    </row>
    <row r="29" spans="2:3" x14ac:dyDescent="0.25">
      <c r="B29" s="3">
        <v>27</v>
      </c>
      <c r="C29" s="25">
        <v>132.9</v>
      </c>
    </row>
    <row r="30" spans="2:3" x14ac:dyDescent="0.25">
      <c r="B30" s="3">
        <v>29</v>
      </c>
      <c r="C30" s="25">
        <v>173.1</v>
      </c>
    </row>
    <row r="31" spans="2:3" x14ac:dyDescent="0.25">
      <c r="B31" s="3">
        <v>31</v>
      </c>
      <c r="C31" s="25">
        <v>146.80000000000001</v>
      </c>
    </row>
    <row r="32" spans="2:3" x14ac:dyDescent="0.25">
      <c r="B32" s="3">
        <v>33</v>
      </c>
      <c r="C32" s="25">
        <v>164.2</v>
      </c>
    </row>
    <row r="33" spans="2:3" x14ac:dyDescent="0.25">
      <c r="B33" s="3">
        <v>35</v>
      </c>
      <c r="C33" s="25">
        <v>178.2</v>
      </c>
    </row>
    <row r="34" spans="2:3" x14ac:dyDescent="0.25">
      <c r="B34" s="3">
        <v>37</v>
      </c>
      <c r="C34" s="25">
        <v>132.6</v>
      </c>
    </row>
    <row r="35" spans="2:3" x14ac:dyDescent="0.25">
      <c r="B35" s="3">
        <v>39</v>
      </c>
      <c r="C35" s="25">
        <v>146.5</v>
      </c>
    </row>
    <row r="36" spans="2:3" x14ac:dyDescent="0.25">
      <c r="B36" s="3">
        <v>41</v>
      </c>
      <c r="C36" s="25">
        <v>131.9</v>
      </c>
    </row>
    <row r="37" spans="2:3" x14ac:dyDescent="0.25">
      <c r="B37" s="3">
        <v>43</v>
      </c>
      <c r="C37" s="25">
        <v>130.30000000000001</v>
      </c>
    </row>
    <row r="38" spans="2:3" x14ac:dyDescent="0.25">
      <c r="B38" s="3">
        <v>45</v>
      </c>
      <c r="C38" s="25">
        <v>100.2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318" zoomScale="70" zoomScaleNormal="70" workbookViewId="0">
      <selection activeCell="F333" sqref="F333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34" t="s">
        <v>38</v>
      </c>
    </row>
    <row r="2" spans="1:14" x14ac:dyDescent="0.25">
      <c r="A2" s="41" t="s">
        <v>3</v>
      </c>
      <c r="B2" s="41"/>
      <c r="C2" s="36">
        <v>1811.9839999999999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41" t="s">
        <v>4</v>
      </c>
      <c r="B3" s="41"/>
      <c r="C3" s="37">
        <v>5589.2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41" t="s">
        <v>5</v>
      </c>
      <c r="B4" s="41"/>
      <c r="C4" s="38">
        <v>2353.1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41" t="s">
        <v>6</v>
      </c>
      <c r="B5" s="41"/>
      <c r="C5" s="39">
        <v>0.53549000000000024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41" t="s">
        <v>7</v>
      </c>
      <c r="B6" s="41"/>
      <c r="C6" s="40">
        <v>1.0505677145283143</v>
      </c>
    </row>
    <row r="7" spans="1:14" x14ac:dyDescent="0.25">
      <c r="A7" s="41" t="s">
        <v>8</v>
      </c>
      <c r="B7" s="41"/>
      <c r="C7" s="35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44" t="s">
        <v>31</v>
      </c>
      <c r="B8" s="44"/>
      <c r="C8" s="23">
        <v>45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45" t="s">
        <v>19</v>
      </c>
      <c r="B9" s="45"/>
      <c r="C9">
        <f>C16+C10</f>
        <v>28.659506599261839</v>
      </c>
      <c r="D9" s="18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5">
      <c r="A10" s="43" t="s">
        <v>21</v>
      </c>
      <c r="B10" s="43"/>
      <c r="C10">
        <f>60*(C13-(C22/C21)*EXP(-1*C21*C8))/C2/C7</f>
        <v>6.8338450997208051</v>
      </c>
      <c r="D10" s="18"/>
      <c r="E10" s="17"/>
      <c r="F10" s="20"/>
      <c r="G10" s="20"/>
      <c r="H10" s="20"/>
      <c r="I10" s="20"/>
      <c r="J10" s="20"/>
      <c r="K10" s="17"/>
      <c r="L10" s="17"/>
      <c r="M10" s="17"/>
      <c r="N10" s="17"/>
    </row>
    <row r="11" spans="1:14" x14ac:dyDescent="0.25">
      <c r="A11" s="43" t="s">
        <v>22</v>
      </c>
      <c r="B11" s="43"/>
      <c r="C11">
        <f>C16/C9</f>
        <v>0.76155049717789569</v>
      </c>
      <c r="D11" s="18"/>
      <c r="E11" s="17"/>
      <c r="I11" s="19"/>
      <c r="J11" s="19"/>
      <c r="K11" s="17"/>
      <c r="L11" s="17"/>
      <c r="M11" s="17"/>
      <c r="N11" s="17"/>
    </row>
    <row r="12" spans="1:14" x14ac:dyDescent="0.25">
      <c r="A12" s="43" t="s">
        <v>23</v>
      </c>
      <c r="B12" s="43"/>
      <c r="C12">
        <f>C9*C17/(3*0.693)</f>
        <v>237.78390406403778</v>
      </c>
      <c r="D12" s="18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5">
      <c r="A13" s="43" t="s">
        <v>30</v>
      </c>
      <c r="B13" s="43"/>
      <c r="C13" s="18">
        <f>(C3+C4)/C5</f>
        <v>14831.836262115065</v>
      </c>
      <c r="D13" s="18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5">
      <c r="A14" s="42" t="s">
        <v>34</v>
      </c>
      <c r="B14" s="21" t="s">
        <v>36</v>
      </c>
      <c r="C14" s="18">
        <f>C196</f>
        <v>10</v>
      </c>
      <c r="D14" s="18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5">
      <c r="A15" s="42"/>
      <c r="B15" s="21" t="s">
        <v>37</v>
      </c>
      <c r="C15" s="18">
        <v>30</v>
      </c>
      <c r="D15" s="18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25">
      <c r="A16" s="42"/>
      <c r="B16" s="21" t="s">
        <v>20</v>
      </c>
      <c r="C16">
        <f>60*C22/(C$2*(1-EXP(-1*C21*60)))</f>
        <v>21.825661499541035</v>
      </c>
      <c r="D16" s="18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25">
      <c r="A17" s="42"/>
      <c r="B17" s="22" t="s">
        <v>24</v>
      </c>
      <c r="C17" s="18">
        <f>0.693/C21</f>
        <v>17.249171224806332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25">
      <c r="A18" s="42"/>
      <c r="B18" s="22" t="s">
        <v>25</v>
      </c>
      <c r="C18">
        <f>RSQ(C145:C164,B145:B164)</f>
        <v>0.8676488819735938</v>
      </c>
      <c r="D18" s="18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1:14" x14ac:dyDescent="0.25">
      <c r="A19" s="42"/>
      <c r="B19" s="22" t="s">
        <v>26</v>
      </c>
      <c r="C19" s="18">
        <f>SLOPE(C145:C164,B145:B164)</f>
        <v>-1.7445003599395947E-2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25">
      <c r="A20" s="42"/>
      <c r="B20" s="22" t="s">
        <v>27</v>
      </c>
      <c r="C20" s="18">
        <f>INTERCEPT(C145:C164,B145:B164)</f>
        <v>2.7781236457697607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5">
      <c r="A21" s="42"/>
      <c r="B21" s="22" t="s">
        <v>28</v>
      </c>
      <c r="C21" s="18">
        <f>ABS(C19)*2.303</f>
        <v>4.0175843289408861E-2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x14ac:dyDescent="0.25">
      <c r="A22" s="42"/>
      <c r="B22" s="22" t="s">
        <v>29</v>
      </c>
      <c r="C22" s="18">
        <f>10^C20</f>
        <v>599.9618640285571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25">
      <c r="A23" s="42" t="s">
        <v>35</v>
      </c>
      <c r="B23" s="21" t="s">
        <v>36</v>
      </c>
      <c r="C23" s="18">
        <f>C291</f>
        <v>5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x14ac:dyDescent="0.25">
      <c r="A24" s="42"/>
      <c r="B24" s="21" t="s">
        <v>37</v>
      </c>
      <c r="C24" s="18">
        <f>C196</f>
        <v>10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 x14ac:dyDescent="0.25">
      <c r="A25" s="42"/>
      <c r="B25" s="21" t="s">
        <v>20</v>
      </c>
      <c r="C25">
        <f>60*C31/(C$2*(1-EXP(-1*C30*60)))</f>
        <v>1141.1036187048715</v>
      </c>
      <c r="D25" s="18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5">
      <c r="A26" s="42"/>
      <c r="B26" s="22" t="s">
        <v>24</v>
      </c>
      <c r="C26" s="18">
        <f>0.693/C30</f>
        <v>1.5265676164854809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25">
      <c r="A27" s="42"/>
      <c r="B27" s="22" t="s">
        <v>25</v>
      </c>
      <c r="C27">
        <f>RSQ(C298:C302,B298:B302)</f>
        <v>0.97171858170986258</v>
      </c>
      <c r="D27" s="18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x14ac:dyDescent="0.25">
      <c r="A28" s="42"/>
      <c r="B28" s="22" t="s">
        <v>26</v>
      </c>
      <c r="C28" s="18">
        <f>SLOPE(C298:C302,B298:B302)</f>
        <v>-0.19711662349821987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25">
      <c r="A29" s="42"/>
      <c r="B29" s="22" t="s">
        <v>27</v>
      </c>
      <c r="C29" s="18">
        <f>INTERCEPT(C298:C302,B298:B302)</f>
        <v>4.5373281907299532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25">
      <c r="A30" s="42"/>
      <c r="B30" s="22" t="s">
        <v>28</v>
      </c>
      <c r="C30" s="18">
        <f>ABS(C28)*2.303</f>
        <v>0.45395958391640034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5">
      <c r="A31" s="42"/>
      <c r="B31" s="22" t="s">
        <v>29</v>
      </c>
      <c r="C31" s="18">
        <f>10^C29</f>
        <v>34461.02499053772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5">
      <c r="A32" s="42" t="s">
        <v>32</v>
      </c>
      <c r="B32" s="21" t="s">
        <v>36</v>
      </c>
      <c r="C32" s="18">
        <v>0</v>
      </c>
    </row>
    <row r="33" spans="1:14" x14ac:dyDescent="0.25">
      <c r="A33" s="42"/>
      <c r="B33" s="21" t="s">
        <v>37</v>
      </c>
      <c r="C33" s="18">
        <f>C291</f>
        <v>5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42"/>
      <c r="B34" s="21" t="s">
        <v>20</v>
      </c>
      <c r="C34">
        <f>60*C40/(C$2*(1-EXP(-1*C39*60)))</f>
        <v>19325.473306186552</v>
      </c>
      <c r="D34" s="18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5">
      <c r="A35" s="42"/>
      <c r="B35" s="22" t="s">
        <v>24</v>
      </c>
      <c r="C35" s="18">
        <f>0.693/C39</f>
        <v>0.2494042704725894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42"/>
      <c r="B36" s="22" t="s">
        <v>25</v>
      </c>
      <c r="C36">
        <f>RSQ(C324:C327,B324:B327)</f>
        <v>0.99999999999999956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42"/>
      <c r="B37" s="22" t="s">
        <v>26</v>
      </c>
      <c r="C37" s="18">
        <f>SLOPE(C324:C327,B324:B327)</f>
        <v>-1.2065224606345102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42"/>
      <c r="B38" s="22" t="s">
        <v>27</v>
      </c>
      <c r="C38" s="18">
        <f>INTERCEPT(C324:C327,B324:B327)</f>
        <v>5.7661332472724087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42"/>
      <c r="B39" s="22" t="s">
        <v>28</v>
      </c>
      <c r="C39" s="18">
        <f>ABS(C37)*2.303</f>
        <v>2.7786212268412767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42"/>
      <c r="B40" s="22" t="s">
        <v>29</v>
      </c>
      <c r="C40" s="18">
        <f>10^C38</f>
        <v>583624.1403872855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26">
        <v>29940.6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26">
        <v>8517.7999999999993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26">
        <v>3472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26">
        <v>1776.3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26">
        <v>359.7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26">
        <v>1566.4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26">
        <v>857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26">
        <v>684.6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26">
        <v>486.7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26">
        <v>412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26">
        <v>352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26">
        <v>341.5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26">
        <v>288.60000000000002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26">
        <v>241.2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26">
        <v>239.6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26">
        <v>207.2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26">
        <v>166.8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26">
        <v>196.9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26">
        <v>154.4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26">
        <v>149.1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26">
        <v>132.9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26">
        <v>173.1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26">
        <v>146.80000000000001</v>
      </c>
    </row>
    <row r="65" spans="1:3" x14ac:dyDescent="0.25">
      <c r="B65" s="3">
        <v>33</v>
      </c>
      <c r="C65" s="26">
        <v>164.2</v>
      </c>
    </row>
    <row r="66" spans="1:3" x14ac:dyDescent="0.25">
      <c r="B66" s="3">
        <v>35</v>
      </c>
      <c r="C66" s="26">
        <v>178.2</v>
      </c>
    </row>
    <row r="67" spans="1:3" x14ac:dyDescent="0.25">
      <c r="B67" s="3">
        <v>37</v>
      </c>
      <c r="C67" s="26">
        <v>132.6</v>
      </c>
    </row>
    <row r="68" spans="1:3" x14ac:dyDescent="0.25">
      <c r="B68" s="3">
        <v>39</v>
      </c>
      <c r="C68" s="26">
        <v>146.5</v>
      </c>
    </row>
    <row r="69" spans="1:3" x14ac:dyDescent="0.25">
      <c r="B69" s="3">
        <v>41</v>
      </c>
      <c r="C69" s="26">
        <v>131.9</v>
      </c>
    </row>
    <row r="70" spans="1:3" x14ac:dyDescent="0.25">
      <c r="B70" s="3">
        <v>43</v>
      </c>
      <c r="C70" s="26">
        <v>130.30000000000001</v>
      </c>
    </row>
    <row r="71" spans="1:3" x14ac:dyDescent="0.25">
      <c r="B71" s="3">
        <v>45</v>
      </c>
      <c r="C71" s="26">
        <v>100.2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4">
        <f>C42*C$6</f>
        <v>31454.627713606445</v>
      </c>
    </row>
    <row r="74" spans="1:3" x14ac:dyDescent="0.25">
      <c r="B74" s="3">
        <v>2</v>
      </c>
      <c r="C74" s="24">
        <f t="shared" ref="C74:C102" si="0">C43*C$6</f>
        <v>8948.5256788092756</v>
      </c>
    </row>
    <row r="75" spans="1:3" x14ac:dyDescent="0.25">
      <c r="B75" s="3">
        <v>3</v>
      </c>
      <c r="C75" s="24">
        <f t="shared" si="0"/>
        <v>3647.5711048423072</v>
      </c>
    </row>
    <row r="76" spans="1:3" x14ac:dyDescent="0.25">
      <c r="B76" s="4">
        <v>4</v>
      </c>
      <c r="C76" s="24">
        <f t="shared" si="0"/>
        <v>1866.1234313166447</v>
      </c>
    </row>
    <row r="77" spans="1:3" x14ac:dyDescent="0.25">
      <c r="B77" s="3">
        <v>5</v>
      </c>
      <c r="C77" s="24">
        <f t="shared" si="0"/>
        <v>377.88920691583468</v>
      </c>
    </row>
    <row r="78" spans="1:3" x14ac:dyDescent="0.25">
      <c r="B78" s="3">
        <v>6</v>
      </c>
      <c r="C78" s="24">
        <f t="shared" si="0"/>
        <v>1645.6092680371517</v>
      </c>
    </row>
    <row r="79" spans="1:3" x14ac:dyDescent="0.25">
      <c r="B79" s="3">
        <v>7</v>
      </c>
      <c r="C79" s="24">
        <f t="shared" si="0"/>
        <v>900.33653135076543</v>
      </c>
    </row>
    <row r="80" spans="1:3" x14ac:dyDescent="0.25">
      <c r="B80" s="3">
        <v>8</v>
      </c>
      <c r="C80" s="24">
        <f t="shared" si="0"/>
        <v>719.21865736608402</v>
      </c>
    </row>
    <row r="81" spans="2:3" x14ac:dyDescent="0.25">
      <c r="B81" s="3">
        <v>9</v>
      </c>
      <c r="C81" s="24">
        <f t="shared" si="0"/>
        <v>511.31130666093054</v>
      </c>
    </row>
    <row r="82" spans="2:3" x14ac:dyDescent="0.25">
      <c r="B82" s="4">
        <v>10</v>
      </c>
      <c r="C82" s="24">
        <f t="shared" si="0"/>
        <v>432.83389838566552</v>
      </c>
    </row>
    <row r="83" spans="2:3" x14ac:dyDescent="0.25">
      <c r="B83" s="4">
        <v>11.5</v>
      </c>
      <c r="C83" s="24">
        <f t="shared" si="0"/>
        <v>369.79983551396663</v>
      </c>
    </row>
    <row r="84" spans="2:3" x14ac:dyDescent="0.25">
      <c r="B84" s="3">
        <v>13</v>
      </c>
      <c r="C84" s="24">
        <f t="shared" si="0"/>
        <v>358.76887451141937</v>
      </c>
    </row>
    <row r="85" spans="2:3" x14ac:dyDescent="0.25">
      <c r="B85" s="3">
        <v>14.5</v>
      </c>
      <c r="C85" s="24">
        <f t="shared" si="0"/>
        <v>303.19384241287156</v>
      </c>
    </row>
    <row r="86" spans="2:3" x14ac:dyDescent="0.25">
      <c r="B86" s="3">
        <v>16</v>
      </c>
      <c r="C86" s="24">
        <f t="shared" si="0"/>
        <v>253.39693274422939</v>
      </c>
    </row>
    <row r="87" spans="2:3" x14ac:dyDescent="0.25">
      <c r="B87" s="3">
        <v>17.5</v>
      </c>
      <c r="C87" s="24">
        <f t="shared" si="0"/>
        <v>251.71602440098411</v>
      </c>
    </row>
    <row r="88" spans="2:3" x14ac:dyDescent="0.25">
      <c r="B88" s="3">
        <v>19</v>
      </c>
      <c r="C88" s="24">
        <f t="shared" si="0"/>
        <v>217.67763045026672</v>
      </c>
    </row>
    <row r="89" spans="2:3" x14ac:dyDescent="0.25">
      <c r="B89" s="3">
        <v>20.5</v>
      </c>
      <c r="C89" s="24">
        <f t="shared" si="0"/>
        <v>175.23469478332285</v>
      </c>
    </row>
    <row r="90" spans="2:3" x14ac:dyDescent="0.25">
      <c r="B90" s="3">
        <v>22</v>
      </c>
      <c r="C90" s="24">
        <f t="shared" si="0"/>
        <v>206.85678299062511</v>
      </c>
    </row>
    <row r="91" spans="2:3" x14ac:dyDescent="0.25">
      <c r="B91" s="3">
        <v>23.5</v>
      </c>
      <c r="C91" s="24">
        <f t="shared" si="0"/>
        <v>162.20765512317175</v>
      </c>
    </row>
    <row r="92" spans="2:3" x14ac:dyDescent="0.25">
      <c r="B92" s="3">
        <v>25</v>
      </c>
      <c r="C92" s="24">
        <f t="shared" si="0"/>
        <v>156.63964623617167</v>
      </c>
    </row>
    <row r="93" spans="2:3" x14ac:dyDescent="0.25">
      <c r="B93" s="3">
        <v>27</v>
      </c>
      <c r="C93" s="24">
        <f t="shared" si="0"/>
        <v>139.62044926081299</v>
      </c>
    </row>
    <row r="94" spans="2:3" x14ac:dyDescent="0.25">
      <c r="B94" s="3">
        <v>29</v>
      </c>
      <c r="C94" s="24">
        <f t="shared" si="0"/>
        <v>181.85327138485121</v>
      </c>
    </row>
    <row r="95" spans="2:3" x14ac:dyDescent="0.25">
      <c r="B95" s="3">
        <v>31</v>
      </c>
      <c r="C95" s="24">
        <f t="shared" si="0"/>
        <v>154.22334049275656</v>
      </c>
    </row>
    <row r="96" spans="2:3" x14ac:dyDescent="0.25">
      <c r="B96" s="3">
        <v>33</v>
      </c>
      <c r="C96" s="24">
        <f t="shared" si="0"/>
        <v>172.5032187255492</v>
      </c>
    </row>
    <row r="97" spans="1:3" x14ac:dyDescent="0.25">
      <c r="B97" s="3">
        <v>35</v>
      </c>
      <c r="C97" s="24">
        <f t="shared" si="0"/>
        <v>187.21116672894561</v>
      </c>
    </row>
    <row r="98" spans="1:3" x14ac:dyDescent="0.25">
      <c r="B98" s="3">
        <v>37</v>
      </c>
      <c r="C98" s="24">
        <f t="shared" si="0"/>
        <v>139.30527894645448</v>
      </c>
    </row>
    <row r="99" spans="1:3" x14ac:dyDescent="0.25">
      <c r="B99" s="3">
        <v>39</v>
      </c>
      <c r="C99" s="24">
        <f t="shared" si="0"/>
        <v>153.90817017839805</v>
      </c>
    </row>
    <row r="100" spans="1:3" x14ac:dyDescent="0.25">
      <c r="B100" s="3">
        <v>41</v>
      </c>
      <c r="C100" s="24">
        <f t="shared" si="0"/>
        <v>138.56988154628468</v>
      </c>
    </row>
    <row r="101" spans="1:3" x14ac:dyDescent="0.25">
      <c r="B101" s="3">
        <v>43</v>
      </c>
      <c r="C101" s="24">
        <f t="shared" si="0"/>
        <v>136.88897320303937</v>
      </c>
    </row>
    <row r="102" spans="1:3" x14ac:dyDescent="0.25">
      <c r="B102" s="3">
        <v>45</v>
      </c>
      <c r="C102" s="24">
        <f t="shared" si="0"/>
        <v>105.2668849957371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58739.897502486376</v>
      </c>
    </row>
    <row r="105" spans="1:3" x14ac:dyDescent="0.25">
      <c r="B105" s="3">
        <v>2</v>
      </c>
      <c r="C105">
        <f t="shared" ref="C105:C133" si="1">C74/C$5/($B74-$B73)</f>
        <v>16710.910901808198</v>
      </c>
    </row>
    <row r="106" spans="1:3" x14ac:dyDescent="0.25">
      <c r="B106" s="3">
        <v>3</v>
      </c>
      <c r="C106">
        <f t="shared" si="1"/>
        <v>6811.651207010972</v>
      </c>
    </row>
    <row r="107" spans="1:3" x14ac:dyDescent="0.25">
      <c r="B107" s="4">
        <v>4</v>
      </c>
      <c r="C107">
        <f t="shared" si="1"/>
        <v>3484.8894121582921</v>
      </c>
    </row>
    <row r="108" spans="1:3" x14ac:dyDescent="0.25">
      <c r="B108" s="3">
        <v>5</v>
      </c>
      <c r="C108">
        <f t="shared" si="1"/>
        <v>705.68863455122323</v>
      </c>
    </row>
    <row r="109" spans="1:3" x14ac:dyDescent="0.25">
      <c r="B109" s="3">
        <v>6</v>
      </c>
      <c r="C109">
        <f t="shared" si="1"/>
        <v>3073.0905675869781</v>
      </c>
    </row>
    <row r="110" spans="1:3" x14ac:dyDescent="0.25">
      <c r="B110" s="3">
        <v>7</v>
      </c>
      <c r="C110">
        <f t="shared" si="1"/>
        <v>1681.3321095646324</v>
      </c>
    </row>
    <row r="111" spans="1:3" x14ac:dyDescent="0.25">
      <c r="B111" s="3">
        <v>8</v>
      </c>
      <c r="C111">
        <f t="shared" si="1"/>
        <v>1343.1038065436958</v>
      </c>
    </row>
    <row r="112" spans="1:3" x14ac:dyDescent="0.25">
      <c r="B112" s="3">
        <v>9</v>
      </c>
      <c r="C112">
        <f t="shared" si="1"/>
        <v>954.84753526850227</v>
      </c>
    </row>
    <row r="113" spans="2:3" x14ac:dyDescent="0.25">
      <c r="B113" s="4">
        <v>10</v>
      </c>
      <c r="C113">
        <f t="shared" si="1"/>
        <v>808.29501650015004</v>
      </c>
    </row>
    <row r="114" spans="2:3" x14ac:dyDescent="0.25">
      <c r="B114" s="4">
        <v>11.5</v>
      </c>
      <c r="C114">
        <f t="shared" si="1"/>
        <v>460.3881000130304</v>
      </c>
    </row>
    <row r="115" spans="2:3" x14ac:dyDescent="0.25">
      <c r="B115" s="3">
        <v>13</v>
      </c>
      <c r="C115">
        <f t="shared" si="1"/>
        <v>446.65493225695991</v>
      </c>
    </row>
    <row r="116" spans="2:3" x14ac:dyDescent="0.25">
      <c r="B116" s="3">
        <v>14.5</v>
      </c>
      <c r="C116">
        <f t="shared" si="1"/>
        <v>377.46592518113806</v>
      </c>
    </row>
    <row r="117" spans="2:3" x14ac:dyDescent="0.25">
      <c r="B117" s="3">
        <v>16</v>
      </c>
      <c r="C117">
        <f t="shared" si="1"/>
        <v>315.47048216801966</v>
      </c>
    </row>
    <row r="118" spans="2:3" x14ac:dyDescent="0.25">
      <c r="B118" s="3">
        <v>17.5</v>
      </c>
      <c r="C118">
        <f t="shared" si="1"/>
        <v>313.37780898614227</v>
      </c>
    </row>
    <row r="119" spans="2:3" x14ac:dyDescent="0.25">
      <c r="B119" s="3">
        <v>19</v>
      </c>
      <c r="C119">
        <f t="shared" si="1"/>
        <v>271.00117705312471</v>
      </c>
    </row>
    <row r="120" spans="2:3" x14ac:dyDescent="0.25">
      <c r="B120" s="3">
        <v>20.5</v>
      </c>
      <c r="C120">
        <f t="shared" si="1"/>
        <v>218.16117921072012</v>
      </c>
    </row>
    <row r="121" spans="2:3" x14ac:dyDescent="0.25">
      <c r="B121" s="3">
        <v>22</v>
      </c>
      <c r="C121">
        <f t="shared" si="1"/>
        <v>257.52959344478887</v>
      </c>
    </row>
    <row r="122" spans="2:3" x14ac:dyDescent="0.25">
      <c r="B122" s="3">
        <v>23.5</v>
      </c>
      <c r="C122">
        <f t="shared" si="1"/>
        <v>201.94296205117018</v>
      </c>
    </row>
    <row r="123" spans="2:3" x14ac:dyDescent="0.25">
      <c r="B123" s="3">
        <v>25</v>
      </c>
      <c r="C123">
        <f t="shared" si="1"/>
        <v>195.01098213620125</v>
      </c>
    </row>
    <row r="124" spans="2:3" x14ac:dyDescent="0.25">
      <c r="B124" s="3">
        <v>27</v>
      </c>
      <c r="C124">
        <f t="shared" si="1"/>
        <v>130.36699962726934</v>
      </c>
    </row>
    <row r="125" spans="2:3" x14ac:dyDescent="0.25">
      <c r="B125" s="3">
        <v>29</v>
      </c>
      <c r="C125">
        <f t="shared" si="1"/>
        <v>169.80080989827181</v>
      </c>
    </row>
    <row r="126" spans="2:3" x14ac:dyDescent="0.25">
      <c r="B126" s="3">
        <v>31</v>
      </c>
      <c r="C126">
        <f t="shared" si="1"/>
        <v>144.00207332793937</v>
      </c>
    </row>
    <row r="127" spans="2:3" x14ac:dyDescent="0.25">
      <c r="B127" s="3">
        <v>33</v>
      </c>
      <c r="C127">
        <f t="shared" si="1"/>
        <v>161.07043896762696</v>
      </c>
    </row>
    <row r="128" spans="2:3" x14ac:dyDescent="0.25">
      <c r="B128" s="3">
        <v>35</v>
      </c>
      <c r="C128">
        <f t="shared" si="1"/>
        <v>174.80360672369747</v>
      </c>
    </row>
    <row r="129" spans="1:3" x14ac:dyDescent="0.25">
      <c r="B129" s="3">
        <v>37</v>
      </c>
      <c r="C129">
        <f t="shared" si="1"/>
        <v>130.07271746106781</v>
      </c>
    </row>
    <row r="130" spans="1:3" x14ac:dyDescent="0.25">
      <c r="B130" s="3">
        <v>39</v>
      </c>
      <c r="C130">
        <f t="shared" si="1"/>
        <v>143.70779116173784</v>
      </c>
    </row>
    <row r="131" spans="1:3" x14ac:dyDescent="0.25">
      <c r="B131" s="3">
        <v>41</v>
      </c>
      <c r="C131">
        <f t="shared" si="1"/>
        <v>129.38605907326431</v>
      </c>
    </row>
    <row r="132" spans="1:3" x14ac:dyDescent="0.25">
      <c r="B132" s="3">
        <v>43</v>
      </c>
      <c r="C132">
        <f t="shared" si="1"/>
        <v>127.81655418685625</v>
      </c>
    </row>
    <row r="133" spans="1:3" x14ac:dyDescent="0.25">
      <c r="B133" s="3">
        <v>45</v>
      </c>
      <c r="C133">
        <f t="shared" si="1"/>
        <v>98.290243511304652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4.768933184370244</v>
      </c>
    </row>
    <row r="136" spans="1:3" x14ac:dyDescent="0.25">
      <c r="B136" s="3">
        <v>2</v>
      </c>
      <c r="C136">
        <f t="shared" ref="C136:C164" si="2">LOG10(C105)</f>
        <v>4.2230001236723682</v>
      </c>
    </row>
    <row r="137" spans="1:3" x14ac:dyDescent="0.25">
      <c r="B137" s="3">
        <v>3</v>
      </c>
      <c r="C137">
        <f t="shared" si="2"/>
        <v>3.8332524016586405</v>
      </c>
    </row>
    <row r="138" spans="1:3" x14ac:dyDescent="0.25">
      <c r="B138" s="4">
        <v>4</v>
      </c>
      <c r="C138">
        <f t="shared" si="2"/>
        <v>3.5421890009558488</v>
      </c>
    </row>
    <row r="139" spans="1:3" x14ac:dyDescent="0.25">
      <c r="B139" s="3">
        <v>5</v>
      </c>
      <c r="C139">
        <f t="shared" si="2"/>
        <v>2.8486131229726972</v>
      </c>
    </row>
    <row r="140" spans="1:3" x14ac:dyDescent="0.25">
      <c r="B140" s="3">
        <v>6</v>
      </c>
      <c r="C140">
        <f t="shared" si="2"/>
        <v>3.4875753596132486</v>
      </c>
    </row>
    <row r="141" spans="1:3" x14ac:dyDescent="0.25">
      <c r="B141" s="3">
        <v>7</v>
      </c>
      <c r="C141">
        <f t="shared" si="2"/>
        <v>3.2256535070773844</v>
      </c>
    </row>
    <row r="142" spans="1:3" x14ac:dyDescent="0.25">
      <c r="B142" s="3">
        <v>8</v>
      </c>
      <c r="C142">
        <f t="shared" si="2"/>
        <v>3.1281095799560443</v>
      </c>
    </row>
    <row r="143" spans="1:3" x14ac:dyDescent="0.25">
      <c r="B143" s="3">
        <v>9</v>
      </c>
      <c r="C143">
        <f t="shared" si="2"/>
        <v>2.9799340313976925</v>
      </c>
    </row>
    <row r="144" spans="1:3" x14ac:dyDescent="0.25">
      <c r="B144" s="4">
        <v>10</v>
      </c>
      <c r="C144">
        <f t="shared" si="2"/>
        <v>2.9075699011873208</v>
      </c>
    </row>
    <row r="145" spans="2:14" x14ac:dyDescent="0.25">
      <c r="B145" s="14">
        <v>11.5</v>
      </c>
      <c r="C145" s="15">
        <f t="shared" si="2"/>
        <v>2.6631240895766357</v>
      </c>
    </row>
    <row r="146" spans="2:14" x14ac:dyDescent="0.25">
      <c r="B146" s="3">
        <v>13</v>
      </c>
      <c r="C146">
        <f t="shared" si="2"/>
        <v>2.6499721341160565</v>
      </c>
    </row>
    <row r="147" spans="2:14" x14ac:dyDescent="0.25">
      <c r="B147" s="3">
        <v>14.5</v>
      </c>
      <c r="C147">
        <f t="shared" si="2"/>
        <v>2.5768777528559803</v>
      </c>
    </row>
    <row r="148" spans="2:14" x14ac:dyDescent="0.25">
      <c r="B148" s="3">
        <v>16</v>
      </c>
      <c r="C148">
        <f t="shared" si="2"/>
        <v>2.4989587295666187</v>
      </c>
    </row>
    <row r="149" spans="2:14" x14ac:dyDescent="0.25">
      <c r="B149" s="3">
        <v>17.5</v>
      </c>
      <c r="C149">
        <f t="shared" si="2"/>
        <v>2.4960682398157785</v>
      </c>
    </row>
    <row r="150" spans="2:14" x14ac:dyDescent="0.25">
      <c r="B150" s="3">
        <v>19</v>
      </c>
      <c r="C150">
        <f t="shared" si="2"/>
        <v>2.4329711771717002</v>
      </c>
    </row>
    <row r="151" spans="2:14" x14ac:dyDescent="0.25">
      <c r="B151" s="3">
        <v>20.5</v>
      </c>
      <c r="C151">
        <f t="shared" si="2"/>
        <v>2.338777472400225</v>
      </c>
    </row>
    <row r="152" spans="2:14" x14ac:dyDescent="0.25">
      <c r="B152" s="3">
        <v>22</v>
      </c>
      <c r="C152">
        <f t="shared" si="2"/>
        <v>2.4108271422366232</v>
      </c>
    </row>
    <row r="153" spans="2:14" x14ac:dyDescent="0.25">
      <c r="B153" s="3">
        <v>23.5</v>
      </c>
      <c r="C153">
        <f t="shared" si="2"/>
        <v>2.3052287220982222</v>
      </c>
    </row>
    <row r="154" spans="2:14" x14ac:dyDescent="0.25">
      <c r="B154" s="3">
        <v>25</v>
      </c>
      <c r="C154">
        <f t="shared" si="2"/>
        <v>2.2900590695514995</v>
      </c>
    </row>
    <row r="155" spans="2:14" x14ac:dyDescent="0.25">
      <c r="B155" s="3">
        <v>27</v>
      </c>
      <c r="C155">
        <f t="shared" si="2"/>
        <v>2.1151676704329372</v>
      </c>
    </row>
    <row r="156" spans="2:14" x14ac:dyDescent="0.25">
      <c r="B156" s="3">
        <v>29</v>
      </c>
      <c r="C156">
        <f t="shared" si="2"/>
        <v>2.229939757365599</v>
      </c>
    </row>
    <row r="157" spans="2:14" x14ac:dyDescent="0.25">
      <c r="B157" s="3">
        <v>31</v>
      </c>
      <c r="C157">
        <f t="shared" si="2"/>
        <v>2.1583687450702569</v>
      </c>
    </row>
    <row r="158" spans="2:14" x14ac:dyDescent="0.25">
      <c r="B158" s="3">
        <v>33</v>
      </c>
      <c r="C158">
        <f t="shared" si="2"/>
        <v>2.207015842273627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2.2425503891910608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2.1141862135589591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2.1574803141803334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2.1118874850365703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2.1065871052027898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1.992510411021432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0.68507861574197049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0.72896675230899965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0.75968109449758259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11">
        <f>RSQ($B138:$B$164, $C138:$C$164)</f>
        <v>0.77678400574269502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11">
        <f>RSQ($B139:$B$164, $C139:$C$164)</f>
        <v>0.78031035089943157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11">
        <f>RSQ($B140:$B$164, $C140:$C$164)</f>
        <v>0.77762128461465518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11">
        <f>RSQ($B141:$B$164, $C141:$C$164)</f>
        <v>0.8029521514719643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11">
        <f>RSQ($B142:$B$164, $C142:$C$164)</f>
        <v>0.81059461380870124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11">
        <f>RSQ($B143:$B$164, $C143:$C$164)</f>
        <v>0.82710738602509837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11">
        <f>RSQ($B144:$B$164, $C144:$C$164)</f>
        <v>0.83817290968646141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13">
        <f>RSQ($B145:$B$164, $C145:$C$164)</f>
        <v>0.8676488819735938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11">
        <f>RSQ($B146:$B$164, $C146:$C$164)</f>
        <v>0.85247779060873785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11">
        <f>RSQ($B147:$B$164, $C147:$C$164)</f>
        <v>0.84221306387332007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0.82410007280621367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>
        <f>RSQ($B149:$B$164, $C149:$C$164)</f>
        <v>0.79525681619920119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0.76516381343498885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0.72074082629627134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0.6791920892263702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0.61206827454956181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>
        <f>RSQ($B154:$B$164, $C154:$C$164)</f>
        <v>0.51878738352122888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0.3828399317700486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0.66635606989841367</v>
      </c>
    </row>
    <row r="188" spans="2:14" x14ac:dyDescent="0.25">
      <c r="B188" s="3">
        <v>31</v>
      </c>
      <c r="C188" s="11">
        <f>RSQ($B157:$B$164, $C157:$C$164)</f>
        <v>0.60429264522578774</v>
      </c>
    </row>
    <row r="189" spans="2:14" x14ac:dyDescent="0.25">
      <c r="B189" s="3">
        <v>33</v>
      </c>
      <c r="C189" s="11">
        <f>RSQ($B158:$B$164, $C158:$C$164)</f>
        <v>0.76514286370293227</v>
      </c>
    </row>
    <row r="190" spans="2:14" x14ac:dyDescent="0.25">
      <c r="B190" s="3">
        <v>35</v>
      </c>
      <c r="C190" s="11">
        <f>RSQ($B159:$B$164, $C159:$C$164)</f>
        <v>0.75377214398859171</v>
      </c>
    </row>
    <row r="191" spans="2:14" x14ac:dyDescent="0.25">
      <c r="B191" s="3">
        <v>37</v>
      </c>
      <c r="C191" s="11">
        <f>RSQ($B160:$B$164, $C160:$C$164)</f>
        <v>0.57021473943163126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0.84564210865157929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0.78323168068499527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0.99999999999999978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10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>
        <f>RSQ($B$135:$B136, $C$135:$C136)</f>
        <v>1</v>
      </c>
    </row>
    <row r="200" spans="1:14" x14ac:dyDescent="0.25">
      <c r="B200" s="3">
        <v>3</v>
      </c>
      <c r="C200" s="11">
        <f>RSQ($B$135:$B137, $C$135:$C137)</f>
        <v>0.99079785839474788</v>
      </c>
    </row>
    <row r="201" spans="1:14" x14ac:dyDescent="0.25">
      <c r="B201" s="4">
        <v>4</v>
      </c>
      <c r="C201" s="11">
        <f>RSQ($B$135:$B138, $C$135:$C138)</f>
        <v>0.98057762258840753</v>
      </c>
    </row>
    <row r="202" spans="1:14" x14ac:dyDescent="0.25">
      <c r="B202" s="3">
        <v>5</v>
      </c>
      <c r="C202" s="11">
        <f>RSQ($B$135:$B139, $C$135:$C139)</f>
        <v>0.98232335949957461</v>
      </c>
    </row>
    <row r="203" spans="1:14" x14ac:dyDescent="0.25">
      <c r="B203" s="3">
        <v>6</v>
      </c>
      <c r="C203" s="11">
        <f>RSQ($B$135:$B140, $C$135:$C140)</f>
        <v>0.76503728239003888</v>
      </c>
    </row>
    <row r="204" spans="1:14" x14ac:dyDescent="0.25">
      <c r="B204" s="3">
        <v>7</v>
      </c>
      <c r="C204" s="11">
        <f>RSQ($B$135:$B141, $C$135:$C141)</f>
        <v>0.7307098410640902</v>
      </c>
    </row>
    <row r="205" spans="1:14" x14ac:dyDescent="0.25">
      <c r="B205" s="3">
        <v>8</v>
      </c>
      <c r="C205" s="11">
        <f>RSQ($B$135:$B142, $C$135:$C142)</f>
        <v>0.71877135816859516</v>
      </c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4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>
        <f>RSQ($B137:$B$144, C137:C$144)</f>
        <v>0.53276243958482195</v>
      </c>
    </row>
    <row r="232" spans="1:3" x14ac:dyDescent="0.25">
      <c r="B232" s="4">
        <v>4</v>
      </c>
      <c r="C232">
        <f>RSQ($B138:$B$144, C138:C$144)</f>
        <v>0.31640544623194478</v>
      </c>
    </row>
    <row r="233" spans="1:3" x14ac:dyDescent="0.25">
      <c r="B233" s="3">
        <v>5</v>
      </c>
      <c r="C233">
        <f>RSQ($B139:$B$144, C139:C$144)</f>
        <v>8.9235146548653069E-2</v>
      </c>
    </row>
    <row r="234" spans="1:3" x14ac:dyDescent="0.25">
      <c r="B234" s="3">
        <v>6</v>
      </c>
      <c r="C234">
        <f>RSQ($B140:$B$144, C140:C$144)</f>
        <v>0.95111193080715106</v>
      </c>
    </row>
    <row r="235" spans="1:3" x14ac:dyDescent="0.25">
      <c r="B235" s="3">
        <v>7</v>
      </c>
      <c r="C235">
        <f>RSQ($B141:$B$144, C141:C$144)</f>
        <v>0.98448122760404067</v>
      </c>
    </row>
    <row r="236" spans="1:3" x14ac:dyDescent="0.25">
      <c r="B236" s="3">
        <v>8</v>
      </c>
      <c r="C236">
        <f>RSQ($B142:$B$144, C142:C$144)</f>
        <v>0.96210373452020703</v>
      </c>
    </row>
    <row r="237" spans="1:3" x14ac:dyDescent="0.25">
      <c r="B237" s="3">
        <v>9</v>
      </c>
      <c r="C237">
        <f>RSQ($B143:$B$144, C143:C$144)</f>
        <v>0.99999999999999956</v>
      </c>
    </row>
    <row r="238" spans="1:3" x14ac:dyDescent="0.25">
      <c r="B238" s="4">
        <v>10</v>
      </c>
    </row>
    <row r="239" spans="1:3" x14ac:dyDescent="0.25">
      <c r="B239" s="14">
        <v>11.5</v>
      </c>
      <c r="C239" s="15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>
        <f>SUM(C199,C231)</f>
        <v>1.5327624395848218</v>
      </c>
    </row>
    <row r="263" spans="1:14" x14ac:dyDescent="0.25">
      <c r="B263" s="4">
        <v>4</v>
      </c>
      <c r="C263" s="11">
        <f t="shared" ref="C263:C268" si="3">SUM(C200,C232)</f>
        <v>1.3072033046266927</v>
      </c>
    </row>
    <row r="264" spans="1:14" x14ac:dyDescent="0.25">
      <c r="B264" s="3">
        <v>5</v>
      </c>
      <c r="C264" s="16">
        <f>SUM(C201,C233)</f>
        <v>1.0698127691370607</v>
      </c>
    </row>
    <row r="265" spans="1:14" x14ac:dyDescent="0.25">
      <c r="B265" s="3">
        <v>6</v>
      </c>
      <c r="C265" s="11">
        <f>SUM(C202,C234)</f>
        <v>1.9334352903067256</v>
      </c>
    </row>
    <row r="266" spans="1:14" x14ac:dyDescent="0.25">
      <c r="B266" s="3">
        <v>7</v>
      </c>
      <c r="C266" s="11">
        <f t="shared" si="3"/>
        <v>1.7495185099940795</v>
      </c>
    </row>
    <row r="267" spans="1:14" x14ac:dyDescent="0.25">
      <c r="B267" s="3">
        <v>8</v>
      </c>
      <c r="C267" s="11">
        <f t="shared" si="3"/>
        <v>1.6928135755842972</v>
      </c>
    </row>
    <row r="268" spans="1:14" x14ac:dyDescent="0.25">
      <c r="B268" s="3">
        <v>9</v>
      </c>
      <c r="C268" s="11">
        <f t="shared" si="3"/>
        <v>1.7187713581685946</v>
      </c>
    </row>
    <row r="269" spans="1:14" x14ac:dyDescent="0.25">
      <c r="B269" s="4">
        <v>10</v>
      </c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>
        <f>MAX(C259:C289)</f>
        <v>1.9334352903067256</v>
      </c>
    </row>
    <row r="291" spans="1:3" x14ac:dyDescent="0.25">
      <c r="A291" t="s">
        <v>18</v>
      </c>
      <c r="C291">
        <f>MATCH(C290,C260:C268,0)-1</f>
        <v>5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4">IF(0 &lt; 10^C135-10^(C$19*$B293+C$20), LOG(10^C135-10^(C$19*$B293+C$20)), 0)</f>
        <v>4.7646509629405287</v>
      </c>
    </row>
    <row r="294" spans="1:3" x14ac:dyDescent="0.25">
      <c r="B294" s="3">
        <v>2</v>
      </c>
      <c r="C294">
        <f t="shared" si="4"/>
        <v>4.2083677949473088</v>
      </c>
    </row>
    <row r="295" spans="1:3" x14ac:dyDescent="0.25">
      <c r="B295" s="3">
        <v>3</v>
      </c>
      <c r="C295">
        <f t="shared" si="4"/>
        <v>3.7979459407249321</v>
      </c>
    </row>
    <row r="296" spans="1:3" x14ac:dyDescent="0.25">
      <c r="B296" s="4">
        <v>4</v>
      </c>
      <c r="C296">
        <f t="shared" si="4"/>
        <v>3.4733380903149476</v>
      </c>
    </row>
    <row r="297" spans="1:3" x14ac:dyDescent="0.25">
      <c r="B297" s="3">
        <v>5</v>
      </c>
      <c r="C297">
        <f t="shared" si="4"/>
        <v>2.3322269814558161</v>
      </c>
    </row>
    <row r="298" spans="1:3" x14ac:dyDescent="0.25">
      <c r="B298" s="3">
        <v>6</v>
      </c>
      <c r="C298">
        <f t="shared" si="4"/>
        <v>3.4152440369300603</v>
      </c>
    </row>
    <row r="299" spans="1:3" x14ac:dyDescent="0.25">
      <c r="B299" s="3">
        <v>7</v>
      </c>
      <c r="C299">
        <f>IF(0 &lt; 10^C141-10^(C$19*$B299+C$20), LOG(10^C141-10^(C$19*$B299+C$20)), 0)</f>
        <v>3.0893488371182234</v>
      </c>
    </row>
    <row r="300" spans="1:3" x14ac:dyDescent="0.25">
      <c r="B300" s="3">
        <v>8</v>
      </c>
      <c r="C300">
        <f t="shared" ref="C300:C302" si="5">IF(0 &lt; 10^C142-10^(C$19*$B300+C$20), LOG(10^C142-10^(C$19*$B300+C$20)), 0)</f>
        <v>2.9580998716769247</v>
      </c>
    </row>
    <row r="301" spans="1:3" x14ac:dyDescent="0.25">
      <c r="B301" s="3">
        <v>9</v>
      </c>
      <c r="C301">
        <f t="shared" si="5"/>
        <v>2.7298958599953789</v>
      </c>
    </row>
    <row r="302" spans="1:3" x14ac:dyDescent="0.25">
      <c r="B302" s="4">
        <v>10</v>
      </c>
      <c r="C302">
        <f t="shared" si="5"/>
        <v>2.6093874080003832</v>
      </c>
    </row>
    <row r="303" spans="1:3" x14ac:dyDescent="0.25">
      <c r="B303" s="14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33</v>
      </c>
      <c r="B323" s="3">
        <v>0</v>
      </c>
    </row>
    <row r="324" spans="1:3" x14ac:dyDescent="0.25">
      <c r="B324" s="3">
        <v>1</v>
      </c>
      <c r="C324">
        <f t="shared" ref="C324:C326" si="6">IF(0&lt;10^C293-10^(C$28*$B324+C$29),LOG(10^C293-10^(C$28*$B324+C$29)),0)</f>
        <v>4.5596107866378981</v>
      </c>
    </row>
    <row r="325" spans="1:3" x14ac:dyDescent="0.25">
      <c r="B325" s="3">
        <v>2</v>
      </c>
      <c r="C325">
        <f t="shared" si="6"/>
        <v>3.3530883260033879</v>
      </c>
    </row>
    <row r="326" spans="1:3" x14ac:dyDescent="0.25">
      <c r="B326" s="3">
        <v>3</v>
      </c>
    </row>
    <row r="327" spans="1:3" x14ac:dyDescent="0.25">
      <c r="B327" s="4">
        <v>4</v>
      </c>
    </row>
    <row r="328" spans="1:3" x14ac:dyDescent="0.25">
      <c r="B328" s="3">
        <v>5</v>
      </c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4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2016-08-07T23:47:34Z</dcterms:modified>
</cp:coreProperties>
</file>