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74" i="2" l="1"/>
  <c r="C73" i="2"/>
  <c r="C104" i="2" s="1"/>
  <c r="C13" i="2" l="1"/>
  <c r="C105" i="2" l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135" i="2"/>
  <c r="C237" i="2" l="1"/>
  <c r="C236" i="2"/>
  <c r="C203" i="2"/>
  <c r="C200" i="2"/>
  <c r="C204" i="2"/>
  <c r="C199" i="2"/>
  <c r="C202" i="2"/>
  <c r="C201" i="2"/>
  <c r="C205" i="2"/>
  <c r="C192" i="2"/>
  <c r="C18" i="2"/>
  <c r="C235" i="2"/>
  <c r="C231" i="2"/>
  <c r="C233" i="2"/>
  <c r="C232" i="2"/>
  <c r="C234" i="2"/>
  <c r="C167" i="2"/>
  <c r="C166" i="2"/>
  <c r="C188" i="2"/>
  <c r="C180" i="2"/>
  <c r="C172" i="2"/>
  <c r="C191" i="2"/>
  <c r="C187" i="2"/>
  <c r="C179" i="2"/>
  <c r="C171" i="2"/>
  <c r="C194" i="2"/>
  <c r="C190" i="2"/>
  <c r="C186" i="2"/>
  <c r="C182" i="2"/>
  <c r="C178" i="2"/>
  <c r="C174" i="2"/>
  <c r="C170" i="2"/>
  <c r="C184" i="2"/>
  <c r="C176" i="2"/>
  <c r="C168" i="2"/>
  <c r="C183" i="2"/>
  <c r="C175" i="2"/>
  <c r="C193" i="2"/>
  <c r="C189" i="2"/>
  <c r="C185" i="2"/>
  <c r="C181" i="2"/>
  <c r="C177" i="2"/>
  <c r="C173" i="2"/>
  <c r="C169" i="2"/>
  <c r="C19" i="2"/>
  <c r="C20" i="2"/>
  <c r="C22" i="2" s="1"/>
  <c r="C293" i="2" l="1"/>
  <c r="C302" i="2"/>
  <c r="C301" i="2"/>
  <c r="C300" i="2"/>
  <c r="C295" i="2"/>
  <c r="C296" i="2"/>
  <c r="C298" i="2"/>
  <c r="C294" i="2"/>
  <c r="C297" i="2"/>
  <c r="C299" i="2"/>
  <c r="C264" i="2"/>
  <c r="C21" i="2"/>
  <c r="C268" i="2"/>
  <c r="C262" i="2"/>
  <c r="C267" i="2"/>
  <c r="C263" i="2"/>
  <c r="C265" i="2"/>
  <c r="C266" i="2"/>
  <c r="C28" i="2" l="1"/>
  <c r="C30" i="2" s="1"/>
  <c r="C27" i="2"/>
  <c r="C29" i="2"/>
  <c r="C31" i="2" s="1"/>
  <c r="C10" i="2"/>
  <c r="C17" i="2"/>
  <c r="C16" i="2"/>
  <c r="C290" i="2"/>
  <c r="C291" i="2" s="1"/>
  <c r="C9" i="2" l="1"/>
  <c r="C12" i="2" s="1"/>
  <c r="C25" i="2"/>
  <c r="C325" i="2"/>
  <c r="C324" i="2"/>
  <c r="C327" i="2"/>
  <c r="C26" i="2"/>
  <c r="C326" i="2"/>
  <c r="C38" i="2" l="1"/>
  <c r="C40" i="2" s="1"/>
  <c r="C37" i="2"/>
  <c r="C39" i="2" s="1"/>
  <c r="C35" i="2" s="1"/>
  <c r="C36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<sst xmlns="http://schemas.openxmlformats.org/spreadsheetml/2006/main" count="68" uniqueCount="39">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</sst>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1" fillId="0" borderId="0" xfId="0" applyNumberFormat="1" applyFont="1"/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4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8"/>
  <sheetViews>
    <sheetView tabSelected="1" zoomScaleNormal="100" workbookViewId="0">
      <selection activeCell="F10" sqref="F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8" max="9" width="15.7109375" style="27" customWidth="1"/>
  </cols>
  <sheetData>
    <row r="1" spans="1:9" x14ac:dyDescent="0.25">
      <c r="C1" s="1" t="s">
        <v>9</v>
      </c>
      <c r="D1" s="24"/>
      <c r="E1" s="27"/>
      <c r="F1" s="27"/>
      <c r="G1" s="27"/>
      <c r="H1" s="28"/>
      <c r="I1" s="28"/>
    </row>
    <row r="2" spans="1:9" ht="30.75" customHeight="1" x14ac:dyDescent="0.25">
      <c r="A2" s="41" t="s">
        <v>3</v>
      </c>
      <c r="B2" s="41"/>
      <c r="C2">
        <v>17875.075000000001</v>
      </c>
      <c r="D2" s="11"/>
      <c r="E2" s="32"/>
      <c r="F2" s="32"/>
      <c r="G2" s="32"/>
      <c r="H2" s="37"/>
      <c r="I2" s="37"/>
    </row>
    <row r="3" spans="1:9" x14ac:dyDescent="0.25">
      <c r="A3" s="41" t="s">
        <v>4</v>
      </c>
      <c r="B3" s="41"/>
      <c r="C3" s="20">
        <v>8554.2999999999993</v>
      </c>
      <c r="D3" s="10"/>
      <c r="E3" s="31"/>
      <c r="F3" s="31"/>
      <c r="G3" s="31"/>
      <c r="H3" s="38"/>
      <c r="I3" s="38"/>
    </row>
    <row r="4" spans="1:9" x14ac:dyDescent="0.25">
      <c r="A4" s="41" t="s">
        <v>5</v>
      </c>
      <c r="B4" s="41"/>
      <c r="C4" s="21">
        <v>2770</v>
      </c>
      <c r="D4" s="10"/>
      <c r="E4" s="31"/>
      <c r="F4" s="31"/>
      <c r="G4" s="31"/>
      <c r="H4" s="39"/>
      <c r="I4" s="39"/>
    </row>
    <row r="5" spans="1:9" x14ac:dyDescent="0.25">
      <c r="A5" s="41" t="s">
        <v>6</v>
      </c>
      <c r="B5" s="41"/>
      <c r="C5" s="12">
        <v>0.78019999999999978</v>
      </c>
      <c r="D5" s="12"/>
      <c r="E5" s="33"/>
      <c r="F5" s="33"/>
      <c r="G5" s="33"/>
      <c r="H5" s="40"/>
      <c r="I5" s="40"/>
    </row>
    <row r="6" spans="1:9" x14ac:dyDescent="0.25">
      <c r="A6" s="41" t="s">
        <v>7</v>
      </c>
      <c r="B6" s="41"/>
      <c r="C6" s="6">
        <v>1.0394621801631903</v>
      </c>
      <c r="E6" s="27"/>
      <c r="F6" s="27"/>
      <c r="G6" s="27"/>
      <c r="H6" s="26"/>
      <c r="I6" s="26"/>
    </row>
    <row r="7" spans="1:9" x14ac:dyDescent="0.25">
      <c r="A7" s="41" t="s">
        <v>8</v>
      </c>
      <c r="B7" s="41"/>
      <c r="C7" s="7">
        <v>60</v>
      </c>
      <c r="D7" s="7"/>
      <c r="E7" s="30"/>
      <c r="F7" s="30"/>
      <c r="G7" s="30"/>
      <c r="H7" s="30"/>
      <c r="I7" s="30"/>
    </row>
    <row r="8" spans="1:9" ht="30" x14ac:dyDescent="0.25">
      <c r="A8" s="3" t="s">
        <v>0</v>
      </c>
      <c r="B8" s="2" t="s">
        <v>1</v>
      </c>
      <c r="C8" s="2" t="s">
        <v>2</v>
      </c>
      <c r="D8" s="18"/>
      <c r="H8" s="29"/>
      <c r="I8" s="29"/>
    </row>
    <row r="9" spans="1:9" x14ac:dyDescent="0.25">
      <c r="B9" s="4">
        <v>1</v>
      </c>
      <c r="C9" s="8">
        <v>47976.6</v>
      </c>
      <c r="D9" s="25"/>
      <c r="E9" s="31"/>
      <c r="F9" s="31"/>
      <c r="G9" s="31"/>
      <c r="H9" s="36"/>
      <c r="I9" s="36"/>
    </row>
    <row r="10" spans="1:9" x14ac:dyDescent="0.25">
      <c r="B10" s="4">
        <v>2</v>
      </c>
      <c r="C10" s="8">
        <v>17743.599999999999</v>
      </c>
      <c r="D10" s="25"/>
      <c r="E10" s="31"/>
      <c r="F10" s="31"/>
      <c r="G10" s="31"/>
      <c r="H10" s="36"/>
      <c r="I10" s="36"/>
    </row>
    <row r="11" spans="1:9" x14ac:dyDescent="0.25">
      <c r="B11" s="4">
        <v>3</v>
      </c>
      <c r="C11" s="8">
        <v>5925</v>
      </c>
      <c r="D11" s="25"/>
      <c r="E11" s="31"/>
      <c r="F11" s="31"/>
      <c r="G11" s="31"/>
      <c r="H11" s="36"/>
      <c r="I11" s="36"/>
    </row>
    <row r="12" spans="1:9" x14ac:dyDescent="0.25">
      <c r="B12" s="5">
        <v>4</v>
      </c>
      <c r="C12" s="8">
        <v>2974.6</v>
      </c>
      <c r="D12" s="25"/>
      <c r="E12" s="31"/>
      <c r="F12" s="31"/>
      <c r="G12" s="31"/>
      <c r="H12" s="36"/>
      <c r="I12" s="36"/>
    </row>
    <row r="13" spans="1:9" x14ac:dyDescent="0.25">
      <c r="B13" s="4">
        <v>5</v>
      </c>
      <c r="C13" s="8">
        <v>1741</v>
      </c>
      <c r="D13" s="25"/>
      <c r="E13" s="31"/>
      <c r="F13" s="31"/>
      <c r="G13" s="31"/>
      <c r="H13" s="36"/>
      <c r="I13" s="36"/>
    </row>
    <row r="14" spans="1:9" x14ac:dyDescent="0.25">
      <c r="B14" s="4">
        <v>6</v>
      </c>
      <c r="C14" s="8">
        <v>1226.0999999999999</v>
      </c>
      <c r="D14" s="25"/>
      <c r="E14" s="31"/>
      <c r="F14" s="31"/>
      <c r="G14" s="31"/>
      <c r="H14" s="36"/>
      <c r="I14" s="36"/>
    </row>
    <row r="15" spans="1:9" x14ac:dyDescent="0.25">
      <c r="B15" s="4">
        <v>7</v>
      </c>
      <c r="C15" s="8">
        <v>815.2</v>
      </c>
      <c r="D15" s="25"/>
      <c r="E15" s="31"/>
      <c r="F15" s="31"/>
      <c r="G15" s="31"/>
      <c r="H15" s="36"/>
      <c r="I15" s="36"/>
    </row>
    <row r="16" spans="1:9" x14ac:dyDescent="0.25">
      <c r="B16" s="4">
        <v>8</v>
      </c>
      <c r="C16" s="8">
        <v>650.5</v>
      </c>
      <c r="D16" s="25"/>
      <c r="E16" s="31"/>
      <c r="F16" s="31"/>
      <c r="G16" s="31"/>
      <c r="H16" s="36"/>
      <c r="I16" s="36"/>
    </row>
    <row r="17" spans="2:9" x14ac:dyDescent="0.25">
      <c r="B17" s="4">
        <v>9</v>
      </c>
      <c r="C17" s="8">
        <v>527.6</v>
      </c>
      <c r="D17" s="25"/>
      <c r="E17" s="31"/>
      <c r="F17" s="31"/>
      <c r="G17" s="31"/>
      <c r="H17" s="36"/>
      <c r="I17" s="36"/>
    </row>
    <row r="18" spans="2:9" x14ac:dyDescent="0.25">
      <c r="B18" s="5">
        <v>10</v>
      </c>
      <c r="C18" s="8">
        <v>388.2</v>
      </c>
      <c r="D18" s="25"/>
      <c r="E18" s="31"/>
      <c r="F18" s="31"/>
      <c r="G18" s="31"/>
      <c r="H18" s="36"/>
      <c r="I18" s="36"/>
    </row>
    <row r="19" spans="2:9" x14ac:dyDescent="0.25">
      <c r="B19" s="5">
        <v>11.5</v>
      </c>
      <c r="C19" s="8">
        <v>369.6</v>
      </c>
      <c r="D19" s="25"/>
      <c r="E19" s="31"/>
      <c r="F19" s="31"/>
      <c r="G19" s="31"/>
      <c r="H19" s="36"/>
      <c r="I19" s="36"/>
    </row>
    <row r="20" spans="2:9" x14ac:dyDescent="0.25">
      <c r="B20" s="4">
        <v>13</v>
      </c>
      <c r="C20" s="8">
        <v>349.5</v>
      </c>
      <c r="D20" s="25"/>
      <c r="E20" s="31"/>
      <c r="F20" s="31"/>
      <c r="G20" s="31"/>
      <c r="H20" s="36"/>
      <c r="I20" s="36"/>
    </row>
    <row r="21" spans="2:9" x14ac:dyDescent="0.25">
      <c r="B21" s="4">
        <v>14.5</v>
      </c>
      <c r="C21" s="8">
        <v>301.89999999999998</v>
      </c>
      <c r="D21" s="25"/>
      <c r="E21" s="31"/>
      <c r="F21" s="31"/>
      <c r="G21" s="31"/>
      <c r="H21" s="36"/>
      <c r="I21" s="36"/>
    </row>
    <row r="22" spans="2:9" x14ac:dyDescent="0.25">
      <c r="B22" s="4">
        <v>16</v>
      </c>
      <c r="C22" s="8">
        <v>288</v>
      </c>
      <c r="D22" s="25"/>
      <c r="E22" s="31"/>
      <c r="F22" s="31"/>
      <c r="G22" s="31"/>
      <c r="H22" s="36"/>
      <c r="I22" s="36"/>
    </row>
    <row r="23" spans="2:9" x14ac:dyDescent="0.25">
      <c r="B23" s="4">
        <v>17.5</v>
      </c>
      <c r="C23" s="8">
        <v>235.3</v>
      </c>
      <c r="D23" s="25"/>
      <c r="E23" s="31"/>
      <c r="F23" s="31"/>
      <c r="G23" s="31"/>
      <c r="H23" s="36"/>
      <c r="I23" s="36"/>
    </row>
    <row r="24" spans="2:9" x14ac:dyDescent="0.25">
      <c r="B24" s="4">
        <v>19</v>
      </c>
      <c r="C24" s="8">
        <v>220.7</v>
      </c>
      <c r="D24" s="25"/>
      <c r="E24" s="31"/>
      <c r="F24" s="31"/>
      <c r="G24" s="31"/>
      <c r="H24" s="36"/>
      <c r="I24" s="36"/>
    </row>
    <row r="25" spans="2:9" x14ac:dyDescent="0.25">
      <c r="B25" s="4">
        <v>20.5</v>
      </c>
      <c r="C25" s="8">
        <v>167.9</v>
      </c>
      <c r="D25" s="25"/>
      <c r="E25" s="31"/>
      <c r="F25" s="31"/>
      <c r="G25" s="31"/>
      <c r="H25" s="36"/>
      <c r="I25" s="36"/>
    </row>
    <row r="26" spans="2:9" x14ac:dyDescent="0.25">
      <c r="B26" s="4">
        <v>22</v>
      </c>
      <c r="C26" s="8">
        <v>175.9</v>
      </c>
      <c r="D26" s="25"/>
      <c r="E26" s="31"/>
      <c r="F26" s="31"/>
      <c r="G26" s="31"/>
      <c r="H26" s="36"/>
      <c r="I26" s="36"/>
    </row>
    <row r="27" spans="2:9" x14ac:dyDescent="0.25">
      <c r="B27" s="4">
        <v>23.5</v>
      </c>
      <c r="C27" s="8">
        <v>165.1</v>
      </c>
      <c r="D27" s="25"/>
      <c r="E27" s="31"/>
      <c r="F27" s="31"/>
      <c r="G27" s="31"/>
      <c r="H27" s="36"/>
      <c r="I27" s="36"/>
    </row>
    <row r="28" spans="2:9" x14ac:dyDescent="0.25">
      <c r="B28" s="4">
        <v>25</v>
      </c>
      <c r="C28" s="8">
        <v>143</v>
      </c>
      <c r="D28" s="25"/>
      <c r="E28" s="31"/>
      <c r="F28" s="31"/>
      <c r="G28" s="31"/>
      <c r="H28" s="36"/>
      <c r="I28" s="36"/>
    </row>
    <row r="29" spans="2:9" x14ac:dyDescent="0.25">
      <c r="B29" s="4">
        <v>27</v>
      </c>
      <c r="C29" s="8">
        <v>180.4</v>
      </c>
      <c r="D29" s="25"/>
      <c r="E29" s="31"/>
      <c r="F29" s="31"/>
      <c r="G29" s="31"/>
      <c r="H29" s="36"/>
      <c r="I29" s="36"/>
    </row>
    <row r="30" spans="2:9" x14ac:dyDescent="0.25">
      <c r="B30" s="4">
        <v>29</v>
      </c>
      <c r="C30" s="8">
        <v>167.1</v>
      </c>
      <c r="D30" s="25"/>
      <c r="E30" s="31"/>
      <c r="F30" s="31"/>
      <c r="G30" s="31"/>
      <c r="H30" s="36"/>
      <c r="I30" s="36"/>
    </row>
    <row r="31" spans="2:9" x14ac:dyDescent="0.25">
      <c r="B31" s="4">
        <v>31</v>
      </c>
      <c r="C31" s="8">
        <v>174.5</v>
      </c>
      <c r="D31" s="25"/>
      <c r="E31" s="27"/>
      <c r="F31" s="27"/>
      <c r="G31" s="27"/>
      <c r="H31" s="36"/>
      <c r="I31" s="36"/>
    </row>
    <row r="32" spans="2:9" x14ac:dyDescent="0.25">
      <c r="B32" s="4">
        <v>33</v>
      </c>
      <c r="C32" s="8">
        <v>188.2</v>
      </c>
      <c r="D32" s="25"/>
      <c r="E32" s="27"/>
      <c r="F32" s="27"/>
      <c r="G32" s="27"/>
      <c r="H32" s="36"/>
      <c r="I32" s="36"/>
    </row>
    <row r="33" spans="2:9" x14ac:dyDescent="0.25">
      <c r="B33" s="4">
        <v>35</v>
      </c>
      <c r="C33" s="8">
        <v>160.4</v>
      </c>
      <c r="D33" s="25"/>
      <c r="E33" s="27"/>
      <c r="F33" s="27"/>
      <c r="G33" s="27"/>
      <c r="H33" s="36"/>
      <c r="I33" s="36"/>
    </row>
    <row r="34" spans="2:9" x14ac:dyDescent="0.25">
      <c r="B34" s="4">
        <v>37</v>
      </c>
      <c r="C34" s="8">
        <v>164.5</v>
      </c>
      <c r="D34" s="25"/>
      <c r="E34" s="27"/>
      <c r="F34" s="27"/>
      <c r="G34" s="27"/>
      <c r="H34" s="36"/>
      <c r="I34" s="36"/>
    </row>
    <row r="35" spans="2:9" x14ac:dyDescent="0.25">
      <c r="B35" s="4">
        <v>39</v>
      </c>
      <c r="C35" s="8">
        <v>175.2</v>
      </c>
      <c r="D35" s="25"/>
      <c r="E35" s="27"/>
      <c r="F35" s="27"/>
      <c r="G35" s="27"/>
      <c r="H35" s="36"/>
      <c r="I35" s="36"/>
    </row>
    <row r="36" spans="2:9" x14ac:dyDescent="0.25">
      <c r="B36" s="4">
        <v>41</v>
      </c>
      <c r="C36" s="8">
        <v>177.7</v>
      </c>
      <c r="D36" s="25"/>
      <c r="E36" s="27"/>
      <c r="F36" s="27"/>
      <c r="G36" s="27"/>
      <c r="H36" s="36"/>
      <c r="I36" s="36"/>
    </row>
    <row r="37" spans="2:9" x14ac:dyDescent="0.25">
      <c r="B37" s="4">
        <v>43</v>
      </c>
      <c r="C37" s="8">
        <v>165</v>
      </c>
      <c r="D37" s="25"/>
      <c r="E37" s="27"/>
      <c r="F37" s="27"/>
      <c r="G37" s="27"/>
      <c r="H37" s="36"/>
      <c r="I37" s="36"/>
    </row>
    <row r="38" spans="2:9" x14ac:dyDescent="0.25">
      <c r="B38" s="4">
        <v>45</v>
      </c>
      <c r="C38" s="8">
        <v>137.1</v>
      </c>
      <c r="D38" s="25"/>
      <c r="E38" s="27"/>
      <c r="F38" s="27"/>
      <c r="G38" s="27"/>
      <c r="H38" s="36"/>
      <c r="I38" s="36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G8" sqref="G8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" t="s">
        <v>9</v>
      </c>
    </row>
    <row r="2" spans="1:3" x14ac:dyDescent="0.25">
      <c r="A2" s="41" t="s">
        <v>3</v>
      </c>
      <c r="B2" s="41"/>
      <c r="C2">
        <v>17875.075000000001</v>
      </c>
    </row>
    <row r="3" spans="1:3" x14ac:dyDescent="0.25">
      <c r="A3" s="41" t="s">
        <v>4</v>
      </c>
      <c r="B3" s="41"/>
      <c r="C3">
        <v>8554.2999999999993</v>
      </c>
    </row>
    <row r="4" spans="1:3" x14ac:dyDescent="0.25">
      <c r="A4" s="41" t="s">
        <v>5</v>
      </c>
      <c r="B4" s="41"/>
      <c r="C4">
        <v>2770</v>
      </c>
    </row>
    <row r="5" spans="1:3" x14ac:dyDescent="0.25">
      <c r="A5" s="41" t="s">
        <v>6</v>
      </c>
      <c r="B5" s="41"/>
      <c r="C5" s="12">
        <v>0.78019999999999978</v>
      </c>
    </row>
    <row r="6" spans="1:3" x14ac:dyDescent="0.25">
      <c r="A6" s="41" t="s">
        <v>7</v>
      </c>
      <c r="B6" s="41"/>
      <c r="C6" s="6">
        <v>1.0394621801631903</v>
      </c>
    </row>
    <row r="7" spans="1:3" x14ac:dyDescent="0.25">
      <c r="A7" s="41" t="s">
        <v>8</v>
      </c>
      <c r="B7" s="41"/>
      <c r="C7" s="7">
        <v>60</v>
      </c>
    </row>
    <row r="8" spans="1:3" x14ac:dyDescent="0.25">
      <c r="A8" s="44" t="s">
        <v>32</v>
      </c>
      <c r="B8" s="44"/>
      <c r="C8" s="18">
        <v>45</v>
      </c>
    </row>
    <row r="9" spans="1:3" x14ac:dyDescent="0.25">
      <c r="A9" s="45" t="s">
        <v>20</v>
      </c>
      <c r="B9" s="45"/>
      <c r="C9">
        <f>C16+C10</f>
        <v>2.1162648926430907</v>
      </c>
    </row>
    <row r="10" spans="1:3" x14ac:dyDescent="0.25">
      <c r="A10" s="43" t="s">
        <v>22</v>
      </c>
      <c r="B10" s="43"/>
      <c r="C10">
        <f>60*(C13-(C22/C21)*EXP(-1*C21*C8))/C2/C7</f>
        <v>0.6708723283302227</v>
      </c>
    </row>
    <row r="11" spans="1:3" x14ac:dyDescent="0.25">
      <c r="A11" s="43" t="s">
        <v>23</v>
      </c>
      <c r="B11" s="43"/>
      <c r="C11">
        <f>C16/C9</f>
        <v>0.6829922706451258</v>
      </c>
    </row>
    <row r="12" spans="1:3" x14ac:dyDescent="0.25">
      <c r="A12" s="43" t="s">
        <v>24</v>
      </c>
      <c r="B12" s="43"/>
      <c r="C12">
        <f>C9*C17/(3*0.693)</f>
        <v>21.280439961769162</v>
      </c>
    </row>
    <row r="13" spans="1:3" x14ac:dyDescent="0.25">
      <c r="A13" s="43" t="s">
        <v>31</v>
      </c>
      <c r="B13" s="43"/>
      <c r="C13" s="19">
        <f>(C3+C4)/C5</f>
        <v>14514.611638041531</v>
      </c>
    </row>
    <row r="14" spans="1:3" x14ac:dyDescent="0.25">
      <c r="A14" s="42" t="s">
        <v>35</v>
      </c>
      <c r="B14" s="22" t="s">
        <v>37</v>
      </c>
      <c r="C14" s="19">
        <v>10</v>
      </c>
    </row>
    <row r="15" spans="1:3" x14ac:dyDescent="0.25">
      <c r="A15" s="42"/>
      <c r="B15" s="22" t="s">
        <v>38</v>
      </c>
      <c r="C15" s="19">
        <v>30</v>
      </c>
    </row>
    <row r="16" spans="1:3" x14ac:dyDescent="0.25">
      <c r="A16" s="42"/>
      <c r="B16" s="22" t="s">
        <v>21</v>
      </c>
      <c r="C16">
        <f>60*C22/(C$2*(1-EXP(-1*C21*60)))</f>
        <v>1.445392564312868</v>
      </c>
    </row>
    <row r="17" spans="1:3" x14ac:dyDescent="0.25">
      <c r="A17" s="42"/>
      <c r="B17" s="23" t="s">
        <v>25</v>
      </c>
      <c r="C17" s="19">
        <f>0.693/C21</f>
        <v>20.90571687614322</v>
      </c>
    </row>
    <row r="18" spans="1:3" x14ac:dyDescent="0.25">
      <c r="A18" s="42"/>
      <c r="B18" s="23" t="s">
        <v>26</v>
      </c>
      <c r="C18">
        <f>RSQ(C145:C164,$B145:$B164)</f>
        <v>0.79592317065125329</v>
      </c>
    </row>
    <row r="19" spans="1:3" x14ac:dyDescent="0.25">
      <c r="A19" s="42"/>
      <c r="B19" s="23" t="s">
        <v>27</v>
      </c>
      <c r="C19" s="19">
        <f>SLOPE(C145:C164,$B145:$B164)</f>
        <v>-1.4393759175354192E-2</v>
      </c>
    </row>
    <row r="20" spans="1:3" x14ac:dyDescent="0.25">
      <c r="A20" s="42"/>
      <c r="B20" s="23" t="s">
        <v>28</v>
      </c>
      <c r="C20" s="19">
        <f>INTERCEPT(C145:C164,$B145:$B164)</f>
        <v>2.5701728307833429</v>
      </c>
    </row>
    <row r="21" spans="1:3" x14ac:dyDescent="0.25">
      <c r="A21" s="42"/>
      <c r="B21" s="23" t="s">
        <v>29</v>
      </c>
      <c r="C21" s="19">
        <f>ABS(C19)*2.303</f>
        <v>3.3148827380840705E-2</v>
      </c>
    </row>
    <row r="22" spans="1:3" x14ac:dyDescent="0.25">
      <c r="A22" s="42"/>
      <c r="B22" s="23" t="s">
        <v>30</v>
      </c>
      <c r="C22" s="19">
        <f>10^C20</f>
        <v>371.68311378377609</v>
      </c>
    </row>
    <row r="23" spans="1:3" x14ac:dyDescent="0.25">
      <c r="A23" s="42" t="s">
        <v>36</v>
      </c>
      <c r="B23" s="22" t="s">
        <v>37</v>
      </c>
      <c r="C23" s="19">
        <v>3</v>
      </c>
    </row>
    <row r="24" spans="1:3" x14ac:dyDescent="0.25">
      <c r="A24" s="42"/>
      <c r="B24" s="22" t="s">
        <v>38</v>
      </c>
      <c r="C24" s="19">
        <v>10</v>
      </c>
    </row>
    <row r="25" spans="1:3" x14ac:dyDescent="0.25">
      <c r="A25" s="42"/>
      <c r="B25" s="22" t="s">
        <v>21</v>
      </c>
      <c r="C25">
        <f>60*C31/(C$2*(1-EXP(-1*C30*60)))</f>
        <v>59.855644729746331</v>
      </c>
    </row>
    <row r="26" spans="1:3" x14ac:dyDescent="0.25">
      <c r="A26" s="42"/>
      <c r="B26" s="23" t="s">
        <v>25</v>
      </c>
      <c r="C26" s="19">
        <f>0.693/C30</f>
        <v>1.6238608429254671</v>
      </c>
    </row>
    <row r="27" spans="1:3" x14ac:dyDescent="0.25">
      <c r="A27" s="42"/>
      <c r="B27" s="23" t="s">
        <v>26</v>
      </c>
      <c r="C27">
        <f>RSQ(C296:C302,$B296:$B302)</f>
        <v>0.99104983217604514</v>
      </c>
    </row>
    <row r="28" spans="1:3" x14ac:dyDescent="0.25">
      <c r="A28" s="42"/>
      <c r="B28" s="23" t="s">
        <v>27</v>
      </c>
      <c r="C28" s="19">
        <f>SLOPE(C296:C302,$B296:$B302)</f>
        <v>-0.18530642906644365</v>
      </c>
    </row>
    <row r="29" spans="1:3" x14ac:dyDescent="0.25">
      <c r="A29" s="42"/>
      <c r="B29" s="23" t="s">
        <v>28</v>
      </c>
      <c r="C29" s="19">
        <f>INTERCEPT(C296:C302,$B296:$B302)</f>
        <v>4.2512017354250791</v>
      </c>
    </row>
    <row r="30" spans="1:3" x14ac:dyDescent="0.25">
      <c r="A30" s="42"/>
      <c r="B30" s="23" t="s">
        <v>29</v>
      </c>
      <c r="C30" s="19">
        <f>ABS(C28)*2.303</f>
        <v>0.42676070614001971</v>
      </c>
    </row>
    <row r="31" spans="1:3" x14ac:dyDescent="0.25">
      <c r="A31" s="42"/>
      <c r="B31" s="23" t="s">
        <v>30</v>
      </c>
      <c r="C31" s="19">
        <f>10^C29</f>
        <v>17832.068978491025</v>
      </c>
    </row>
    <row r="32" spans="1:3" x14ac:dyDescent="0.25">
      <c r="A32" s="42" t="s">
        <v>33</v>
      </c>
      <c r="B32" s="22" t="s">
        <v>37</v>
      </c>
      <c r="C32" s="19">
        <v>0</v>
      </c>
    </row>
    <row r="33" spans="1:3" x14ac:dyDescent="0.25">
      <c r="A33" s="42"/>
      <c r="B33" s="22" t="s">
        <v>38</v>
      </c>
      <c r="C33" s="19">
        <v>3</v>
      </c>
    </row>
    <row r="34" spans="1:3" x14ac:dyDescent="0.25">
      <c r="A34" s="42"/>
      <c r="B34" s="22" t="s">
        <v>21</v>
      </c>
      <c r="C34">
        <f>60*C40/(C$2*(1-EXP(-1*C39*60)))</f>
        <v>861.0243756091902</v>
      </c>
    </row>
    <row r="35" spans="1:3" x14ac:dyDescent="0.25">
      <c r="A35" s="42"/>
      <c r="B35" s="23" t="s">
        <v>25</v>
      </c>
      <c r="C35" s="19">
        <f>0.693/C39</f>
        <v>0.46278858596595679</v>
      </c>
    </row>
    <row r="36" spans="1:3" x14ac:dyDescent="0.25">
      <c r="A36" s="42"/>
      <c r="B36" s="23" t="s">
        <v>26</v>
      </c>
      <c r="C36">
        <f>RSQ(C324:C326,$B324:$B326)</f>
        <v>0.98671944302051495</v>
      </c>
    </row>
    <row r="37" spans="1:3" x14ac:dyDescent="0.25">
      <c r="A37" s="42"/>
      <c r="B37" s="23" t="s">
        <v>27</v>
      </c>
      <c r="C37" s="19">
        <f>SLOPE(C324:C326,$B324:$B326)</f>
        <v>-0.65021451096349825</v>
      </c>
    </row>
    <row r="38" spans="1:3" x14ac:dyDescent="0.25">
      <c r="A38" s="42"/>
      <c r="B38" s="23" t="s">
        <v>28</v>
      </c>
      <c r="C38" s="19">
        <f>INTERCEPT(C324:C326,$B324:$B326)</f>
        <v>5.4091120688093337</v>
      </c>
    </row>
    <row r="39" spans="1:3" x14ac:dyDescent="0.25">
      <c r="A39" s="42"/>
      <c r="B39" s="23" t="s">
        <v>29</v>
      </c>
      <c r="C39" s="19">
        <f>ABS(C37)*2.303</f>
        <v>1.4974440187489364</v>
      </c>
    </row>
    <row r="40" spans="1:3" x14ac:dyDescent="0.25">
      <c r="A40" s="42"/>
      <c r="B40" s="23" t="s">
        <v>30</v>
      </c>
      <c r="C40" s="19">
        <f>10^C38</f>
        <v>256514.58818070742</v>
      </c>
    </row>
    <row r="41" spans="1:3" ht="45" x14ac:dyDescent="0.25">
      <c r="A41" s="3" t="s">
        <v>0</v>
      </c>
      <c r="B41" s="9" t="s">
        <v>1</v>
      </c>
      <c r="C41" s="9" t="s">
        <v>2</v>
      </c>
    </row>
    <row r="42" spans="1:3" x14ac:dyDescent="0.25">
      <c r="B42" s="4">
        <v>1</v>
      </c>
      <c r="C42" s="8">
        <v>47976.6</v>
      </c>
    </row>
    <row r="43" spans="1:3" x14ac:dyDescent="0.25">
      <c r="B43" s="4">
        <v>2</v>
      </c>
      <c r="C43" s="8">
        <v>17743.599999999999</v>
      </c>
    </row>
    <row r="44" spans="1:3" x14ac:dyDescent="0.25">
      <c r="B44" s="4">
        <v>3</v>
      </c>
      <c r="C44" s="8">
        <v>5925</v>
      </c>
    </row>
    <row r="45" spans="1:3" x14ac:dyDescent="0.25">
      <c r="B45" s="5">
        <v>4</v>
      </c>
      <c r="C45" s="8">
        <v>2974.6</v>
      </c>
    </row>
    <row r="46" spans="1:3" x14ac:dyDescent="0.25">
      <c r="B46" s="4">
        <v>5</v>
      </c>
      <c r="C46" s="8">
        <v>1741</v>
      </c>
    </row>
    <row r="47" spans="1:3" x14ac:dyDescent="0.25">
      <c r="B47" s="4">
        <v>6</v>
      </c>
      <c r="C47" s="8">
        <v>1226.0999999999999</v>
      </c>
    </row>
    <row r="48" spans="1:3" x14ac:dyDescent="0.25">
      <c r="B48" s="4">
        <v>7</v>
      </c>
      <c r="C48" s="8">
        <v>815.2</v>
      </c>
    </row>
    <row r="49" spans="2:3" x14ac:dyDescent="0.25">
      <c r="B49" s="4">
        <v>8</v>
      </c>
      <c r="C49" s="8">
        <v>650.5</v>
      </c>
    </row>
    <row r="50" spans="2:3" x14ac:dyDescent="0.25">
      <c r="B50" s="4">
        <v>9</v>
      </c>
      <c r="C50" s="8">
        <v>527.6</v>
      </c>
    </row>
    <row r="51" spans="2:3" x14ac:dyDescent="0.25">
      <c r="B51" s="5">
        <v>10</v>
      </c>
      <c r="C51" s="8">
        <v>388.2</v>
      </c>
    </row>
    <row r="52" spans="2:3" x14ac:dyDescent="0.25">
      <c r="B52" s="5">
        <v>11.5</v>
      </c>
      <c r="C52" s="8">
        <v>369.6</v>
      </c>
    </row>
    <row r="53" spans="2:3" x14ac:dyDescent="0.25">
      <c r="B53" s="4">
        <v>13</v>
      </c>
      <c r="C53" s="8">
        <v>349.5</v>
      </c>
    </row>
    <row r="54" spans="2:3" x14ac:dyDescent="0.25">
      <c r="B54" s="4">
        <v>14.5</v>
      </c>
      <c r="C54" s="8">
        <v>301.89999999999998</v>
      </c>
    </row>
    <row r="55" spans="2:3" x14ac:dyDescent="0.25">
      <c r="B55" s="4">
        <v>16</v>
      </c>
      <c r="C55" s="8">
        <v>288</v>
      </c>
    </row>
    <row r="56" spans="2:3" x14ac:dyDescent="0.25">
      <c r="B56" s="4">
        <v>17.5</v>
      </c>
      <c r="C56" s="8">
        <v>235.3</v>
      </c>
    </row>
    <row r="57" spans="2:3" x14ac:dyDescent="0.25">
      <c r="B57" s="4">
        <v>19</v>
      </c>
      <c r="C57" s="8">
        <v>220.7</v>
      </c>
    </row>
    <row r="58" spans="2:3" x14ac:dyDescent="0.25">
      <c r="B58" s="4">
        <v>20.5</v>
      </c>
      <c r="C58" s="8">
        <v>167.9</v>
      </c>
    </row>
    <row r="59" spans="2:3" x14ac:dyDescent="0.25">
      <c r="B59" s="4">
        <v>22</v>
      </c>
      <c r="C59" s="8">
        <v>175.9</v>
      </c>
    </row>
    <row r="60" spans="2:3" x14ac:dyDescent="0.25">
      <c r="B60" s="4">
        <v>23.5</v>
      </c>
      <c r="C60" s="8">
        <v>165.1</v>
      </c>
    </row>
    <row r="61" spans="2:3" x14ac:dyDescent="0.25">
      <c r="B61" s="4">
        <v>25</v>
      </c>
      <c r="C61" s="8">
        <v>143</v>
      </c>
    </row>
    <row r="62" spans="2:3" x14ac:dyDescent="0.25">
      <c r="B62" s="4">
        <v>27</v>
      </c>
      <c r="C62" s="8">
        <v>180.4</v>
      </c>
    </row>
    <row r="63" spans="2:3" x14ac:dyDescent="0.25">
      <c r="B63" s="4">
        <v>29</v>
      </c>
      <c r="C63" s="8">
        <v>167.1</v>
      </c>
    </row>
    <row r="64" spans="2:3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>C43*C$6</f>
        <v>18443.801139943582</v>
      </c>
    </row>
    <row r="75" spans="1:3" x14ac:dyDescent="0.25">
      <c r="B75" s="4">
        <v>3</v>
      </c>
      <c r="C75">
        <f t="shared" ref="C75:C102" si="0">C44*C$6</f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3" x14ac:dyDescent="0.25">
      <c r="B145" s="15">
        <v>11.5</v>
      </c>
      <c r="C145" s="16">
        <f t="shared" si="2"/>
        <v>2.5162434500823889</v>
      </c>
    </row>
    <row r="146" spans="2:3" x14ac:dyDescent="0.25">
      <c r="B146" s="4">
        <v>13</v>
      </c>
      <c r="C146">
        <f t="shared" si="2"/>
        <v>2.4919586676160197</v>
      </c>
    </row>
    <row r="147" spans="2:3" x14ac:dyDescent="0.25">
      <c r="B147" s="4">
        <v>14.5</v>
      </c>
      <c r="C147">
        <f t="shared" si="2"/>
        <v>2.4283746005574174</v>
      </c>
    </row>
    <row r="148" spans="2:3" x14ac:dyDescent="0.25">
      <c r="B148" s="4">
        <v>16</v>
      </c>
      <c r="C148">
        <f t="shared" si="2"/>
        <v>2.4079039752935505</v>
      </c>
    </row>
    <row r="149" spans="2:3" x14ac:dyDescent="0.25">
      <c r="B149" s="4">
        <v>17.5</v>
      </c>
      <c r="C149">
        <f t="shared" si="2"/>
        <v>2.320133414710341</v>
      </c>
    </row>
    <row r="150" spans="2:3" x14ac:dyDescent="0.25">
      <c r="B150" s="4">
        <v>19</v>
      </c>
      <c r="C150">
        <f t="shared" si="2"/>
        <v>2.2923138206959748</v>
      </c>
    </row>
    <row r="151" spans="2:3" x14ac:dyDescent="0.25">
      <c r="B151" s="4">
        <v>20.5</v>
      </c>
      <c r="C151">
        <f t="shared" si="2"/>
        <v>2.1735621836723684</v>
      </c>
    </row>
    <row r="152" spans="2:3" x14ac:dyDescent="0.25">
      <c r="B152" s="4">
        <v>22</v>
      </c>
      <c r="C152">
        <f t="shared" si="2"/>
        <v>2.1937773269917811</v>
      </c>
    </row>
    <row r="153" spans="2:3" x14ac:dyDescent="0.25">
      <c r="B153" s="4">
        <v>23.5</v>
      </c>
      <c r="C153">
        <f t="shared" si="2"/>
        <v>2.1662585607971132</v>
      </c>
    </row>
    <row r="154" spans="2:3" x14ac:dyDescent="0.25">
      <c r="B154" s="4">
        <v>25</v>
      </c>
      <c r="C154">
        <f t="shared" si="2"/>
        <v>2.1038475249993813</v>
      </c>
    </row>
    <row r="155" spans="2:3" x14ac:dyDescent="0.25">
      <c r="B155" s="4">
        <v>27</v>
      </c>
      <c r="C155">
        <f t="shared" si="2"/>
        <v>2.0798092841319429</v>
      </c>
    </row>
    <row r="156" spans="2:3" x14ac:dyDescent="0.25">
      <c r="B156" s="4">
        <v>29</v>
      </c>
      <c r="C156">
        <f t="shared" si="2"/>
        <v>2.0465492008194111</v>
      </c>
    </row>
    <row r="157" spans="2:3" x14ac:dyDescent="0.25">
      <c r="B157" s="4">
        <v>31</v>
      </c>
      <c r="C157">
        <f t="shared" si="2"/>
        <v>2.0653681822212184</v>
      </c>
    </row>
    <row r="158" spans="2:3" x14ac:dyDescent="0.25">
      <c r="B158" s="4">
        <v>33</v>
      </c>
      <c r="C158">
        <f t="shared" si="2"/>
        <v>2.0981923700172578</v>
      </c>
    </row>
    <row r="159" spans="2:3" x14ac:dyDescent="0.25">
      <c r="B159" s="4">
        <v>35</v>
      </c>
      <c r="C159">
        <f t="shared" si="2"/>
        <v>2.0287771148741647</v>
      </c>
    </row>
    <row r="160" spans="2:3" x14ac:dyDescent="0.25">
      <c r="B160" s="4">
        <v>37</v>
      </c>
      <c r="C160">
        <f t="shared" si="2"/>
        <v>2.0397386532120128</v>
      </c>
    </row>
    <row r="161" spans="1:3" x14ac:dyDescent="0.25">
      <c r="B161" s="4">
        <v>39</v>
      </c>
      <c r="C161">
        <f t="shared" si="2"/>
        <v>2.0671068527580818</v>
      </c>
    </row>
    <row r="162" spans="1:3" x14ac:dyDescent="0.25">
      <c r="B162" s="4">
        <v>41</v>
      </c>
      <c r="C162">
        <f t="shared" si="2"/>
        <v>2.0732601787313212</v>
      </c>
    </row>
    <row r="163" spans="1:3" x14ac:dyDescent="0.25">
      <c r="B163" s="4">
        <v>43</v>
      </c>
      <c r="C163">
        <f t="shared" si="2"/>
        <v>2.0410566951399263</v>
      </c>
    </row>
    <row r="164" spans="1:3" x14ac:dyDescent="0.25">
      <c r="B164" s="4">
        <v>45</v>
      </c>
      <c r="C164">
        <f t="shared" si="2"/>
        <v>1.9606102057155324</v>
      </c>
    </row>
    <row r="165" spans="1:3" x14ac:dyDescent="0.25">
      <c r="A165" t="s">
        <v>13</v>
      </c>
      <c r="B165" s="4">
        <v>0</v>
      </c>
    </row>
    <row r="166" spans="1:3" x14ac:dyDescent="0.25">
      <c r="B166" s="4">
        <v>1</v>
      </c>
      <c r="C166" s="34">
        <f>RSQ(C135:C$164, $B135:$B$164)</f>
        <v>0.65069533432746318</v>
      </c>
    </row>
    <row r="167" spans="1:3" x14ac:dyDescent="0.25">
      <c r="B167" s="4">
        <v>2</v>
      </c>
      <c r="C167" s="34">
        <f>RSQ(C136:C$164, $B136:$B$164)</f>
        <v>0.67701998606018554</v>
      </c>
    </row>
    <row r="168" spans="1:3" x14ac:dyDescent="0.25">
      <c r="B168" s="4">
        <v>3</v>
      </c>
      <c r="C168" s="34">
        <f>RSQ(C137:C$164, $B137:$B$164)</f>
        <v>0.70947004931443236</v>
      </c>
    </row>
    <row r="169" spans="1:3" x14ac:dyDescent="0.25">
      <c r="B169" s="5">
        <v>4</v>
      </c>
      <c r="C169" s="34">
        <f>RSQ(C138:C$164, $B138:$B$164)</f>
        <v>0.72781260547155502</v>
      </c>
    </row>
    <row r="170" spans="1:3" x14ac:dyDescent="0.25">
      <c r="B170" s="4">
        <v>5</v>
      </c>
      <c r="C170" s="34">
        <f>RSQ(C139:C$164, $B139:$B$164)</f>
        <v>0.73990399899602211</v>
      </c>
    </row>
    <row r="171" spans="1:3" x14ac:dyDescent="0.25">
      <c r="B171" s="4">
        <v>6</v>
      </c>
      <c r="C171" s="34">
        <f>RSQ(C140:C$164, $B140:$B$164)</f>
        <v>0.74612673652712536</v>
      </c>
    </row>
    <row r="172" spans="1:3" x14ac:dyDescent="0.25">
      <c r="B172" s="4">
        <v>7</v>
      </c>
      <c r="C172" s="34">
        <f>RSQ(C141:C$164, $B141:$B$164)</f>
        <v>0.75422096364882085</v>
      </c>
    </row>
    <row r="173" spans="1:3" x14ac:dyDescent="0.25">
      <c r="B173" s="4">
        <v>8</v>
      </c>
      <c r="C173" s="34">
        <f>RSQ(C142:C$164, $B142:$B$164)</f>
        <v>0.75470568617197564</v>
      </c>
    </row>
    <row r="174" spans="1:3" x14ac:dyDescent="0.25">
      <c r="B174" s="4">
        <v>9</v>
      </c>
      <c r="C174" s="34">
        <f>RSQ(C143:C$164, $B143:$B$164)</f>
        <v>0.76021971270134547</v>
      </c>
    </row>
    <row r="175" spans="1:3" x14ac:dyDescent="0.25">
      <c r="B175" s="5">
        <v>10</v>
      </c>
      <c r="C175" s="34">
        <f>RSQ(C144:C$164, $B144:$B$164)</f>
        <v>0.77875926667313866</v>
      </c>
    </row>
    <row r="176" spans="1:3" x14ac:dyDescent="0.25">
      <c r="B176" s="5">
        <v>11.5</v>
      </c>
      <c r="C176" s="34">
        <f>RSQ(C145:C$164, $B145:$B$164)</f>
        <v>0.79592317065125329</v>
      </c>
    </row>
    <row r="177" spans="2:3" x14ac:dyDescent="0.25">
      <c r="B177" s="4">
        <v>13</v>
      </c>
      <c r="C177" s="34">
        <f>RSQ(C146:C$164, $B146:$B$164)</f>
        <v>0.77386243722722403</v>
      </c>
    </row>
    <row r="178" spans="2:3" x14ac:dyDescent="0.25">
      <c r="B178" s="4">
        <v>14.5</v>
      </c>
      <c r="C178" s="34">
        <f>RSQ(C147:C$164, $B147:$B$164)</f>
        <v>0.75582813539225968</v>
      </c>
    </row>
    <row r="179" spans="2:3" x14ac:dyDescent="0.25">
      <c r="B179" s="4">
        <v>16</v>
      </c>
      <c r="C179" s="34">
        <f>RSQ(C148:C$164, $B148:$B$164)</f>
        <v>0.73057295458973015</v>
      </c>
    </row>
    <row r="180" spans="2:3" x14ac:dyDescent="0.25">
      <c r="B180" s="4">
        <v>17.5</v>
      </c>
      <c r="C180" s="34">
        <f>RSQ(C149:C$164, $B149:$B$164)</f>
        <v>0.7249427804717985</v>
      </c>
    </row>
    <row r="181" spans="2:3" x14ac:dyDescent="0.25">
      <c r="B181" s="4">
        <v>19</v>
      </c>
      <c r="C181" s="34">
        <f>RSQ(C150:C$164, $B150:$B$164)</f>
        <v>0.69559742167988348</v>
      </c>
    </row>
    <row r="182" spans="2:3" x14ac:dyDescent="0.25">
      <c r="B182" s="4">
        <v>20.5</v>
      </c>
      <c r="C182" s="34">
        <f>RSQ(C151:C$164, $B151:$B$164)</f>
        <v>0.68826305070671678</v>
      </c>
    </row>
    <row r="183" spans="2:3" x14ac:dyDescent="0.25">
      <c r="B183" s="4">
        <v>22</v>
      </c>
      <c r="C183" s="34">
        <f>RSQ(C152:C$164, $B152:$B$164)</f>
        <v>0.62898454927957781</v>
      </c>
    </row>
    <row r="184" spans="2:3" x14ac:dyDescent="0.25">
      <c r="B184" s="4">
        <v>23.5</v>
      </c>
      <c r="C184" s="34">
        <f>RSQ(C153:C$164, $B153:$B$164)</f>
        <v>0.54371626190997113</v>
      </c>
    </row>
    <row r="185" spans="2:3" x14ac:dyDescent="0.25">
      <c r="B185" s="4">
        <v>25</v>
      </c>
      <c r="C185" s="34">
        <f>RSQ(C154:C$164, $B154:$B$164)</f>
        <v>0.41845307930733983</v>
      </c>
    </row>
    <row r="186" spans="2:3" x14ac:dyDescent="0.25">
      <c r="B186" s="4">
        <v>27</v>
      </c>
      <c r="C186" s="34">
        <f>RSQ(C155:C$164, $B155:$B$164)</f>
        <v>0.31240814556227225</v>
      </c>
    </row>
    <row r="187" spans="2:3" x14ac:dyDescent="0.25">
      <c r="B187" s="4">
        <v>29</v>
      </c>
      <c r="C187" s="34">
        <f>RSQ(C156:C$164, $B156:$B$164)</f>
        <v>0.25608028217206363</v>
      </c>
    </row>
    <row r="188" spans="2:3" x14ac:dyDescent="0.25">
      <c r="B188" s="4">
        <v>31</v>
      </c>
      <c r="C188" s="34">
        <f>RSQ(C157:C$164, $B157:$B$164)</f>
        <v>0.36729821972567317</v>
      </c>
    </row>
    <row r="189" spans="2:3" x14ac:dyDescent="0.25">
      <c r="B189" s="4">
        <v>33</v>
      </c>
      <c r="C189" s="34">
        <f>RSQ(C158:C$164, $B158:$B$164)</f>
        <v>0.38931719522473118</v>
      </c>
    </row>
    <row r="190" spans="2:3" x14ac:dyDescent="0.25">
      <c r="B190" s="4">
        <v>35</v>
      </c>
      <c r="C190" s="34">
        <f>RSQ(C159:C$164, $B159:$B$164)</f>
        <v>0.19228537287454706</v>
      </c>
    </row>
    <row r="191" spans="2:3" x14ac:dyDescent="0.25">
      <c r="B191" s="4">
        <v>37</v>
      </c>
      <c r="C191" s="34">
        <f>RSQ(C160:C$164, $B160:$B$164)</f>
        <v>0.42048771249168099</v>
      </c>
    </row>
    <row r="192" spans="2:3" x14ac:dyDescent="0.25">
      <c r="B192" s="4">
        <v>39</v>
      </c>
      <c r="C192" s="34">
        <f>RSQ(C161:C$164, $B161:$B$164)</f>
        <v>0.76689900758341678</v>
      </c>
    </row>
    <row r="193" spans="1:3" x14ac:dyDescent="0.25">
      <c r="B193" s="4">
        <v>41</v>
      </c>
      <c r="C193" s="34">
        <f>RSQ(C162:C$164, $B162:$B$164)</f>
        <v>0.94238774061063946</v>
      </c>
    </row>
    <row r="194" spans="1:3" x14ac:dyDescent="0.25">
      <c r="B194" s="4">
        <v>43</v>
      </c>
      <c r="C194" s="13">
        <f>RSQ(C163:C$164, $B163:$B$164)</f>
        <v>1</v>
      </c>
    </row>
    <row r="195" spans="1:3" x14ac:dyDescent="0.25">
      <c r="B195" s="4">
        <v>45</v>
      </c>
    </row>
    <row r="196" spans="1:3" x14ac:dyDescent="0.25">
      <c r="A196" t="s">
        <v>17</v>
      </c>
      <c r="C196">
        <v>10</v>
      </c>
    </row>
    <row r="197" spans="1:3" x14ac:dyDescent="0.25">
      <c r="A197" t="s">
        <v>14</v>
      </c>
      <c r="B197" s="4">
        <v>0</v>
      </c>
    </row>
    <row r="198" spans="1:3" x14ac:dyDescent="0.25">
      <c r="B198" s="4">
        <v>1</v>
      </c>
    </row>
    <row r="199" spans="1:3" x14ac:dyDescent="0.25">
      <c r="B199" s="4">
        <v>2</v>
      </c>
      <c r="C199" s="13">
        <f>RSQ(C$135:C136, $B$135:$B136)</f>
        <v>0.99999999999999978</v>
      </c>
    </row>
    <row r="200" spans="1:3" x14ac:dyDescent="0.25">
      <c r="B200" s="4">
        <v>3</v>
      </c>
      <c r="C200" s="34">
        <f>RSQ(C$135:C137, $B$135:$B137)</f>
        <v>0.99920543508020454</v>
      </c>
    </row>
    <row r="201" spans="1:3" x14ac:dyDescent="0.25">
      <c r="B201" s="5">
        <v>4</v>
      </c>
      <c r="C201" s="34">
        <f>RSQ(C$135:C138, $B$135:$B138)</f>
        <v>0.99190519137745259</v>
      </c>
    </row>
    <row r="202" spans="1:3" x14ac:dyDescent="0.25">
      <c r="B202" s="4">
        <v>5</v>
      </c>
      <c r="C202" s="34">
        <f>RSQ(C$135:C139, $B$135:$B139)</f>
        <v>0.98056854197001708</v>
      </c>
    </row>
    <row r="203" spans="1:3" x14ac:dyDescent="0.25">
      <c r="B203" s="4">
        <v>6</v>
      </c>
      <c r="C203" s="34">
        <f>RSQ(C$135:C140, $B$135:$B140)</f>
        <v>0.96300731041004706</v>
      </c>
    </row>
    <row r="204" spans="1:3" x14ac:dyDescent="0.25">
      <c r="B204" s="4">
        <v>7</v>
      </c>
      <c r="C204" s="34">
        <f>RSQ(C$135:C141, $B$135:$B141)</f>
        <v>0.95403080349335379</v>
      </c>
    </row>
    <row r="205" spans="1:3" x14ac:dyDescent="0.25">
      <c r="B205" s="4">
        <v>8</v>
      </c>
      <c r="C205" s="34">
        <f>RSQ(C$135:C142, $B$135:$B142)</f>
        <v>0.93978169515797993</v>
      </c>
    </row>
    <row r="206" spans="1:3" x14ac:dyDescent="0.25">
      <c r="B206" s="4">
        <v>9</v>
      </c>
      <c r="C206" s="13"/>
    </row>
    <row r="207" spans="1:3" x14ac:dyDescent="0.25">
      <c r="B207" s="5">
        <v>10</v>
      </c>
      <c r="C207" s="13"/>
    </row>
    <row r="208" spans="1:3" x14ac:dyDescent="0.25">
      <c r="B208" s="15">
        <v>11.5</v>
      </c>
      <c r="C208" s="14"/>
    </row>
    <row r="209" spans="2:3" x14ac:dyDescent="0.25">
      <c r="B209" s="4">
        <v>13</v>
      </c>
      <c r="C209" s="13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7" x14ac:dyDescent="0.25">
      <c r="B225" s="4">
        <v>41</v>
      </c>
    </row>
    <row r="226" spans="1:7" x14ac:dyDescent="0.25">
      <c r="B226" s="4">
        <v>43</v>
      </c>
    </row>
    <row r="227" spans="1:7" x14ac:dyDescent="0.25">
      <c r="B227" s="4">
        <v>45</v>
      </c>
    </row>
    <row r="228" spans="1:7" x14ac:dyDescent="0.25">
      <c r="A228" t="s">
        <v>18</v>
      </c>
      <c r="B228" s="4">
        <v>0</v>
      </c>
    </row>
    <row r="229" spans="1:7" x14ac:dyDescent="0.25">
      <c r="B229" s="4">
        <v>1</v>
      </c>
    </row>
    <row r="230" spans="1:7" x14ac:dyDescent="0.25">
      <c r="B230" s="4">
        <v>2</v>
      </c>
    </row>
    <row r="231" spans="1:7" x14ac:dyDescent="0.25">
      <c r="B231" s="4">
        <v>3</v>
      </c>
      <c r="C231" s="27">
        <f>RSQ(C137:C$144, $B137:$B$144)</f>
        <v>0.96098077312371055</v>
      </c>
      <c r="D231" s="27"/>
      <c r="E231" s="27"/>
      <c r="F231" s="27"/>
      <c r="G231" s="27"/>
    </row>
    <row r="232" spans="1:7" x14ac:dyDescent="0.25">
      <c r="B232" s="5">
        <v>4</v>
      </c>
      <c r="C232" s="27">
        <f>RSQ(C138:C$144, $B138:$B$144)</f>
        <v>0.97670463102946459</v>
      </c>
      <c r="D232" s="27"/>
      <c r="E232" s="27"/>
      <c r="F232" s="27"/>
      <c r="G232" s="27"/>
    </row>
    <row r="233" spans="1:7" x14ac:dyDescent="0.25">
      <c r="B233" s="4">
        <v>5</v>
      </c>
      <c r="C233" s="27">
        <f>RSQ(C139:C$144, $B139:$B$144)</f>
        <v>0.98671006722167587</v>
      </c>
      <c r="D233" s="27"/>
      <c r="E233" s="27"/>
      <c r="F233" s="27"/>
      <c r="G233" s="27"/>
    </row>
    <row r="234" spans="1:7" x14ac:dyDescent="0.25">
      <c r="B234" s="4">
        <v>6</v>
      </c>
      <c r="C234" s="27">
        <f>RSQ(C140:C$144, $B140:$B$144)</f>
        <v>0.98512380447254111</v>
      </c>
      <c r="D234" s="27"/>
      <c r="E234" s="27"/>
      <c r="F234" s="27"/>
      <c r="G234" s="27"/>
    </row>
    <row r="235" spans="1:7" x14ac:dyDescent="0.25">
      <c r="B235" s="4">
        <v>7</v>
      </c>
      <c r="C235" s="27">
        <f>RSQ(C141:C$144, $B141:$B$144)</f>
        <v>0.99232975970630322</v>
      </c>
      <c r="D235" s="27"/>
      <c r="E235" s="27"/>
      <c r="F235" s="27"/>
      <c r="G235" s="27"/>
    </row>
    <row r="236" spans="1:7" x14ac:dyDescent="0.25">
      <c r="B236" s="4">
        <v>8</v>
      </c>
      <c r="C236" s="27">
        <f>RSQ(C142:C$144, $B142:$B$144)</f>
        <v>0.98826903437871538</v>
      </c>
      <c r="D236" s="27"/>
      <c r="E236" s="27"/>
      <c r="F236" s="27"/>
      <c r="G236" s="27"/>
    </row>
    <row r="237" spans="1:7" x14ac:dyDescent="0.25">
      <c r="B237" s="4">
        <v>9</v>
      </c>
      <c r="C237">
        <f>RSQ(C143:C$144, $B143:$B$144)</f>
        <v>1</v>
      </c>
      <c r="D237" s="27"/>
      <c r="E237" s="27"/>
      <c r="F237" s="27"/>
      <c r="G237" s="27"/>
    </row>
    <row r="238" spans="1:7" x14ac:dyDescent="0.25">
      <c r="B238" s="5">
        <v>10</v>
      </c>
    </row>
    <row r="239" spans="1:7" x14ac:dyDescent="0.25">
      <c r="B239" s="15">
        <v>11.5</v>
      </c>
      <c r="C239" s="16"/>
    </row>
    <row r="240" spans="1:7" x14ac:dyDescent="0.25">
      <c r="B240" s="4">
        <v>13</v>
      </c>
    </row>
    <row r="241" spans="2:2" x14ac:dyDescent="0.25">
      <c r="B241" s="4">
        <v>14.5</v>
      </c>
    </row>
    <row r="242" spans="2:2" x14ac:dyDescent="0.25">
      <c r="B242" s="4">
        <v>16</v>
      </c>
    </row>
    <row r="243" spans="2:2" x14ac:dyDescent="0.25">
      <c r="B243" s="4">
        <v>17.5</v>
      </c>
    </row>
    <row r="244" spans="2:2" x14ac:dyDescent="0.25">
      <c r="B244" s="4">
        <v>19</v>
      </c>
    </row>
    <row r="245" spans="2:2" x14ac:dyDescent="0.25">
      <c r="B245" s="4">
        <v>20.5</v>
      </c>
    </row>
    <row r="246" spans="2:2" x14ac:dyDescent="0.25">
      <c r="B246" s="4">
        <v>22</v>
      </c>
    </row>
    <row r="247" spans="2:2" x14ac:dyDescent="0.25">
      <c r="B247" s="4">
        <v>23.5</v>
      </c>
    </row>
    <row r="248" spans="2:2" x14ac:dyDescent="0.25">
      <c r="B248" s="4">
        <v>25</v>
      </c>
    </row>
    <row r="249" spans="2:2" x14ac:dyDescent="0.25">
      <c r="B249" s="4">
        <v>27</v>
      </c>
    </row>
    <row r="250" spans="2:2" x14ac:dyDescent="0.25">
      <c r="B250" s="4">
        <v>29</v>
      </c>
    </row>
    <row r="251" spans="2:2" x14ac:dyDescent="0.25">
      <c r="B251" s="4">
        <v>31</v>
      </c>
    </row>
    <row r="252" spans="2:2" x14ac:dyDescent="0.25">
      <c r="B252" s="4">
        <v>33</v>
      </c>
    </row>
    <row r="253" spans="2:2" x14ac:dyDescent="0.25">
      <c r="B253" s="4">
        <v>35</v>
      </c>
    </row>
    <row r="254" spans="2:2" x14ac:dyDescent="0.25">
      <c r="B254" s="4">
        <v>37</v>
      </c>
    </row>
    <row r="255" spans="2:2" x14ac:dyDescent="0.25">
      <c r="B255" s="4">
        <v>39</v>
      </c>
    </row>
    <row r="256" spans="2:2" x14ac:dyDescent="0.25">
      <c r="B256" s="4">
        <v>41</v>
      </c>
    </row>
    <row r="257" spans="1:12" x14ac:dyDescent="0.25">
      <c r="B257" s="4">
        <v>43</v>
      </c>
    </row>
    <row r="258" spans="1:12" x14ac:dyDescent="0.25">
      <c r="B258" s="4">
        <v>45</v>
      </c>
    </row>
    <row r="259" spans="1:12" x14ac:dyDescent="0.25">
      <c r="A259" t="s">
        <v>15</v>
      </c>
      <c r="B259" s="4">
        <v>0</v>
      </c>
    </row>
    <row r="260" spans="1:12" x14ac:dyDescent="0.25">
      <c r="B260" s="4">
        <v>1</v>
      </c>
    </row>
    <row r="261" spans="1:12" x14ac:dyDescent="0.25">
      <c r="B261" s="4">
        <v>2</v>
      </c>
    </row>
    <row r="262" spans="1:12" x14ac:dyDescent="0.25">
      <c r="B262" s="4">
        <v>3</v>
      </c>
      <c r="C262" s="13">
        <f>SUM(C199,C231)</f>
        <v>1.9609807731237103</v>
      </c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25">
      <c r="B263" s="5">
        <v>4</v>
      </c>
      <c r="C263" s="13">
        <f t="shared" ref="C263:C267" si="3">SUM(C200,C232)</f>
        <v>1.9759100661096691</v>
      </c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x14ac:dyDescent="0.25">
      <c r="B264" s="4">
        <v>5</v>
      </c>
      <c r="C264" s="17">
        <f>SUM(C201,C233)</f>
        <v>1.9786152585991283</v>
      </c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 x14ac:dyDescent="0.25">
      <c r="B265" s="4">
        <v>6</v>
      </c>
      <c r="C265" s="13">
        <f t="shared" si="3"/>
        <v>1.9656923464425582</v>
      </c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x14ac:dyDescent="0.25">
      <c r="B266" s="4">
        <v>7</v>
      </c>
      <c r="C266" s="13">
        <f t="shared" si="3"/>
        <v>1.9553370701163502</v>
      </c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x14ac:dyDescent="0.25">
      <c r="B267" s="4">
        <v>8</v>
      </c>
      <c r="C267" s="13">
        <f t="shared" si="3"/>
        <v>1.9422998378720693</v>
      </c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x14ac:dyDescent="0.25">
      <c r="B268" s="4">
        <v>9</v>
      </c>
      <c r="C268" s="13">
        <f>SUM(C205,C237)</f>
        <v>1.93978169515798</v>
      </c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x14ac:dyDescent="0.25">
      <c r="B269" s="5">
        <v>10</v>
      </c>
    </row>
    <row r="270" spans="1:12" x14ac:dyDescent="0.25">
      <c r="B270" s="5">
        <v>11.5</v>
      </c>
    </row>
    <row r="271" spans="1:12" x14ac:dyDescent="0.25">
      <c r="B271" s="4">
        <v>13</v>
      </c>
    </row>
    <row r="272" spans="1:12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5" x14ac:dyDescent="0.25">
      <c r="B289" s="4">
        <v>45</v>
      </c>
    </row>
    <row r="290" spans="1:5" x14ac:dyDescent="0.25">
      <c r="A290" t="s">
        <v>16</v>
      </c>
      <c r="C290">
        <f>MAX(C259:C289)</f>
        <v>1.9786152585991283</v>
      </c>
      <c r="D290" s="27"/>
      <c r="E290" s="27"/>
    </row>
    <row r="291" spans="1:5" x14ac:dyDescent="0.25">
      <c r="A291" t="s">
        <v>19</v>
      </c>
      <c r="C291">
        <f>MATCH(C290,C260:C268,0)-1</f>
        <v>4</v>
      </c>
      <c r="D291" s="27"/>
      <c r="E291" s="27"/>
    </row>
    <row r="292" spans="1:5" x14ac:dyDescent="0.25">
      <c r="A292" t="s">
        <v>34</v>
      </c>
      <c r="B292" s="4">
        <v>0</v>
      </c>
    </row>
    <row r="293" spans="1:5" x14ac:dyDescent="0.25">
      <c r="B293" s="4">
        <v>1</v>
      </c>
      <c r="C293">
        <f>LOG(10^C135-10^(C$19*$B293+C$20))</f>
        <v>4.803182273132947</v>
      </c>
    </row>
    <row r="294" spans="1:5" x14ac:dyDescent="0.25">
      <c r="B294" s="4">
        <v>2</v>
      </c>
      <c r="C294">
        <f t="shared" ref="C294:C301" si="4">LOG(10^C136-10^(C$19*$B294+C$20))</f>
        <v>4.3672066465002022</v>
      </c>
    </row>
    <row r="295" spans="1:5" x14ac:dyDescent="0.25">
      <c r="B295" s="4">
        <v>3</v>
      </c>
      <c r="C295">
        <f t="shared" si="4"/>
        <v>3.878371578243597</v>
      </c>
    </row>
    <row r="296" spans="1:5" x14ac:dyDescent="0.25">
      <c r="B296" s="5">
        <v>4</v>
      </c>
      <c r="C296">
        <f t="shared" si="4"/>
        <v>3.5608067102670895</v>
      </c>
    </row>
    <row r="297" spans="1:5" x14ac:dyDescent="0.25">
      <c r="B297" s="4">
        <v>5</v>
      </c>
      <c r="C297">
        <f t="shared" si="4"/>
        <v>3.3020310599554823</v>
      </c>
    </row>
    <row r="298" spans="1:5" x14ac:dyDescent="0.25">
      <c r="B298" s="4">
        <v>6</v>
      </c>
      <c r="C298">
        <f t="shared" si="4"/>
        <v>3.123485554244362</v>
      </c>
    </row>
    <row r="299" spans="1:5" x14ac:dyDescent="0.25">
      <c r="B299" s="4">
        <v>7</v>
      </c>
      <c r="C299">
        <f t="shared" si="4"/>
        <v>2.8983785230914978</v>
      </c>
    </row>
    <row r="300" spans="1:5" x14ac:dyDescent="0.25">
      <c r="B300" s="4">
        <v>8</v>
      </c>
      <c r="C300">
        <f t="shared" si="4"/>
        <v>2.7645839366093057</v>
      </c>
    </row>
    <row r="301" spans="1:5" x14ac:dyDescent="0.25">
      <c r="B301" s="4">
        <v>9</v>
      </c>
      <c r="C301">
        <f t="shared" si="4"/>
        <v>2.630530164169365</v>
      </c>
    </row>
    <row r="302" spans="1:5" x14ac:dyDescent="0.25">
      <c r="B302" s="5">
        <v>10</v>
      </c>
      <c r="C302">
        <f>LOG(10^C144-10^(C$19*$B302+C$20))</f>
        <v>2.3985811753827124</v>
      </c>
    </row>
    <row r="303" spans="1:5" x14ac:dyDescent="0.25">
      <c r="B303" s="15">
        <v>11.5</v>
      </c>
    </row>
    <row r="304" spans="1:5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5" x14ac:dyDescent="0.25">
      <c r="B321" s="4">
        <v>43</v>
      </c>
    </row>
    <row r="322" spans="1:5" x14ac:dyDescent="0.25">
      <c r="B322" s="4">
        <v>45</v>
      </c>
    </row>
    <row r="323" spans="1:5" x14ac:dyDescent="0.25">
      <c r="A323" t="s">
        <v>34</v>
      </c>
      <c r="B323" s="4">
        <v>0</v>
      </c>
    </row>
    <row r="324" spans="1:5" x14ac:dyDescent="0.25">
      <c r="B324" s="4">
        <v>1</v>
      </c>
      <c r="C324">
        <f t="shared" ref="C324:C326" si="5">LOG(10^C293-10^(C$28*$B324+C$29))</f>
        <v>4.7153456352235699</v>
      </c>
      <c r="D324" s="27"/>
      <c r="E324" s="27"/>
    </row>
    <row r="325" spans="1:5" x14ac:dyDescent="0.25">
      <c r="B325" s="4">
        <v>2</v>
      </c>
      <c r="C325">
        <f t="shared" si="5"/>
        <v>4.1957868921268702</v>
      </c>
      <c r="D325" s="27"/>
      <c r="E325" s="27"/>
    </row>
    <row r="326" spans="1:5" x14ac:dyDescent="0.25">
      <c r="B326" s="4">
        <v>3</v>
      </c>
      <c r="C326">
        <f t="shared" si="5"/>
        <v>3.4149166132965734</v>
      </c>
      <c r="D326" s="27"/>
      <c r="E326" s="27"/>
    </row>
    <row r="327" spans="1:5" x14ac:dyDescent="0.25">
      <c r="B327" s="5">
        <v>4</v>
      </c>
      <c r="C327">
        <f>LOG(10^C296-10^(C$28*$B327+C$29))</f>
        <v>2.6039809282034665</v>
      </c>
      <c r="D327" s="27"/>
      <c r="E327" s="27"/>
    </row>
    <row r="328" spans="1:5" x14ac:dyDescent="0.25">
      <c r="B328" s="4">
        <v>5</v>
      </c>
    </row>
    <row r="329" spans="1:5" x14ac:dyDescent="0.25">
      <c r="B329" s="4">
        <v>6</v>
      </c>
    </row>
    <row r="330" spans="1:5" x14ac:dyDescent="0.25">
      <c r="B330" s="4">
        <v>7</v>
      </c>
    </row>
    <row r="331" spans="1:5" x14ac:dyDescent="0.25">
      <c r="B331" s="4">
        <v>8</v>
      </c>
    </row>
    <row r="332" spans="1:5" x14ac:dyDescent="0.25">
      <c r="B332" s="4">
        <v>9</v>
      </c>
    </row>
    <row r="333" spans="1:5" x14ac:dyDescent="0.25">
      <c r="B333" s="5">
        <v>10</v>
      </c>
    </row>
    <row r="334" spans="1:5" x14ac:dyDescent="0.25">
      <c r="B334" s="15">
        <v>11.5</v>
      </c>
    </row>
    <row r="335" spans="1:5" x14ac:dyDescent="0.25">
      <c r="B335" s="4">
        <v>13</v>
      </c>
    </row>
    <row r="336" spans="1:5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2016-08-11T12:23:40Z</dcterms:modified>
</cp:coreProperties>
</file>