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104" i="2" s="1"/>
  <c r="C135" i="2" s="1"/>
  <c r="C74" i="2"/>
  <c r="C75" i="2"/>
  <c r="C76" i="2"/>
  <c r="C107" i="2" s="1"/>
  <c r="C138" i="2" s="1"/>
  <c r="C77" i="2"/>
  <c r="C108" i="2" s="1"/>
  <c r="C139" i="2" s="1"/>
  <c r="C78" i="2"/>
  <c r="C79" i="2"/>
  <c r="C80" i="2"/>
  <c r="C111" i="2" s="1"/>
  <c r="C81" i="2"/>
  <c r="C112" i="2" s="1"/>
  <c r="C143" i="2" s="1"/>
  <c r="C82" i="2"/>
  <c r="C83" i="2"/>
  <c r="C84" i="2"/>
  <c r="C115" i="2" s="1"/>
  <c r="C146" i="2" s="1"/>
  <c r="C85" i="2"/>
  <c r="C116" i="2" s="1"/>
  <c r="C147" i="2" s="1"/>
  <c r="C86" i="2"/>
  <c r="C87" i="2"/>
  <c r="C88" i="2"/>
  <c r="C119" i="2" s="1"/>
  <c r="C150" i="2" s="1"/>
  <c r="C89" i="2"/>
  <c r="C120" i="2" s="1"/>
  <c r="C151" i="2" s="1"/>
  <c r="C90" i="2"/>
  <c r="C91" i="2"/>
  <c r="C92" i="2"/>
  <c r="C123" i="2" s="1"/>
  <c r="C154" i="2" s="1"/>
  <c r="C93" i="2"/>
  <c r="C124" i="2" s="1"/>
  <c r="C155" i="2" s="1"/>
  <c r="C94" i="2"/>
  <c r="C125" i="2" s="1"/>
  <c r="C156" i="2" s="1"/>
  <c r="C95" i="2"/>
  <c r="C96" i="2"/>
  <c r="C127" i="2" s="1"/>
  <c r="C158" i="2" s="1"/>
  <c r="C97" i="2"/>
  <c r="C128" i="2" s="1"/>
  <c r="C159" i="2" s="1"/>
  <c r="C98" i="2"/>
  <c r="C129" i="2" s="1"/>
  <c r="C160" i="2" s="1"/>
  <c r="C99" i="2"/>
  <c r="C100" i="2"/>
  <c r="C131" i="2" s="1"/>
  <c r="C162" i="2" s="1"/>
  <c r="C101" i="2"/>
  <c r="C132" i="2" s="1"/>
  <c r="C163" i="2" s="1"/>
  <c r="C102" i="2"/>
  <c r="C133" i="2" s="1"/>
  <c r="C164" i="2" s="1"/>
  <c r="C105" i="2"/>
  <c r="C136" i="2" s="1"/>
  <c r="C106" i="2"/>
  <c r="C137" i="2" s="1"/>
  <c r="C109" i="2"/>
  <c r="C140" i="2" s="1"/>
  <c r="C110" i="2"/>
  <c r="C113" i="2"/>
  <c r="C144" i="2" s="1"/>
  <c r="C114" i="2"/>
  <c r="C145" i="2" s="1"/>
  <c r="C117" i="2"/>
  <c r="C148" i="2" s="1"/>
  <c r="C118" i="2"/>
  <c r="C121" i="2"/>
  <c r="C152" i="2" s="1"/>
  <c r="C122" i="2"/>
  <c r="C153" i="2" s="1"/>
  <c r="C126" i="2"/>
  <c r="C157" i="2" s="1"/>
  <c r="C130" i="2"/>
  <c r="C161" i="2" s="1"/>
  <c r="C141" i="2"/>
  <c r="C142" i="2"/>
  <c r="C187" i="2" l="1"/>
  <c r="C193" i="2"/>
  <c r="C232" i="2"/>
  <c r="C202" i="2"/>
  <c r="C201" i="2"/>
  <c r="C205" i="2"/>
  <c r="C166" i="2"/>
  <c r="C200" i="2"/>
  <c r="C263" i="2" s="1"/>
  <c r="C204" i="2"/>
  <c r="C203" i="2"/>
  <c r="C199" i="2"/>
  <c r="C171" i="2"/>
  <c r="C234" i="2"/>
  <c r="C190" i="2"/>
  <c r="C173" i="2"/>
  <c r="C179" i="2"/>
  <c r="C182" i="2"/>
  <c r="C20" i="2"/>
  <c r="C22" i="2" s="1"/>
  <c r="C183" i="2"/>
  <c r="C177" i="2"/>
  <c r="C170" i="2"/>
  <c r="C194" i="2"/>
  <c r="C186" i="2"/>
  <c r="C167" i="2"/>
  <c r="C184" i="2"/>
  <c r="C174" i="2"/>
  <c r="C188" i="2"/>
  <c r="C178" i="2"/>
  <c r="C233" i="2"/>
  <c r="C236" i="2"/>
  <c r="C191" i="2"/>
  <c r="C192" i="2"/>
  <c r="C189" i="2"/>
  <c r="C185" i="2"/>
  <c r="C181" i="2"/>
  <c r="C175" i="2"/>
  <c r="C231" i="2"/>
  <c r="C169" i="2"/>
  <c r="C237" i="2"/>
  <c r="C18" i="2"/>
  <c r="C176" i="2"/>
  <c r="C19" i="2"/>
  <c r="C172" i="2"/>
  <c r="C235" i="2"/>
  <c r="C168" i="2"/>
  <c r="C267" i="2" l="1"/>
  <c r="C298" i="2"/>
  <c r="C264" i="2"/>
  <c r="C297" i="2"/>
  <c r="C293" i="2"/>
  <c r="C301" i="2"/>
  <c r="C262" i="2"/>
  <c r="C265" i="2"/>
  <c r="C21" i="2"/>
  <c r="C17" i="2" s="1"/>
  <c r="C295" i="2"/>
  <c r="C294" i="2"/>
  <c r="C302" i="2"/>
  <c r="C300" i="2"/>
  <c r="C296" i="2"/>
  <c r="C299" i="2"/>
  <c r="C266" i="2"/>
  <c r="C268" i="2"/>
  <c r="C16" i="2" l="1"/>
  <c r="C28" i="2"/>
  <c r="C30" i="2" s="1"/>
  <c r="C26" i="2" s="1"/>
  <c r="C27" i="2"/>
  <c r="C29" i="2"/>
  <c r="C31" i="2" s="1"/>
  <c r="C290" i="2"/>
  <c r="C291" i="2" s="1"/>
  <c r="C10" i="2"/>
  <c r="C325" i="2" l="1"/>
  <c r="C326" i="2"/>
  <c r="C327" i="2"/>
  <c r="C9" i="2"/>
  <c r="C12" i="2" s="1"/>
  <c r="C25" i="2"/>
  <c r="C324" i="2"/>
  <c r="C11" i="2" l="1"/>
  <c r="C38" i="2"/>
  <c r="C40" i="2" s="1"/>
  <c r="C37" i="2"/>
  <c r="C39" i="2" s="1"/>
  <c r="C35" i="2" s="1"/>
  <c r="C36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<sst xmlns="http://schemas.openxmlformats.org/spreadsheetml/2006/main" count="66" uniqueCount="38">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</sst>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3" xfId="1" applyBorder="1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4" xfId="0" applyBorder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4" xfId="1" applyFont="1" applyFill="1" applyBorder="1" applyAlignment="1" applyProtection="1"/>
    <xf numFmtId="0" fontId="3" fillId="0" borderId="3" xfId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topLeftCell="C1" zoomScaleNormal="100" workbookViewId="0">
      <selection activeCell="F4" sqref="F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style="16" customWidth="1"/>
  </cols>
  <sheetData>
    <row r="1" spans="1:3" x14ac:dyDescent="0.25">
      <c r="C1" s="17" t="s">
        <v>37</v>
      </c>
    </row>
    <row r="2" spans="1:3" ht="30.75" customHeight="1" x14ac:dyDescent="0.25">
      <c r="A2" s="29" t="s">
        <v>2</v>
      </c>
      <c r="B2" s="29"/>
      <c r="C2" s="25">
        <v>17896.21</v>
      </c>
    </row>
    <row r="3" spans="1:3" x14ac:dyDescent="0.25">
      <c r="A3" s="29" t="s">
        <v>3</v>
      </c>
      <c r="B3" s="29"/>
      <c r="C3" s="26">
        <v>8553.9</v>
      </c>
    </row>
    <row r="4" spans="1:3" x14ac:dyDescent="0.25">
      <c r="A4" s="29" t="s">
        <v>4</v>
      </c>
      <c r="B4" s="29"/>
      <c r="C4" s="27">
        <v>2678.1</v>
      </c>
    </row>
    <row r="5" spans="1:3" x14ac:dyDescent="0.25">
      <c r="A5" s="29" t="s">
        <v>5</v>
      </c>
      <c r="B5" s="29"/>
      <c r="C5" s="28">
        <v>0.79610000000000003</v>
      </c>
    </row>
    <row r="6" spans="1:3" x14ac:dyDescent="0.25">
      <c r="A6" s="29" t="s">
        <v>6</v>
      </c>
      <c r="B6" s="29"/>
      <c r="C6" s="15">
        <v>1.0523687869528029</v>
      </c>
    </row>
    <row r="7" spans="1:3" x14ac:dyDescent="0.25">
      <c r="A7" s="29" t="s">
        <v>7</v>
      </c>
      <c r="B7" s="29"/>
      <c r="C7" s="19">
        <v>60</v>
      </c>
    </row>
    <row r="8" spans="1:3" ht="30" x14ac:dyDescent="0.25">
      <c r="A8" s="2" t="s">
        <v>0</v>
      </c>
      <c r="B8" s="1" t="s">
        <v>1</v>
      </c>
      <c r="C8" s="18"/>
    </row>
    <row r="9" spans="1:3" x14ac:dyDescent="0.25">
      <c r="B9" s="3">
        <v>1</v>
      </c>
      <c r="C9" s="24">
        <v>34232.9</v>
      </c>
    </row>
    <row r="10" spans="1:3" x14ac:dyDescent="0.25">
      <c r="B10" s="3">
        <v>2</v>
      </c>
      <c r="C10" s="24">
        <v>8570.1</v>
      </c>
    </row>
    <row r="11" spans="1:3" x14ac:dyDescent="0.25">
      <c r="B11" s="3">
        <v>3</v>
      </c>
      <c r="C11" s="24">
        <v>3597.7</v>
      </c>
    </row>
    <row r="12" spans="1:3" x14ac:dyDescent="0.25">
      <c r="B12" s="4">
        <v>4</v>
      </c>
      <c r="C12" s="24">
        <v>1831.7</v>
      </c>
    </row>
    <row r="13" spans="1:3" x14ac:dyDescent="0.25">
      <c r="B13" s="3">
        <v>5</v>
      </c>
      <c r="C13" s="24">
        <v>1185.5</v>
      </c>
    </row>
    <row r="14" spans="1:3" x14ac:dyDescent="0.25">
      <c r="B14" s="3">
        <v>6</v>
      </c>
      <c r="C14" s="24">
        <v>917.1</v>
      </c>
    </row>
    <row r="15" spans="1:3" x14ac:dyDescent="0.25">
      <c r="B15" s="3">
        <v>7</v>
      </c>
      <c r="C15" s="24">
        <v>680.2</v>
      </c>
    </row>
    <row r="16" spans="1:3" x14ac:dyDescent="0.25">
      <c r="B16" s="3">
        <v>8</v>
      </c>
      <c r="C16" s="24">
        <v>505.8</v>
      </c>
    </row>
    <row r="17" spans="2:3" x14ac:dyDescent="0.25">
      <c r="B17" s="3">
        <v>9</v>
      </c>
      <c r="C17" s="24">
        <v>426.3</v>
      </c>
    </row>
    <row r="18" spans="2:3" x14ac:dyDescent="0.25">
      <c r="B18" s="4">
        <v>10</v>
      </c>
      <c r="C18" s="24">
        <v>342.3</v>
      </c>
    </row>
    <row r="19" spans="2:3" x14ac:dyDescent="0.25">
      <c r="B19" s="4">
        <v>11.5</v>
      </c>
      <c r="C19" s="24">
        <v>297</v>
      </c>
    </row>
    <row r="20" spans="2:3" x14ac:dyDescent="0.25">
      <c r="B20" s="3">
        <v>13</v>
      </c>
      <c r="C20" s="24">
        <v>284.60000000000002</v>
      </c>
    </row>
    <row r="21" spans="2:3" x14ac:dyDescent="0.25">
      <c r="B21" s="3">
        <v>14.5</v>
      </c>
      <c r="C21" s="24">
        <v>231.6</v>
      </c>
    </row>
    <row r="22" spans="2:3" x14ac:dyDescent="0.25">
      <c r="B22" s="3">
        <v>16</v>
      </c>
      <c r="C22" s="24">
        <v>235.7</v>
      </c>
    </row>
    <row r="23" spans="2:3" x14ac:dyDescent="0.25">
      <c r="B23" s="3">
        <v>17.5</v>
      </c>
      <c r="C23" s="24"/>
    </row>
    <row r="24" spans="2:3" x14ac:dyDescent="0.25">
      <c r="B24" s="3">
        <v>19</v>
      </c>
      <c r="C24" s="24">
        <v>150.4</v>
      </c>
    </row>
    <row r="25" spans="2:3" x14ac:dyDescent="0.25">
      <c r="B25" s="3">
        <v>20.5</v>
      </c>
      <c r="C25" s="24">
        <v>155.4</v>
      </c>
    </row>
    <row r="26" spans="2:3" x14ac:dyDescent="0.25">
      <c r="B26" s="3">
        <v>22</v>
      </c>
      <c r="C26" s="24">
        <v>116.6</v>
      </c>
    </row>
    <row r="27" spans="2:3" x14ac:dyDescent="0.25">
      <c r="B27" s="3">
        <v>23.5</v>
      </c>
      <c r="C27" s="24">
        <v>136.19999999999999</v>
      </c>
    </row>
    <row r="28" spans="2:3" x14ac:dyDescent="0.25">
      <c r="B28" s="3">
        <v>25</v>
      </c>
      <c r="C28" s="24">
        <v>139.30000000000001</v>
      </c>
    </row>
    <row r="29" spans="2:3" x14ac:dyDescent="0.25">
      <c r="B29" s="3">
        <v>27</v>
      </c>
      <c r="C29" s="24">
        <v>153.1</v>
      </c>
    </row>
    <row r="30" spans="2:3" x14ac:dyDescent="0.25">
      <c r="B30" s="3">
        <v>29</v>
      </c>
      <c r="C30" s="24">
        <v>97.4</v>
      </c>
    </row>
    <row r="31" spans="2:3" x14ac:dyDescent="0.25">
      <c r="B31" s="3">
        <v>31</v>
      </c>
      <c r="C31" s="24">
        <v>149.5</v>
      </c>
    </row>
    <row r="32" spans="2:3" x14ac:dyDescent="0.25">
      <c r="B32" s="3">
        <v>33</v>
      </c>
      <c r="C32" s="24">
        <v>113.3</v>
      </c>
    </row>
    <row r="33" spans="2:3" x14ac:dyDescent="0.25">
      <c r="B33" s="3">
        <v>35</v>
      </c>
      <c r="C33" s="24">
        <v>72.099999999999994</v>
      </c>
    </row>
    <row r="34" spans="2:3" x14ac:dyDescent="0.25">
      <c r="B34" s="3">
        <v>37</v>
      </c>
      <c r="C34" s="24">
        <v>105.7</v>
      </c>
    </row>
    <row r="35" spans="2:3" x14ac:dyDescent="0.25">
      <c r="B35" s="3">
        <v>39</v>
      </c>
      <c r="C35" s="24">
        <v>96.9</v>
      </c>
    </row>
    <row r="36" spans="2:3" x14ac:dyDescent="0.25">
      <c r="B36" s="3">
        <v>41</v>
      </c>
      <c r="C36" s="24">
        <v>59.5</v>
      </c>
    </row>
    <row r="37" spans="2:3" x14ac:dyDescent="0.25">
      <c r="B37" s="3">
        <v>43</v>
      </c>
      <c r="C37" s="24">
        <v>68.400000000000006</v>
      </c>
    </row>
    <row r="38" spans="2:3" x14ac:dyDescent="0.25">
      <c r="B38" s="3">
        <v>45</v>
      </c>
      <c r="C38" s="24">
        <v>86.3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zoomScale="70" zoomScaleNormal="70" workbookViewId="0">
      <selection activeCell="E9" sqref="E9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t="s">
        <v>37</v>
      </c>
    </row>
    <row r="2" spans="1:3" x14ac:dyDescent="0.25">
      <c r="A2" s="29" t="s">
        <v>2</v>
      </c>
      <c r="B2" s="29"/>
      <c r="C2" s="8">
        <v>17896.21</v>
      </c>
    </row>
    <row r="3" spans="1:3" x14ac:dyDescent="0.25">
      <c r="A3" s="29" t="s">
        <v>3</v>
      </c>
      <c r="B3" s="29"/>
      <c r="C3" s="7">
        <v>8553.9</v>
      </c>
    </row>
    <row r="4" spans="1:3" x14ac:dyDescent="0.25">
      <c r="A4" s="29" t="s">
        <v>4</v>
      </c>
      <c r="B4" s="29"/>
      <c r="C4" s="7">
        <v>2678.1</v>
      </c>
    </row>
    <row r="5" spans="1:3" x14ac:dyDescent="0.25">
      <c r="A5" s="29" t="s">
        <v>5</v>
      </c>
      <c r="B5" s="29"/>
      <c r="C5" s="9">
        <v>0.79610000000000003</v>
      </c>
    </row>
    <row r="6" spans="1:3" x14ac:dyDescent="0.25">
      <c r="A6" s="29" t="s">
        <v>6</v>
      </c>
      <c r="B6" s="29"/>
      <c r="C6">
        <v>1.0523687869528029</v>
      </c>
    </row>
    <row r="7" spans="1:3" x14ac:dyDescent="0.25">
      <c r="A7" s="29" t="s">
        <v>7</v>
      </c>
      <c r="B7" s="29"/>
      <c r="C7" s="5">
        <v>60</v>
      </c>
    </row>
    <row r="8" spans="1:3" x14ac:dyDescent="0.25">
      <c r="A8" s="32" t="s">
        <v>30</v>
      </c>
      <c r="B8" s="32"/>
      <c r="C8" s="12">
        <v>45</v>
      </c>
    </row>
    <row r="9" spans="1:3" x14ac:dyDescent="0.25">
      <c r="A9" s="33" t="s">
        <v>18</v>
      </c>
      <c r="B9" s="33"/>
      <c r="C9" s="16">
        <f t="shared" ref="C9" si="0">C16+C10</f>
        <v>2.2003240983100754</v>
      </c>
    </row>
    <row r="10" spans="1:3" x14ac:dyDescent="0.25">
      <c r="A10" s="31" t="s">
        <v>20</v>
      </c>
      <c r="B10" s="31"/>
      <c r="C10" s="16">
        <f t="shared" ref="C10" si="1">60*(C13-(C22/C21)*EXP(-1*C21*C8))/C2/C7</f>
        <v>0.74522140818819027</v>
      </c>
    </row>
    <row r="11" spans="1:3" x14ac:dyDescent="0.25">
      <c r="A11" s="31" t="s">
        <v>21</v>
      </c>
      <c r="B11" s="31"/>
      <c r="C11" s="16">
        <f t="shared" ref="C11" si="2">C16/C9</f>
        <v>0.66131289078706812</v>
      </c>
    </row>
    <row r="12" spans="1:3" x14ac:dyDescent="0.25">
      <c r="A12" s="31" t="s">
        <v>22</v>
      </c>
      <c r="B12" s="31"/>
      <c r="C12" s="16">
        <f t="shared" ref="C12" si="3">C9*C17/(3*0.693)</f>
        <v>14.125597985983292</v>
      </c>
    </row>
    <row r="13" spans="1:3" x14ac:dyDescent="0.25">
      <c r="A13" s="31" t="s">
        <v>29</v>
      </c>
      <c r="B13" s="31"/>
      <c r="C13" s="23">
        <f t="shared" ref="C13" si="4">(C3+C4)/C5</f>
        <v>14108.780303981912</v>
      </c>
    </row>
    <row r="14" spans="1:3" x14ac:dyDescent="0.25">
      <c r="A14" s="30" t="s">
        <v>33</v>
      </c>
      <c r="B14" s="13" t="s">
        <v>35</v>
      </c>
      <c r="C14" s="23">
        <v>10</v>
      </c>
    </row>
    <row r="15" spans="1:3" x14ac:dyDescent="0.25">
      <c r="A15" s="30"/>
      <c r="B15" s="13" t="s">
        <v>36</v>
      </c>
      <c r="C15" s="23">
        <v>30</v>
      </c>
    </row>
    <row r="16" spans="1:3" x14ac:dyDescent="0.25">
      <c r="A16" s="30"/>
      <c r="B16" s="13" t="s">
        <v>19</v>
      </c>
      <c r="C16" s="16">
        <f t="shared" ref="C16" si="5">60*C22/(C$2*(1-EXP(-1*C21*60)))</f>
        <v>1.4551026901218851</v>
      </c>
    </row>
    <row r="17" spans="1:3" x14ac:dyDescent="0.25">
      <c r="A17" s="30"/>
      <c r="B17" s="14" t="s">
        <v>23</v>
      </c>
      <c r="C17" s="23">
        <f t="shared" ref="C17" si="6">0.693/C21</f>
        <v>13.346723891909477</v>
      </c>
    </row>
    <row r="18" spans="1:3" x14ac:dyDescent="0.25">
      <c r="A18" s="30"/>
      <c r="B18" s="14" t="s">
        <v>24</v>
      </c>
      <c r="C18" s="16">
        <f t="shared" ref="C18" si="7">RSQ(C145:C164,$B145:$B164)</f>
        <v>0.88987387599681278</v>
      </c>
    </row>
    <row r="19" spans="1:3" x14ac:dyDescent="0.25">
      <c r="A19" s="30"/>
      <c r="B19" s="14" t="s">
        <v>25</v>
      </c>
      <c r="C19" s="23">
        <f t="shared" ref="C19" si="8">SLOPE(C145:C164,$B145:$B164)</f>
        <v>-2.2545746547266956E-2</v>
      </c>
    </row>
    <row r="20" spans="1:3" x14ac:dyDescent="0.25">
      <c r="A20" s="30"/>
      <c r="B20" s="14" t="s">
        <v>26</v>
      </c>
      <c r="C20" s="23">
        <f t="shared" ref="C20" si="9">INTERCEPT(C145:C164,$B145:$B164)</f>
        <v>2.6177968556144133</v>
      </c>
    </row>
    <row r="21" spans="1:3" x14ac:dyDescent="0.25">
      <c r="A21" s="30"/>
      <c r="B21" s="14" t="s">
        <v>27</v>
      </c>
      <c r="C21" s="23">
        <f t="shared" ref="C21" si="10">ABS(C19)*2.303</f>
        <v>5.1922854298355796E-2</v>
      </c>
    </row>
    <row r="22" spans="1:3" x14ac:dyDescent="0.25">
      <c r="A22" s="30"/>
      <c r="B22" s="14" t="s">
        <v>28</v>
      </c>
      <c r="C22" s="23">
        <f t="shared" ref="C22" si="11">10^C20</f>
        <v>414.75999026739009</v>
      </c>
    </row>
    <row r="23" spans="1:3" x14ac:dyDescent="0.25">
      <c r="A23" s="30" t="s">
        <v>34</v>
      </c>
      <c r="B23" s="13" t="s">
        <v>35</v>
      </c>
      <c r="C23" s="23">
        <v>3</v>
      </c>
    </row>
    <row r="24" spans="1:3" x14ac:dyDescent="0.25">
      <c r="A24" s="30"/>
      <c r="B24" s="13" t="s">
        <v>36</v>
      </c>
      <c r="C24" s="23">
        <v>10</v>
      </c>
    </row>
    <row r="25" spans="1:3" x14ac:dyDescent="0.25">
      <c r="A25" s="30"/>
      <c r="B25" s="13" t="s">
        <v>19</v>
      </c>
      <c r="C25" s="16">
        <f t="shared" ref="C25" si="12">60*C31/(C$2*(1-EXP(-1*C30*60)))</f>
        <v>29.513791680648815</v>
      </c>
    </row>
    <row r="26" spans="1:3" x14ac:dyDescent="0.25">
      <c r="A26" s="30"/>
      <c r="B26" s="14" t="s">
        <v>23</v>
      </c>
      <c r="C26" s="23">
        <f t="shared" ref="C26" si="13">0.693/C30</f>
        <v>1.8290430238178184</v>
      </c>
    </row>
    <row r="27" spans="1:3" x14ac:dyDescent="0.25">
      <c r="A27" s="30"/>
      <c r="B27" s="14" t="s">
        <v>24</v>
      </c>
      <c r="C27" s="16">
        <f t="shared" ref="C27" si="14">RSQ(C296:C302,$B296:$B302)</f>
        <v>0.99561493918884303</v>
      </c>
    </row>
    <row r="28" spans="1:3" x14ac:dyDescent="0.25">
      <c r="A28" s="30"/>
      <c r="B28" s="14" t="s">
        <v>25</v>
      </c>
      <c r="C28" s="23">
        <f t="shared" ref="C28" si="15">SLOPE(C296:C302,$B296:$B302)</f>
        <v>-0.16451874022910667</v>
      </c>
    </row>
    <row r="29" spans="1:3" x14ac:dyDescent="0.25">
      <c r="A29" s="30"/>
      <c r="B29" s="14" t="s">
        <v>26</v>
      </c>
      <c r="C29" s="23">
        <f t="shared" ref="C29" si="16">INTERCEPT(C296:C302,$B296:$B302)</f>
        <v>3.9446348243719163</v>
      </c>
    </row>
    <row r="30" spans="1:3" x14ac:dyDescent="0.25">
      <c r="A30" s="30"/>
      <c r="B30" s="14" t="s">
        <v>27</v>
      </c>
      <c r="C30" s="23">
        <f t="shared" ref="C30" si="17">ABS(C28)*2.303</f>
        <v>0.37888665874763267</v>
      </c>
    </row>
    <row r="31" spans="1:3" x14ac:dyDescent="0.25">
      <c r="A31" s="30"/>
      <c r="B31" s="14" t="s">
        <v>28</v>
      </c>
      <c r="C31" s="23">
        <f t="shared" ref="C31" si="18">10^C29</f>
        <v>8803.083562372809</v>
      </c>
    </row>
    <row r="32" spans="1:3" x14ac:dyDescent="0.25">
      <c r="A32" s="30" t="s">
        <v>31</v>
      </c>
      <c r="B32" s="13" t="s">
        <v>35</v>
      </c>
      <c r="C32" s="23">
        <v>0</v>
      </c>
    </row>
    <row r="33" spans="1:3" x14ac:dyDescent="0.25">
      <c r="A33" s="30"/>
      <c r="B33" s="13" t="s">
        <v>36</v>
      </c>
      <c r="C33" s="23">
        <v>3</v>
      </c>
    </row>
    <row r="34" spans="1:3" x14ac:dyDescent="0.25">
      <c r="A34" s="30"/>
      <c r="B34" s="13" t="s">
        <v>19</v>
      </c>
      <c r="C34" s="16">
        <f t="shared" ref="C34" si="19">60*C40/(C$2*(1-EXP(-1*C39*60)))</f>
        <v>617.73334610718507</v>
      </c>
    </row>
    <row r="35" spans="1:3" x14ac:dyDescent="0.25">
      <c r="A35" s="30"/>
      <c r="B35" s="14" t="s">
        <v>23</v>
      </c>
      <c r="C35" s="23">
        <f t="shared" ref="C35" si="20">0.693/C39</f>
        <v>0.43241538957744119</v>
      </c>
    </row>
    <row r="36" spans="1:3" x14ac:dyDescent="0.25">
      <c r="A36" s="30"/>
      <c r="B36" s="14" t="s">
        <v>24</v>
      </c>
      <c r="C36" s="16">
        <f t="shared" ref="C36" si="21">RSQ(C324:C326,$B324:$B326)</f>
        <v>0.99761093110815702</v>
      </c>
    </row>
    <row r="37" spans="1:3" x14ac:dyDescent="0.25">
      <c r="A37" s="30"/>
      <c r="B37" s="14" t="s">
        <v>25</v>
      </c>
      <c r="C37" s="23">
        <f t="shared" ref="C37" si="22">SLOPE(C324:C326,$B324:$B326)</f>
        <v>-0.69588608859965939</v>
      </c>
    </row>
    <row r="38" spans="1:3" x14ac:dyDescent="0.25">
      <c r="A38" s="30"/>
      <c r="B38" s="14" t="s">
        <v>26</v>
      </c>
      <c r="C38" s="23">
        <f t="shared" ref="C38" si="23">INTERCEPT(C324:C326,$B324:$B326)</f>
        <v>5.2654108626808256</v>
      </c>
    </row>
    <row r="39" spans="1:3" x14ac:dyDescent="0.25">
      <c r="A39" s="30"/>
      <c r="B39" s="14" t="s">
        <v>27</v>
      </c>
      <c r="C39" s="23">
        <f t="shared" ref="C39" si="24">ABS(C37)*2.303</f>
        <v>1.6026256620450154</v>
      </c>
    </row>
    <row r="40" spans="1:3" x14ac:dyDescent="0.25">
      <c r="A40" s="30"/>
      <c r="B40" s="14" t="s">
        <v>28</v>
      </c>
      <c r="C40" s="23">
        <f t="shared" ref="C40" si="25">10^C38</f>
        <v>184251.42809894777</v>
      </c>
    </row>
    <row r="41" spans="1:3" ht="45" x14ac:dyDescent="0.25">
      <c r="A41" s="2" t="s">
        <v>0</v>
      </c>
      <c r="B41" s="6" t="s">
        <v>1</v>
      </c>
      <c r="C41" s="7"/>
    </row>
    <row r="42" spans="1:3" x14ac:dyDescent="0.25">
      <c r="B42" s="3">
        <v>1</v>
      </c>
      <c r="C42" s="7">
        <v>34232.9</v>
      </c>
    </row>
    <row r="43" spans="1:3" x14ac:dyDescent="0.25">
      <c r="B43" s="3">
        <v>2</v>
      </c>
      <c r="C43" s="7">
        <v>8570.1</v>
      </c>
    </row>
    <row r="44" spans="1:3" x14ac:dyDescent="0.25">
      <c r="B44" s="3">
        <v>3</v>
      </c>
      <c r="C44" s="7">
        <v>3597.7</v>
      </c>
    </row>
    <row r="45" spans="1:3" x14ac:dyDescent="0.25">
      <c r="B45" s="4">
        <v>4</v>
      </c>
      <c r="C45" s="7">
        <v>1831.7</v>
      </c>
    </row>
    <row r="46" spans="1:3" x14ac:dyDescent="0.25">
      <c r="B46" s="3">
        <v>5</v>
      </c>
      <c r="C46" s="7">
        <v>1185.5</v>
      </c>
    </row>
    <row r="47" spans="1:3" x14ac:dyDescent="0.25">
      <c r="B47" s="3">
        <v>6</v>
      </c>
      <c r="C47" s="7">
        <v>917.1</v>
      </c>
    </row>
    <row r="48" spans="1:3" x14ac:dyDescent="0.25">
      <c r="B48" s="3">
        <v>7</v>
      </c>
      <c r="C48" s="7">
        <v>680.2</v>
      </c>
    </row>
    <row r="49" spans="2:3" x14ac:dyDescent="0.25">
      <c r="B49" s="3">
        <v>8</v>
      </c>
      <c r="C49" s="7">
        <v>505.8</v>
      </c>
    </row>
    <row r="50" spans="2:3" x14ac:dyDescent="0.25">
      <c r="B50" s="3">
        <v>9</v>
      </c>
      <c r="C50" s="7">
        <v>426.3</v>
      </c>
    </row>
    <row r="51" spans="2:3" x14ac:dyDescent="0.25">
      <c r="B51" s="4">
        <v>10</v>
      </c>
      <c r="C51" s="7">
        <v>342.3</v>
      </c>
    </row>
    <row r="52" spans="2:3" x14ac:dyDescent="0.25">
      <c r="B52" s="4">
        <v>11.5</v>
      </c>
      <c r="C52" s="7">
        <v>297</v>
      </c>
    </row>
    <row r="53" spans="2:3" x14ac:dyDescent="0.25">
      <c r="B53" s="3">
        <v>13</v>
      </c>
      <c r="C53" s="7">
        <v>284.60000000000002</v>
      </c>
    </row>
    <row r="54" spans="2:3" x14ac:dyDescent="0.25">
      <c r="B54" s="3">
        <v>14.5</v>
      </c>
      <c r="C54" s="7">
        <v>231.6</v>
      </c>
    </row>
    <row r="55" spans="2:3" x14ac:dyDescent="0.25">
      <c r="B55" s="3">
        <v>16</v>
      </c>
      <c r="C55" s="7">
        <v>235.7</v>
      </c>
    </row>
    <row r="56" spans="2:3" x14ac:dyDescent="0.25">
      <c r="B56" s="3">
        <v>17.5</v>
      </c>
      <c r="C56" s="7">
        <v>0</v>
      </c>
    </row>
    <row r="57" spans="2:3" x14ac:dyDescent="0.25">
      <c r="B57" s="3">
        <v>19</v>
      </c>
      <c r="C57" s="7">
        <v>150.4</v>
      </c>
    </row>
    <row r="58" spans="2:3" x14ac:dyDescent="0.25">
      <c r="B58" s="3">
        <v>20.5</v>
      </c>
      <c r="C58" s="7">
        <v>155.4</v>
      </c>
    </row>
    <row r="59" spans="2:3" x14ac:dyDescent="0.25">
      <c r="B59" s="3">
        <v>22</v>
      </c>
      <c r="C59" s="7">
        <v>116.6</v>
      </c>
    </row>
    <row r="60" spans="2:3" x14ac:dyDescent="0.25">
      <c r="B60" s="3">
        <v>23.5</v>
      </c>
      <c r="C60" s="7">
        <v>136.19999999999999</v>
      </c>
    </row>
    <row r="61" spans="2:3" x14ac:dyDescent="0.25">
      <c r="B61" s="3">
        <v>25</v>
      </c>
      <c r="C61" s="7">
        <v>139.30000000000001</v>
      </c>
    </row>
    <row r="62" spans="2:3" x14ac:dyDescent="0.25">
      <c r="B62" s="3">
        <v>27</v>
      </c>
      <c r="C62" s="7">
        <v>153.1</v>
      </c>
    </row>
    <row r="63" spans="2:3" x14ac:dyDescent="0.25">
      <c r="B63" s="3">
        <v>29</v>
      </c>
      <c r="C63" s="7">
        <v>97.4</v>
      </c>
    </row>
    <row r="64" spans="2:3" x14ac:dyDescent="0.25">
      <c r="B64" s="3">
        <v>31</v>
      </c>
      <c r="C64">
        <v>149.5</v>
      </c>
    </row>
    <row r="65" spans="1:3" x14ac:dyDescent="0.25">
      <c r="B65" s="3">
        <v>33</v>
      </c>
      <c r="C65">
        <v>113.3</v>
      </c>
    </row>
    <row r="66" spans="1:3" x14ac:dyDescent="0.25">
      <c r="B66" s="3">
        <v>35</v>
      </c>
      <c r="C66">
        <v>72.099999999999994</v>
      </c>
    </row>
    <row r="67" spans="1:3" x14ac:dyDescent="0.25">
      <c r="B67" s="3">
        <v>37</v>
      </c>
      <c r="C67">
        <v>105.7</v>
      </c>
    </row>
    <row r="68" spans="1:3" x14ac:dyDescent="0.25">
      <c r="B68" s="3">
        <v>39</v>
      </c>
      <c r="C68">
        <v>96.9</v>
      </c>
    </row>
    <row r="69" spans="1:3" x14ac:dyDescent="0.25">
      <c r="B69" s="3">
        <v>41</v>
      </c>
      <c r="C69">
        <v>59.5</v>
      </c>
    </row>
    <row r="70" spans="1:3" x14ac:dyDescent="0.25">
      <c r="B70" s="3">
        <v>43</v>
      </c>
      <c r="C70">
        <v>68.400000000000006</v>
      </c>
    </row>
    <row r="71" spans="1:3" x14ac:dyDescent="0.25">
      <c r="B71" s="3">
        <v>45</v>
      </c>
      <c r="C71">
        <v>86.3</v>
      </c>
    </row>
    <row r="72" spans="1:3" x14ac:dyDescent="0.25">
      <c r="A72" t="s">
        <v>9</v>
      </c>
      <c r="B72" s="3">
        <v>0</v>
      </c>
    </row>
    <row r="73" spans="1:3" x14ac:dyDescent="0.25">
      <c r="B73" s="3">
        <v>1</v>
      </c>
      <c r="C73" s="16">
        <f t="shared" ref="C73" si="26">C42*C$6</f>
        <v>36025.635446876608</v>
      </c>
    </row>
    <row r="74" spans="1:3" x14ac:dyDescent="0.25">
      <c r="B74" s="3">
        <v>2</v>
      </c>
      <c r="C74" s="16">
        <f t="shared" ref="C74" si="27">C43*C$6</f>
        <v>9018.9057410642163</v>
      </c>
    </row>
    <row r="75" spans="1:3" x14ac:dyDescent="0.25">
      <c r="B75" s="3">
        <v>3</v>
      </c>
      <c r="C75" s="16">
        <f t="shared" ref="C75:C95" si="28">C44*C$6</f>
        <v>3786.1071848200986</v>
      </c>
    </row>
    <row r="76" spans="1:3" x14ac:dyDescent="0.25">
      <c r="B76" s="4">
        <v>4</v>
      </c>
      <c r="C76" s="16">
        <f t="shared" si="28"/>
        <v>1927.623907061449</v>
      </c>
    </row>
    <row r="77" spans="1:3" x14ac:dyDescent="0.25">
      <c r="B77" s="3">
        <v>5</v>
      </c>
      <c r="C77" s="16">
        <f t="shared" si="28"/>
        <v>1247.5831969325479</v>
      </c>
    </row>
    <row r="78" spans="1:3" x14ac:dyDescent="0.25">
      <c r="B78" s="3">
        <v>6</v>
      </c>
      <c r="C78" s="16">
        <f t="shared" si="28"/>
        <v>965.12741451441559</v>
      </c>
    </row>
    <row r="79" spans="1:3" x14ac:dyDescent="0.25">
      <c r="B79" s="3">
        <v>7</v>
      </c>
      <c r="C79" s="16">
        <f t="shared" si="28"/>
        <v>715.82124888529654</v>
      </c>
    </row>
    <row r="80" spans="1:3" x14ac:dyDescent="0.25">
      <c r="B80" s="3">
        <v>8</v>
      </c>
      <c r="C80" s="16">
        <f t="shared" si="28"/>
        <v>532.28813244072774</v>
      </c>
    </row>
    <row r="81" spans="2:3" x14ac:dyDescent="0.25">
      <c r="B81" s="3">
        <v>9</v>
      </c>
      <c r="C81" s="16">
        <f t="shared" si="28"/>
        <v>448.62481387797988</v>
      </c>
    </row>
    <row r="82" spans="2:3" x14ac:dyDescent="0.25">
      <c r="B82" s="4">
        <v>10</v>
      </c>
      <c r="C82" s="16">
        <f t="shared" si="28"/>
        <v>360.22583577394443</v>
      </c>
    </row>
    <row r="83" spans="2:3" x14ac:dyDescent="0.25">
      <c r="B83" s="4">
        <v>11.5</v>
      </c>
      <c r="C83" s="16">
        <f t="shared" si="28"/>
        <v>312.55352972498247</v>
      </c>
    </row>
    <row r="84" spans="2:3" x14ac:dyDescent="0.25">
      <c r="B84" s="3">
        <v>13</v>
      </c>
      <c r="C84" s="16">
        <f t="shared" si="28"/>
        <v>299.50415676676772</v>
      </c>
    </row>
    <row r="85" spans="2:3" x14ac:dyDescent="0.25">
      <c r="B85" s="3">
        <v>14.5</v>
      </c>
      <c r="C85" s="16">
        <f t="shared" si="28"/>
        <v>243.72861105826914</v>
      </c>
    </row>
    <row r="86" spans="2:3" x14ac:dyDescent="0.25">
      <c r="B86" s="3">
        <v>16</v>
      </c>
      <c r="C86" s="16">
        <f t="shared" si="28"/>
        <v>248.04332308477564</v>
      </c>
    </row>
    <row r="87" spans="2:3" x14ac:dyDescent="0.25">
      <c r="B87" s="3">
        <v>17.5</v>
      </c>
      <c r="C87" s="16">
        <f t="shared" si="28"/>
        <v>0</v>
      </c>
    </row>
    <row r="88" spans="2:3" x14ac:dyDescent="0.25">
      <c r="B88" s="3">
        <v>19</v>
      </c>
      <c r="C88" s="16">
        <f t="shared" si="28"/>
        <v>158.27626555770155</v>
      </c>
    </row>
    <row r="89" spans="2:3" x14ac:dyDescent="0.25">
      <c r="B89" s="3">
        <v>20.5</v>
      </c>
      <c r="C89" s="16">
        <f t="shared" si="28"/>
        <v>163.53810949246557</v>
      </c>
    </row>
    <row r="90" spans="2:3" x14ac:dyDescent="0.25">
      <c r="B90" s="3">
        <v>22</v>
      </c>
      <c r="C90" s="16">
        <f t="shared" si="28"/>
        <v>122.70620055869681</v>
      </c>
    </row>
    <row r="91" spans="2:3" x14ac:dyDescent="0.25">
      <c r="B91" s="3">
        <v>23.5</v>
      </c>
      <c r="C91" s="16">
        <f t="shared" si="28"/>
        <v>143.33262878297174</v>
      </c>
    </row>
    <row r="92" spans="2:3" x14ac:dyDescent="0.25">
      <c r="B92" s="3">
        <v>25</v>
      </c>
      <c r="C92" s="16">
        <f t="shared" si="28"/>
        <v>146.59497202252547</v>
      </c>
    </row>
    <row r="93" spans="2:3" x14ac:dyDescent="0.25">
      <c r="B93" s="3">
        <v>27</v>
      </c>
      <c r="C93" s="16">
        <f t="shared" si="28"/>
        <v>161.1176612824741</v>
      </c>
    </row>
    <row r="94" spans="2:3" x14ac:dyDescent="0.25">
      <c r="B94" s="3">
        <v>29</v>
      </c>
      <c r="C94" s="16">
        <f t="shared" si="28"/>
        <v>102.50071984920301</v>
      </c>
    </row>
    <row r="95" spans="2:3" x14ac:dyDescent="0.25">
      <c r="B95" s="3">
        <v>31</v>
      </c>
      <c r="C95" s="16">
        <f t="shared" si="28"/>
        <v>157.32913364944403</v>
      </c>
    </row>
    <row r="96" spans="2:3" x14ac:dyDescent="0.25">
      <c r="B96" s="3">
        <v>33</v>
      </c>
      <c r="C96" s="16">
        <f t="shared" ref="C96:C102" si="29">C65*C$6</f>
        <v>119.23338356175256</v>
      </c>
    </row>
    <row r="97" spans="1:3" x14ac:dyDescent="0.25">
      <c r="B97" s="3">
        <v>35</v>
      </c>
      <c r="C97" s="16">
        <f t="shared" si="29"/>
        <v>75.875789539297088</v>
      </c>
    </row>
    <row r="98" spans="1:3" x14ac:dyDescent="0.25">
      <c r="B98" s="3">
        <v>37</v>
      </c>
      <c r="C98" s="16">
        <f t="shared" si="29"/>
        <v>111.23538078091127</v>
      </c>
    </row>
    <row r="99" spans="1:3" x14ac:dyDescent="0.25">
      <c r="B99" s="3">
        <v>39</v>
      </c>
      <c r="C99" s="16">
        <f t="shared" si="29"/>
        <v>101.97453545572661</v>
      </c>
    </row>
    <row r="100" spans="1:3" x14ac:dyDescent="0.25">
      <c r="B100" s="3">
        <v>41</v>
      </c>
      <c r="C100" s="16">
        <f t="shared" si="29"/>
        <v>62.615942823691775</v>
      </c>
    </row>
    <row r="101" spans="1:3" x14ac:dyDescent="0.25">
      <c r="B101" s="3">
        <v>43</v>
      </c>
      <c r="C101" s="16">
        <f t="shared" si="29"/>
        <v>71.982025027571723</v>
      </c>
    </row>
    <row r="102" spans="1:3" x14ac:dyDescent="0.25">
      <c r="B102" s="3">
        <v>45</v>
      </c>
      <c r="C102" s="16">
        <f t="shared" si="29"/>
        <v>90.819426314026884</v>
      </c>
    </row>
    <row r="103" spans="1:3" x14ac:dyDescent="0.25">
      <c r="A103" t="s">
        <v>8</v>
      </c>
      <c r="B103" s="3">
        <v>0</v>
      </c>
    </row>
    <row r="104" spans="1:3" x14ac:dyDescent="0.25">
      <c r="B104" s="3">
        <v>1</v>
      </c>
      <c r="C104" s="16">
        <f t="shared" ref="C104" si="30">C73/C$5/($B73-$B72)</f>
        <v>45252.650982133659</v>
      </c>
    </row>
    <row r="105" spans="1:3" x14ac:dyDescent="0.25">
      <c r="B105" s="3">
        <v>2</v>
      </c>
      <c r="C105" s="16">
        <f t="shared" ref="C105:C125" si="31">C74/C$5/($B74-$B73)</f>
        <v>11328.860370637125</v>
      </c>
    </row>
    <row r="106" spans="1:3" x14ac:dyDescent="0.25">
      <c r="B106" s="3">
        <v>3</v>
      </c>
      <c r="C106" s="16">
        <f t="shared" si="31"/>
        <v>4755.8185966839574</v>
      </c>
    </row>
    <row r="107" spans="1:3" x14ac:dyDescent="0.25">
      <c r="B107" s="4">
        <v>4</v>
      </c>
      <c r="C107" s="16">
        <f t="shared" si="31"/>
        <v>2421.3338865236137</v>
      </c>
    </row>
    <row r="108" spans="1:3" x14ac:dyDescent="0.25">
      <c r="B108" s="3">
        <v>5</v>
      </c>
      <c r="C108" s="16">
        <f t="shared" si="31"/>
        <v>1567.1186998273431</v>
      </c>
    </row>
    <row r="109" spans="1:3" x14ac:dyDescent="0.25">
      <c r="B109" s="3">
        <v>6</v>
      </c>
      <c r="C109" s="16">
        <f t="shared" si="31"/>
        <v>1212.3193248516714</v>
      </c>
    </row>
    <row r="110" spans="1:3" x14ac:dyDescent="0.25">
      <c r="B110" s="3">
        <v>7</v>
      </c>
      <c r="C110" s="16">
        <f t="shared" si="31"/>
        <v>899.15996594058095</v>
      </c>
    </row>
    <row r="111" spans="1:3" x14ac:dyDescent="0.25">
      <c r="B111" s="3">
        <v>8</v>
      </c>
      <c r="C111" s="16">
        <f t="shared" si="31"/>
        <v>668.61968652270787</v>
      </c>
    </row>
    <row r="112" spans="1:3" x14ac:dyDescent="0.25">
      <c r="B112" s="3">
        <v>9</v>
      </c>
      <c r="C112" s="16">
        <f t="shared" si="31"/>
        <v>563.52821740733555</v>
      </c>
    </row>
    <row r="113" spans="2:3" x14ac:dyDescent="0.25">
      <c r="B113" s="4">
        <v>10</v>
      </c>
      <c r="C113" s="16">
        <f t="shared" si="31"/>
        <v>452.48817456845171</v>
      </c>
    </row>
    <row r="114" spans="2:3" x14ac:dyDescent="0.25">
      <c r="B114" s="4">
        <v>11.5</v>
      </c>
      <c r="C114" s="16">
        <f t="shared" si="31"/>
        <v>261.73724383451196</v>
      </c>
    </row>
    <row r="115" spans="2:3" x14ac:dyDescent="0.25">
      <c r="B115" s="3">
        <v>13</v>
      </c>
      <c r="C115" s="16">
        <f t="shared" si="31"/>
        <v>250.80949358687576</v>
      </c>
    </row>
    <row r="116" spans="2:3" x14ac:dyDescent="0.25">
      <c r="B116" s="3">
        <v>14.5</v>
      </c>
      <c r="C116" s="16">
        <f t="shared" si="31"/>
        <v>204.10217398004366</v>
      </c>
    </row>
    <row r="117" spans="2:3" x14ac:dyDescent="0.25">
      <c r="B117" s="3">
        <v>16</v>
      </c>
      <c r="C117" s="16">
        <f t="shared" si="31"/>
        <v>207.71538172321368</v>
      </c>
    </row>
    <row r="118" spans="2:3" x14ac:dyDescent="0.25">
      <c r="B118" s="3">
        <v>17.5</v>
      </c>
      <c r="C118" s="16">
        <f t="shared" si="31"/>
        <v>0</v>
      </c>
    </row>
    <row r="119" spans="2:3" x14ac:dyDescent="0.25">
      <c r="B119" s="3">
        <v>19</v>
      </c>
      <c r="C119" s="16">
        <f t="shared" si="31"/>
        <v>132.54303526165185</v>
      </c>
    </row>
    <row r="120" spans="2:3" x14ac:dyDescent="0.25">
      <c r="B120" s="3">
        <v>20.5</v>
      </c>
      <c r="C120" s="16">
        <f t="shared" si="31"/>
        <v>136.94938616795676</v>
      </c>
    </row>
    <row r="121" spans="2:3" x14ac:dyDescent="0.25">
      <c r="B121" s="3">
        <v>22</v>
      </c>
      <c r="C121" s="16">
        <f t="shared" si="31"/>
        <v>102.75610313503061</v>
      </c>
    </row>
    <row r="122" spans="2:3" x14ac:dyDescent="0.25">
      <c r="B122" s="3">
        <v>23.5</v>
      </c>
      <c r="C122" s="16">
        <f t="shared" si="31"/>
        <v>120.02899868774587</v>
      </c>
    </row>
    <row r="123" spans="2:3" x14ac:dyDescent="0.25">
      <c r="B123" s="3">
        <v>25</v>
      </c>
      <c r="C123" s="16">
        <f t="shared" si="31"/>
        <v>122.76093624965495</v>
      </c>
    </row>
    <row r="124" spans="2:3" x14ac:dyDescent="0.25">
      <c r="B124" s="3">
        <v>27</v>
      </c>
      <c r="C124" s="16">
        <f t="shared" si="31"/>
        <v>101.19184856329237</v>
      </c>
    </row>
    <row r="125" spans="2:3" x14ac:dyDescent="0.25">
      <c r="B125" s="3">
        <v>29</v>
      </c>
      <c r="C125" s="16">
        <f t="shared" si="31"/>
        <v>64.376786741114813</v>
      </c>
    </row>
    <row r="126" spans="2:3" x14ac:dyDescent="0.25">
      <c r="B126" s="3">
        <v>31</v>
      </c>
      <c r="C126" s="16">
        <f t="shared" ref="C126:C133" si="32">C95/C$5/($B95-$B94)</f>
        <v>98.812419073887725</v>
      </c>
    </row>
    <row r="127" spans="2:3" x14ac:dyDescent="0.25">
      <c r="B127" s="3">
        <v>33</v>
      </c>
      <c r="C127" s="16">
        <f t="shared" si="32"/>
        <v>74.885933652652028</v>
      </c>
    </row>
    <row r="128" spans="2:3" x14ac:dyDescent="0.25">
      <c r="B128" s="3">
        <v>35</v>
      </c>
      <c r="C128" s="16">
        <f t="shared" si="32"/>
        <v>47.654685051687657</v>
      </c>
    </row>
    <row r="129" spans="1:3" x14ac:dyDescent="0.25">
      <c r="B129" s="3">
        <v>37</v>
      </c>
      <c r="C129" s="16">
        <f t="shared" si="32"/>
        <v>69.862693619464437</v>
      </c>
    </row>
    <row r="130" spans="1:3" x14ac:dyDescent="0.25">
      <c r="B130" s="3">
        <v>39</v>
      </c>
      <c r="C130" s="16">
        <f t="shared" si="32"/>
        <v>64.046310423141946</v>
      </c>
    </row>
    <row r="131" spans="1:3" x14ac:dyDescent="0.25">
      <c r="B131" s="3">
        <v>41</v>
      </c>
      <c r="C131" s="16">
        <f t="shared" si="32"/>
        <v>39.326681838771371</v>
      </c>
    </row>
    <row r="132" spans="1:3" x14ac:dyDescent="0.25">
      <c r="B132" s="3">
        <v>43</v>
      </c>
      <c r="C132" s="16">
        <f t="shared" si="32"/>
        <v>45.209160298688431</v>
      </c>
    </row>
    <row r="133" spans="1:3" x14ac:dyDescent="0.25">
      <c r="B133" s="3">
        <v>45</v>
      </c>
      <c r="C133" s="16">
        <f t="shared" si="32"/>
        <v>57.04021248211712</v>
      </c>
    </row>
    <row r="134" spans="1:3" x14ac:dyDescent="0.25">
      <c r="A134" t="s">
        <v>10</v>
      </c>
      <c r="B134" s="3">
        <v>0</v>
      </c>
    </row>
    <row r="135" spans="1:3" x14ac:dyDescent="0.25">
      <c r="B135" s="3">
        <v>1</v>
      </c>
      <c r="C135" s="16">
        <f t="shared" ref="C135" si="33">LOG10(C104)</f>
        <v>4.6556440260426317</v>
      </c>
    </row>
    <row r="136" spans="1:3" x14ac:dyDescent="0.25">
      <c r="B136" s="3">
        <v>2</v>
      </c>
      <c r="C136" s="16">
        <f t="shared" ref="C136:C156" si="34">LOG10(C105)</f>
        <v>4.0541862241055053</v>
      </c>
    </row>
    <row r="137" spans="1:3" x14ac:dyDescent="0.25">
      <c r="B137" s="3">
        <v>3</v>
      </c>
      <c r="C137" s="16">
        <f t="shared" si="34"/>
        <v>3.6772252807738921</v>
      </c>
    </row>
    <row r="138" spans="1:3" x14ac:dyDescent="0.25">
      <c r="B138" s="4">
        <v>4</v>
      </c>
      <c r="C138" s="16">
        <f t="shared" si="34"/>
        <v>3.3840546800145082</v>
      </c>
    </row>
    <row r="139" spans="1:3" x14ac:dyDescent="0.25">
      <c r="B139" s="3">
        <v>5</v>
      </c>
      <c r="C139" s="16">
        <f t="shared" si="34"/>
        <v>3.1951018929125223</v>
      </c>
    </row>
    <row r="140" spans="1:3" x14ac:dyDescent="0.25">
      <c r="B140" s="3">
        <v>6</v>
      </c>
      <c r="C140" s="16">
        <f t="shared" si="34"/>
        <v>3.0836170280440665</v>
      </c>
    </row>
    <row r="141" spans="1:3" x14ac:dyDescent="0.25">
      <c r="B141" s="3">
        <v>7</v>
      </c>
      <c r="C141" s="16">
        <f t="shared" si="34"/>
        <v>2.9538369621950187</v>
      </c>
    </row>
    <row r="142" spans="1:3" x14ac:dyDescent="0.25">
      <c r="B142" s="3">
        <v>8</v>
      </c>
      <c r="C142" s="16">
        <f t="shared" si="34"/>
        <v>2.8251791596067011</v>
      </c>
    </row>
    <row r="143" spans="1:3" x14ac:dyDescent="0.25">
      <c r="B143" s="3">
        <v>9</v>
      </c>
      <c r="C143" s="16">
        <f t="shared" si="34"/>
        <v>2.7509156672454473</v>
      </c>
    </row>
    <row r="144" spans="1:3" x14ac:dyDescent="0.25">
      <c r="B144" s="4">
        <v>10</v>
      </c>
      <c r="C144" s="16">
        <f t="shared" si="34"/>
        <v>2.6556072337361925</v>
      </c>
    </row>
    <row r="145" spans="2:3" x14ac:dyDescent="0.25">
      <c r="B145" s="11">
        <v>11.5</v>
      </c>
      <c r="C145" s="21">
        <f t="shared" si="34"/>
        <v>2.4178655248598462</v>
      </c>
    </row>
    <row r="146" spans="2:3" x14ac:dyDescent="0.25">
      <c r="B146" s="3">
        <v>13</v>
      </c>
      <c r="C146" s="16">
        <f t="shared" si="34"/>
        <v>2.3993439712908993</v>
      </c>
    </row>
    <row r="147" spans="2:3" x14ac:dyDescent="0.25">
      <c r="B147" s="3">
        <v>14.5</v>
      </c>
      <c r="C147" s="16">
        <f t="shared" si="34"/>
        <v>2.3098476305980324</v>
      </c>
    </row>
    <row r="148" spans="2:3" x14ac:dyDescent="0.25">
      <c r="B148" s="3">
        <v>16</v>
      </c>
      <c r="C148" s="16">
        <f t="shared" si="34"/>
        <v>2.3174686580669577</v>
      </c>
    </row>
    <row r="149" spans="2:3" x14ac:dyDescent="0.25">
      <c r="B149" s="3">
        <v>17.5</v>
      </c>
      <c r="C149" s="16"/>
    </row>
    <row r="150" spans="2:3" x14ac:dyDescent="0.25">
      <c r="B150" s="3">
        <v>19</v>
      </c>
      <c r="C150" s="16">
        <f t="shared" si="34"/>
        <v>2.1223569117982573</v>
      </c>
    </row>
    <row r="151" spans="2:3" x14ac:dyDescent="0.25">
      <c r="B151" s="3">
        <v>20.5</v>
      </c>
      <c r="C151" s="16">
        <f t="shared" si="34"/>
        <v>2.1365600900075292</v>
      </c>
    </row>
    <row r="152" spans="2:3" x14ac:dyDescent="0.25">
      <c r="B152" s="3">
        <v>22</v>
      </c>
      <c r="C152" s="16">
        <f t="shared" si="34"/>
        <v>2.0118076259656292</v>
      </c>
    </row>
    <row r="153" spans="2:3" x14ac:dyDescent="0.25">
      <c r="B153" s="3">
        <v>23.5</v>
      </c>
      <c r="C153" s="16">
        <f t="shared" si="34"/>
        <v>2.0792861831194003</v>
      </c>
    </row>
    <row r="154" spans="2:3" x14ac:dyDescent="0.25">
      <c r="B154" s="3">
        <v>25</v>
      </c>
      <c r="C154" s="16">
        <f t="shared" si="34"/>
        <v>2.0890601919665976</v>
      </c>
    </row>
    <row r="155" spans="2:3" x14ac:dyDescent="0.25">
      <c r="B155" s="3">
        <v>27</v>
      </c>
      <c r="C155" s="16">
        <f t="shared" si="34"/>
        <v>2.0051455296325948</v>
      </c>
    </row>
    <row r="156" spans="2:3" x14ac:dyDescent="0.25">
      <c r="B156" s="3">
        <v>29</v>
      </c>
      <c r="C156" s="16">
        <f t="shared" si="34"/>
        <v>1.8087292958129495</v>
      </c>
    </row>
    <row r="157" spans="2:3" x14ac:dyDescent="0.25">
      <c r="B157" s="3">
        <v>31</v>
      </c>
      <c r="C157" s="16">
        <f t="shared" ref="C157:C164" si="35">LOG10(C126)</f>
        <v>1.9948115315947825</v>
      </c>
    </row>
    <row r="158" spans="2:3" x14ac:dyDescent="0.25">
      <c r="B158" s="3">
        <v>33</v>
      </c>
      <c r="C158" s="16">
        <f t="shared" si="35"/>
        <v>1.8744002487977311</v>
      </c>
    </row>
    <row r="159" spans="2:3" x14ac:dyDescent="0.25">
      <c r="B159" s="3">
        <v>35</v>
      </c>
      <c r="C159" s="16">
        <f t="shared" si="35"/>
        <v>1.6781056036537632</v>
      </c>
    </row>
    <row r="160" spans="2:3" x14ac:dyDescent="0.25">
      <c r="B160" s="3">
        <v>37</v>
      </c>
      <c r="C160" s="16">
        <f t="shared" si="35"/>
        <v>1.8442453262417604</v>
      </c>
    </row>
    <row r="161" spans="1:3" x14ac:dyDescent="0.25">
      <c r="B161" s="3">
        <v>39</v>
      </c>
      <c r="C161" s="16">
        <f t="shared" si="35"/>
        <v>1.8064941159850993</v>
      </c>
    </row>
    <row r="162" spans="1:3" x14ac:dyDescent="0.25">
      <c r="B162" s="3">
        <v>41</v>
      </c>
      <c r="C162" s="16">
        <f t="shared" si="35"/>
        <v>1.5946873046628836</v>
      </c>
    </row>
    <row r="163" spans="1:3" x14ac:dyDescent="0.25">
      <c r="B163" s="3">
        <v>43</v>
      </c>
      <c r="C163" s="16">
        <f t="shared" si="35"/>
        <v>1.6552264406544503</v>
      </c>
    </row>
    <row r="164" spans="1:3" x14ac:dyDescent="0.25">
      <c r="B164" s="3">
        <v>45</v>
      </c>
      <c r="C164" s="16">
        <f t="shared" si="35"/>
        <v>1.7561811346495435</v>
      </c>
    </row>
    <row r="165" spans="1:3" x14ac:dyDescent="0.25">
      <c r="A165" t="s">
        <v>11</v>
      </c>
      <c r="B165" s="3">
        <v>0</v>
      </c>
      <c r="C165" s="10"/>
    </row>
    <row r="166" spans="1:3" x14ac:dyDescent="0.25">
      <c r="B166" s="3">
        <v>1</v>
      </c>
      <c r="C166" s="20">
        <f>RSQ(C135:C$164, $B135:$B$164)</f>
        <v>0.74544693454079003</v>
      </c>
    </row>
    <row r="167" spans="1:3" x14ac:dyDescent="0.25">
      <c r="B167" s="3">
        <v>2</v>
      </c>
      <c r="C167" s="20">
        <f>RSQ(C136:C$164, $B136:$B$164)</f>
        <v>0.79603214071258799</v>
      </c>
    </row>
    <row r="168" spans="1:3" x14ac:dyDescent="0.25">
      <c r="B168" s="3">
        <v>3</v>
      </c>
      <c r="C168" s="20">
        <f>RSQ(C137:C$164, $B137:$B$164)</f>
        <v>0.82777552530773935</v>
      </c>
    </row>
    <row r="169" spans="1:3" x14ac:dyDescent="0.25">
      <c r="B169" s="4">
        <v>4</v>
      </c>
      <c r="C169" s="20">
        <f>RSQ(C138:C$164, $B138:$B$164)</f>
        <v>0.84874142930214158</v>
      </c>
    </row>
    <row r="170" spans="1:3" x14ac:dyDescent="0.25">
      <c r="B170" s="3">
        <v>5</v>
      </c>
      <c r="C170" s="20">
        <f>RSQ(C139:C$164, $B139:$B$164)</f>
        <v>0.8585568159935778</v>
      </c>
    </row>
    <row r="171" spans="1:3" x14ac:dyDescent="0.25">
      <c r="B171" s="3">
        <v>6</v>
      </c>
      <c r="C171" s="20">
        <f>RSQ(C140:C$164, $B140:$B$164)</f>
        <v>0.86331368797326757</v>
      </c>
    </row>
    <row r="172" spans="1:3" x14ac:dyDescent="0.25">
      <c r="B172" s="3">
        <v>7</v>
      </c>
      <c r="C172" s="20">
        <f>RSQ(C141:C$164, $B141:$B$164)</f>
        <v>0.869972996984548</v>
      </c>
    </row>
    <row r="173" spans="1:3" x14ac:dyDescent="0.25">
      <c r="B173" s="3">
        <v>8</v>
      </c>
      <c r="C173" s="20">
        <f>RSQ(C142:C$164, $B142:$B$164)</f>
        <v>0.87526428669857625</v>
      </c>
    </row>
    <row r="174" spans="1:3" x14ac:dyDescent="0.25">
      <c r="B174" s="3">
        <v>9</v>
      </c>
      <c r="C174" s="20">
        <f>RSQ(C143:C$164, $B143:$B$164)</f>
        <v>0.87671351138504861</v>
      </c>
    </row>
    <row r="175" spans="1:3" x14ac:dyDescent="0.25">
      <c r="B175" s="4">
        <v>10</v>
      </c>
      <c r="C175" s="20">
        <f>RSQ(C144:C$164, $B144:$B$164)</f>
        <v>0.88236340967130877</v>
      </c>
    </row>
    <row r="176" spans="1:3" x14ac:dyDescent="0.25">
      <c r="B176" s="4">
        <v>11.5</v>
      </c>
      <c r="C176" s="20">
        <f>RSQ(C145:C$164, $B145:$B$164)</f>
        <v>0.88987387599681278</v>
      </c>
    </row>
    <row r="177" spans="2:3" x14ac:dyDescent="0.25">
      <c r="B177" s="3">
        <v>13</v>
      </c>
      <c r="C177" s="20">
        <f>RSQ(C146:C$164, $B146:$B$164)</f>
        <v>0.87250946171357746</v>
      </c>
    </row>
    <row r="178" spans="2:3" x14ac:dyDescent="0.25">
      <c r="B178" s="3">
        <v>14.5</v>
      </c>
      <c r="C178" s="20">
        <f>RSQ(C147:C$164, $B147:$B$164)</f>
        <v>0.85226067781953874</v>
      </c>
    </row>
    <row r="179" spans="2:3" x14ac:dyDescent="0.25">
      <c r="B179" s="3">
        <v>16</v>
      </c>
      <c r="C179" s="20">
        <f>RSQ(C148:C$164, $B148:$B$164)</f>
        <v>0.82371317324930493</v>
      </c>
    </row>
    <row r="180" spans="2:3" x14ac:dyDescent="0.25">
      <c r="B180" s="3">
        <v>17.5</v>
      </c>
      <c r="C180" s="20"/>
    </row>
    <row r="181" spans="2:3" x14ac:dyDescent="0.25">
      <c r="B181" s="3">
        <v>19</v>
      </c>
      <c r="C181" s="20">
        <f>RSQ(C150:C$164, $B150:$B$164)</f>
        <v>0.78875881658975366</v>
      </c>
    </row>
    <row r="182" spans="2:3" x14ac:dyDescent="0.25">
      <c r="B182" s="3">
        <v>20.5</v>
      </c>
      <c r="C182" s="20">
        <f>RSQ(C151:C$164, $B151:$B$164)</f>
        <v>0.75984523466624654</v>
      </c>
    </row>
    <row r="183" spans="2:3" x14ac:dyDescent="0.25">
      <c r="B183" s="3">
        <v>22</v>
      </c>
      <c r="C183" s="20">
        <f>RSQ(C152:C$164, $B152:$B$164)</f>
        <v>0.71263601187536241</v>
      </c>
    </row>
    <row r="184" spans="2:3" x14ac:dyDescent="0.25">
      <c r="B184" s="3">
        <v>23.5</v>
      </c>
      <c r="C184" s="20">
        <f>RSQ(C153:C$164, $B153:$B$164)</f>
        <v>0.70149225887970856</v>
      </c>
    </row>
    <row r="185" spans="2:3" x14ac:dyDescent="0.25">
      <c r="B185" s="3">
        <v>25</v>
      </c>
      <c r="C185" s="20">
        <f>RSQ(C154:C$164, $B154:$B$164)</f>
        <v>0.63412047049814513</v>
      </c>
    </row>
    <row r="186" spans="2:3" x14ac:dyDescent="0.25">
      <c r="B186" s="3">
        <v>27</v>
      </c>
      <c r="C186" s="20">
        <f>RSQ(C155:C$164, $B155:$B$164)</f>
        <v>0.51845914397186943</v>
      </c>
    </row>
    <row r="187" spans="2:3" x14ac:dyDescent="0.25">
      <c r="B187" s="3">
        <v>29</v>
      </c>
      <c r="C187" s="20">
        <f>RSQ(C156:C$164, $B156:$B$164)</f>
        <v>0.37779284719565781</v>
      </c>
    </row>
    <row r="188" spans="2:3" x14ac:dyDescent="0.25">
      <c r="B188" s="3">
        <v>31</v>
      </c>
      <c r="C188" s="20">
        <f>RSQ(C157:C$164, $B157:$B$164)</f>
        <v>0.46049385791135816</v>
      </c>
    </row>
    <row r="189" spans="2:3" x14ac:dyDescent="0.25">
      <c r="B189" s="3">
        <v>33</v>
      </c>
      <c r="C189" s="20">
        <f>RSQ(C158:C$164, $B158:$B$164)</f>
        <v>0.22991656285939782</v>
      </c>
    </row>
    <row r="190" spans="2:3" x14ac:dyDescent="0.25">
      <c r="B190" s="3">
        <v>35</v>
      </c>
      <c r="C190" s="20">
        <f>RSQ(C159:C$164, $B159:$B$164)</f>
        <v>4.7029403022341265E-2</v>
      </c>
    </row>
    <row r="191" spans="2:3" x14ac:dyDescent="0.25">
      <c r="B191" s="3">
        <v>37</v>
      </c>
      <c r="C191" s="20">
        <f>RSQ(C160:C$164, $B160:$B$164)</f>
        <v>0.24652258104703403</v>
      </c>
    </row>
    <row r="192" spans="2:3" x14ac:dyDescent="0.25">
      <c r="B192" s="3">
        <v>39</v>
      </c>
      <c r="C192" s="20">
        <f>RSQ(C161:C$164, $B161:$B$164)</f>
        <v>1.4829757801535764E-2</v>
      </c>
    </row>
    <row r="193" spans="1:3" x14ac:dyDescent="0.25">
      <c r="B193" s="3">
        <v>41</v>
      </c>
      <c r="C193" s="20">
        <f>RSQ(C162:C$164, $B162:$B$164)</f>
        <v>0.97955012307078293</v>
      </c>
    </row>
    <row r="194" spans="1:3" x14ac:dyDescent="0.25">
      <c r="B194" s="3">
        <v>43</v>
      </c>
      <c r="C194" s="20">
        <f>RSQ(C163:C$164, $B163:$B$164)</f>
        <v>1</v>
      </c>
    </row>
    <row r="195" spans="1:3" x14ac:dyDescent="0.25">
      <c r="B195" s="3">
        <v>45</v>
      </c>
      <c r="C195" s="10"/>
    </row>
    <row r="196" spans="1:3" x14ac:dyDescent="0.25">
      <c r="A196" t="s">
        <v>15</v>
      </c>
      <c r="C196" s="16">
        <v>10</v>
      </c>
    </row>
    <row r="197" spans="1:3" x14ac:dyDescent="0.25">
      <c r="A197" t="s">
        <v>12</v>
      </c>
      <c r="B197" s="3">
        <v>0</v>
      </c>
      <c r="C197" s="10"/>
    </row>
    <row r="198" spans="1:3" x14ac:dyDescent="0.25">
      <c r="B198" s="3">
        <v>1</v>
      </c>
    </row>
    <row r="199" spans="1:3" x14ac:dyDescent="0.25">
      <c r="B199" s="3">
        <v>2</v>
      </c>
      <c r="C199" s="20">
        <f>RSQ(C$135:C136, $B$135:$B136)</f>
        <v>0.99999999999999956</v>
      </c>
    </row>
    <row r="200" spans="1:3" x14ac:dyDescent="0.25">
      <c r="B200" s="3">
        <v>3</v>
      </c>
      <c r="C200" s="20">
        <f>RSQ(C$135:C137, $B$135:$B137)</f>
        <v>0.98275375839319512</v>
      </c>
    </row>
    <row r="201" spans="1:3" x14ac:dyDescent="0.25">
      <c r="B201" s="4">
        <v>4</v>
      </c>
      <c r="C201" s="20">
        <f>RSQ(C$135:C138, $B$135:$B138)</f>
        <v>0.97259966743060022</v>
      </c>
    </row>
    <row r="202" spans="1:3" x14ac:dyDescent="0.25">
      <c r="B202" s="3">
        <v>5</v>
      </c>
      <c r="C202" s="20">
        <f>RSQ(C$135:C139, $B$135:$B139)</f>
        <v>0.95497074894929967</v>
      </c>
    </row>
    <row r="203" spans="1:3" x14ac:dyDescent="0.25">
      <c r="B203" s="3">
        <v>6</v>
      </c>
      <c r="C203" s="20">
        <f>RSQ(C$135:C140, $B$135:$B140)</f>
        <v>0.92926637238277077</v>
      </c>
    </row>
    <row r="204" spans="1:3" x14ac:dyDescent="0.25">
      <c r="B204" s="3">
        <v>7</v>
      </c>
      <c r="C204" s="20">
        <f>RSQ(C$135:C141, $B$135:$B141)</f>
        <v>0.91355326477302545</v>
      </c>
    </row>
    <row r="205" spans="1:3" x14ac:dyDescent="0.25">
      <c r="B205" s="3">
        <v>8</v>
      </c>
      <c r="C205" s="20">
        <f>RSQ(C$135:C142, $B$135:$B142)</f>
        <v>0.90583714991576403</v>
      </c>
    </row>
    <row r="206" spans="1:3" x14ac:dyDescent="0.25">
      <c r="B206" s="3">
        <v>9</v>
      </c>
    </row>
    <row r="207" spans="1:3" x14ac:dyDescent="0.25">
      <c r="B207" s="4">
        <v>10</v>
      </c>
    </row>
    <row r="208" spans="1:3" x14ac:dyDescent="0.25">
      <c r="B208" s="11">
        <v>11.5</v>
      </c>
    </row>
    <row r="209" spans="2:2" x14ac:dyDescent="0.25">
      <c r="B209" s="3">
        <v>13</v>
      </c>
    </row>
    <row r="210" spans="2:2" x14ac:dyDescent="0.25">
      <c r="B210" s="3">
        <v>14.5</v>
      </c>
    </row>
    <row r="211" spans="2:2" x14ac:dyDescent="0.25">
      <c r="B211" s="3">
        <v>16</v>
      </c>
    </row>
    <row r="212" spans="2:2" x14ac:dyDescent="0.25">
      <c r="B212" s="3">
        <v>17.5</v>
      </c>
    </row>
    <row r="213" spans="2:2" x14ac:dyDescent="0.25">
      <c r="B213" s="3">
        <v>19</v>
      </c>
    </row>
    <row r="214" spans="2:2" x14ac:dyDescent="0.25">
      <c r="B214" s="3">
        <v>20.5</v>
      </c>
    </row>
    <row r="215" spans="2:2" x14ac:dyDescent="0.25">
      <c r="B215" s="3">
        <v>22</v>
      </c>
    </row>
    <row r="216" spans="2:2" x14ac:dyDescent="0.25">
      <c r="B216" s="3">
        <v>23.5</v>
      </c>
    </row>
    <row r="217" spans="2:2" x14ac:dyDescent="0.25">
      <c r="B217" s="3">
        <v>25</v>
      </c>
    </row>
    <row r="218" spans="2:2" x14ac:dyDescent="0.25">
      <c r="B218" s="3">
        <v>27</v>
      </c>
    </row>
    <row r="219" spans="2:2" x14ac:dyDescent="0.25">
      <c r="B219" s="3">
        <v>29</v>
      </c>
    </row>
    <row r="220" spans="2:2" x14ac:dyDescent="0.25">
      <c r="B220" s="3">
        <v>31</v>
      </c>
    </row>
    <row r="221" spans="2:2" x14ac:dyDescent="0.25">
      <c r="B221" s="3">
        <v>33</v>
      </c>
    </row>
    <row r="222" spans="2:2" x14ac:dyDescent="0.25">
      <c r="B222" s="3">
        <v>35</v>
      </c>
    </row>
    <row r="223" spans="2:2" x14ac:dyDescent="0.25">
      <c r="B223" s="3">
        <v>37</v>
      </c>
    </row>
    <row r="224" spans="2:2" x14ac:dyDescent="0.25">
      <c r="B224" s="3">
        <v>39</v>
      </c>
    </row>
    <row r="225" spans="1:7" x14ac:dyDescent="0.25">
      <c r="B225" s="3">
        <v>41</v>
      </c>
    </row>
    <row r="226" spans="1:7" x14ac:dyDescent="0.25">
      <c r="B226" s="3">
        <v>43</v>
      </c>
    </row>
    <row r="227" spans="1:7" x14ac:dyDescent="0.25">
      <c r="B227" s="3">
        <v>45</v>
      </c>
    </row>
    <row r="228" spans="1:7" x14ac:dyDescent="0.25">
      <c r="A228" t="s">
        <v>16</v>
      </c>
      <c r="B228" s="3">
        <v>0</v>
      </c>
    </row>
    <row r="229" spans="1:7" x14ac:dyDescent="0.25">
      <c r="B229" s="3">
        <v>1</v>
      </c>
    </row>
    <row r="230" spans="1:7" x14ac:dyDescent="0.25">
      <c r="B230" s="3">
        <v>2</v>
      </c>
    </row>
    <row r="231" spans="1:7" x14ac:dyDescent="0.25">
      <c r="B231" s="3">
        <v>3</v>
      </c>
      <c r="C231" s="16">
        <f>RSQ(C137:C$144, $B137:$B$144)</f>
        <v>0.95778168504620875</v>
      </c>
      <c r="D231" s="16"/>
      <c r="E231" s="16"/>
      <c r="F231" s="16"/>
      <c r="G231" s="16"/>
    </row>
    <row r="232" spans="1:7" x14ac:dyDescent="0.25">
      <c r="B232" s="4">
        <v>4</v>
      </c>
      <c r="C232" s="16">
        <f>RSQ(C138:C$144, $B138:$B$144)</f>
        <v>0.98493345561019152</v>
      </c>
      <c r="D232" s="16"/>
      <c r="E232" s="16"/>
      <c r="F232" s="16"/>
      <c r="G232" s="16"/>
    </row>
    <row r="233" spans="1:7" x14ac:dyDescent="0.25">
      <c r="B233" s="3">
        <v>5</v>
      </c>
      <c r="C233" s="16">
        <f>RSQ(C139:C$144, $B139:$B$144)</f>
        <v>0.99222395205641345</v>
      </c>
      <c r="D233" s="16"/>
      <c r="E233" s="16"/>
      <c r="F233" s="16"/>
      <c r="G233" s="16"/>
    </row>
    <row r="234" spans="1:7" x14ac:dyDescent="0.25">
      <c r="B234" s="3">
        <v>6</v>
      </c>
      <c r="C234" s="16">
        <f>RSQ(C140:C$144, $B140:$B$144)</f>
        <v>0.98790933447315676</v>
      </c>
      <c r="D234" s="16"/>
      <c r="E234" s="16"/>
      <c r="F234" s="16"/>
      <c r="G234" s="16"/>
    </row>
    <row r="235" spans="1:7" x14ac:dyDescent="0.25">
      <c r="B235" s="3">
        <v>7</v>
      </c>
      <c r="C235" s="16">
        <f>RSQ(C141:C$144, $B141:$B$144)</f>
        <v>0.98815731944892771</v>
      </c>
      <c r="D235" s="16"/>
      <c r="E235" s="16"/>
      <c r="F235" s="16"/>
      <c r="G235" s="16"/>
    </row>
    <row r="236" spans="1:7" x14ac:dyDescent="0.25">
      <c r="B236" s="3">
        <v>8</v>
      </c>
      <c r="C236" s="16">
        <f>RSQ(C142:C$144, $B142:$B$144)</f>
        <v>0.99489210155218666</v>
      </c>
      <c r="D236" s="16"/>
      <c r="E236" s="16"/>
      <c r="F236" s="16"/>
      <c r="G236" s="16"/>
    </row>
    <row r="237" spans="1:7" x14ac:dyDescent="0.25">
      <c r="B237" s="3">
        <v>9</v>
      </c>
      <c r="C237" s="16">
        <f>RSQ(C143:C$144, $B143:$B$144)</f>
        <v>0.99999999999999978</v>
      </c>
      <c r="D237" s="16"/>
      <c r="E237" s="16"/>
      <c r="F237" s="16"/>
      <c r="G237" s="16"/>
    </row>
    <row r="238" spans="1:7" x14ac:dyDescent="0.25">
      <c r="B238" s="4">
        <v>10</v>
      </c>
    </row>
    <row r="239" spans="1:7" x14ac:dyDescent="0.25">
      <c r="B239" s="11">
        <v>11.5</v>
      </c>
    </row>
    <row r="240" spans="1:7" x14ac:dyDescent="0.25">
      <c r="B240" s="3">
        <v>13</v>
      </c>
    </row>
    <row r="241" spans="2:3" x14ac:dyDescent="0.25">
      <c r="B241" s="3">
        <v>14.5</v>
      </c>
    </row>
    <row r="242" spans="2:3" x14ac:dyDescent="0.25">
      <c r="B242" s="3">
        <v>16</v>
      </c>
    </row>
    <row r="243" spans="2:3" x14ac:dyDescent="0.25">
      <c r="B243" s="3">
        <v>17.5</v>
      </c>
    </row>
    <row r="244" spans="2:3" x14ac:dyDescent="0.25">
      <c r="B244" s="3">
        <v>19</v>
      </c>
    </row>
    <row r="245" spans="2:3" x14ac:dyDescent="0.25">
      <c r="B245" s="3">
        <v>20.5</v>
      </c>
    </row>
    <row r="246" spans="2:3" x14ac:dyDescent="0.25">
      <c r="B246" s="3">
        <v>22</v>
      </c>
    </row>
    <row r="247" spans="2:3" x14ac:dyDescent="0.25">
      <c r="B247" s="3">
        <v>23.5</v>
      </c>
    </row>
    <row r="248" spans="2:3" x14ac:dyDescent="0.25">
      <c r="B248" s="3">
        <v>25</v>
      </c>
    </row>
    <row r="249" spans="2:3" x14ac:dyDescent="0.25">
      <c r="B249" s="3">
        <v>27</v>
      </c>
    </row>
    <row r="250" spans="2:3" x14ac:dyDescent="0.25">
      <c r="B250" s="3">
        <v>29</v>
      </c>
    </row>
    <row r="251" spans="2:3" x14ac:dyDescent="0.25">
      <c r="B251" s="3">
        <v>31</v>
      </c>
    </row>
    <row r="252" spans="2:3" x14ac:dyDescent="0.25">
      <c r="B252" s="3">
        <v>33</v>
      </c>
    </row>
    <row r="253" spans="2:3" x14ac:dyDescent="0.25">
      <c r="B253" s="3">
        <v>35</v>
      </c>
    </row>
    <row r="254" spans="2:3" x14ac:dyDescent="0.25">
      <c r="B254" s="3">
        <v>37</v>
      </c>
    </row>
    <row r="255" spans="2:3" x14ac:dyDescent="0.25">
      <c r="B255" s="3">
        <v>39</v>
      </c>
      <c r="C255" s="10"/>
    </row>
    <row r="256" spans="2:3" x14ac:dyDescent="0.25">
      <c r="B256" s="3">
        <v>41</v>
      </c>
      <c r="C256" s="10"/>
    </row>
    <row r="257" spans="1:12" x14ac:dyDescent="0.25">
      <c r="B257" s="3">
        <v>43</v>
      </c>
      <c r="C257" s="10"/>
    </row>
    <row r="258" spans="1:12" x14ac:dyDescent="0.25">
      <c r="B258" s="3">
        <v>45</v>
      </c>
      <c r="C258" s="10"/>
    </row>
    <row r="259" spans="1:12" x14ac:dyDescent="0.25">
      <c r="A259" t="s">
        <v>13</v>
      </c>
      <c r="B259" s="3">
        <v>0</v>
      </c>
      <c r="C259" s="10"/>
    </row>
    <row r="260" spans="1:12" x14ac:dyDescent="0.25">
      <c r="B260" s="3">
        <v>1</v>
      </c>
      <c r="C260" s="10"/>
    </row>
    <row r="261" spans="1:12" x14ac:dyDescent="0.25">
      <c r="B261" s="3">
        <v>2</v>
      </c>
      <c r="C261" s="10"/>
    </row>
    <row r="262" spans="1:12" x14ac:dyDescent="0.25">
      <c r="B262" s="3">
        <v>3</v>
      </c>
      <c r="C262" s="20">
        <f t="shared" ref="C262:C267" si="36">SUM(C199,C231)</f>
        <v>1.9577816850462084</v>
      </c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x14ac:dyDescent="0.25">
      <c r="B263" s="4">
        <v>4</v>
      </c>
      <c r="C263" s="20">
        <f t="shared" ref="C263" si="37">SUM(C200,C232)</f>
        <v>1.9676872140033868</v>
      </c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x14ac:dyDescent="0.25">
      <c r="B264" s="3">
        <v>5</v>
      </c>
      <c r="C264" s="22">
        <f t="shared" ref="C264" si="38">SUM(C201,C233)</f>
        <v>1.9648236194870137</v>
      </c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B265" s="3">
        <v>6</v>
      </c>
      <c r="C265" s="20">
        <f t="shared" si="36"/>
        <v>1.9428800834224564</v>
      </c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x14ac:dyDescent="0.25">
      <c r="B266" s="3">
        <v>7</v>
      </c>
      <c r="C266" s="20">
        <f t="shared" si="36"/>
        <v>1.9174236918316985</v>
      </c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x14ac:dyDescent="0.25">
      <c r="B267" s="3">
        <v>8</v>
      </c>
      <c r="C267" s="20">
        <f t="shared" si="36"/>
        <v>1.9084453663252121</v>
      </c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x14ac:dyDescent="0.25">
      <c r="B268" s="3">
        <v>9</v>
      </c>
      <c r="C268" s="20">
        <f t="shared" ref="C268" si="39">SUM(C205,C237)</f>
        <v>1.9058371499157638</v>
      </c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x14ac:dyDescent="0.25">
      <c r="B269" s="4">
        <v>10</v>
      </c>
    </row>
    <row r="270" spans="1:12" x14ac:dyDescent="0.25">
      <c r="B270" s="4">
        <v>11.5</v>
      </c>
    </row>
    <row r="271" spans="1:12" x14ac:dyDescent="0.25">
      <c r="B271" s="3">
        <v>13</v>
      </c>
    </row>
    <row r="272" spans="1:12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5" x14ac:dyDescent="0.25">
      <c r="B289" s="3">
        <v>45</v>
      </c>
    </row>
    <row r="290" spans="1:5" x14ac:dyDescent="0.25">
      <c r="A290" t="s">
        <v>14</v>
      </c>
      <c r="C290" s="16">
        <f t="shared" ref="C290" si="40">MAX(C259:C289)</f>
        <v>1.9676872140033868</v>
      </c>
      <c r="D290" s="16"/>
      <c r="E290" s="16"/>
    </row>
    <row r="291" spans="1:5" x14ac:dyDescent="0.25">
      <c r="A291" t="s">
        <v>17</v>
      </c>
      <c r="C291" s="16">
        <f t="shared" ref="C291" si="41">MATCH(C290,C260:C268,0)-1</f>
        <v>3</v>
      </c>
      <c r="D291" s="16"/>
      <c r="E291" s="16"/>
    </row>
    <row r="292" spans="1:5" x14ac:dyDescent="0.25">
      <c r="A292" t="s">
        <v>32</v>
      </c>
      <c r="B292" s="3">
        <v>0</v>
      </c>
    </row>
    <row r="293" spans="1:5" x14ac:dyDescent="0.25">
      <c r="B293" s="3">
        <v>1</v>
      </c>
      <c r="C293" s="16">
        <f t="shared" ref="C293:C301" si="42">LOG(10^C135-10^(C$19*$B293+C$20))</f>
        <v>4.6518483613115631</v>
      </c>
    </row>
    <row r="294" spans="1:5" x14ac:dyDescent="0.25">
      <c r="B294" s="3">
        <v>2</v>
      </c>
      <c r="C294" s="16">
        <f t="shared" si="42"/>
        <v>4.0396125207813034</v>
      </c>
    </row>
    <row r="295" spans="1:5" x14ac:dyDescent="0.25">
      <c r="B295" s="3">
        <v>3</v>
      </c>
      <c r="C295" s="16">
        <f t="shared" si="42"/>
        <v>3.6435390114851169</v>
      </c>
    </row>
    <row r="296" spans="1:5" x14ac:dyDescent="0.25">
      <c r="B296" s="4">
        <v>4</v>
      </c>
      <c r="C296" s="16">
        <f t="shared" si="42"/>
        <v>3.3189698811707382</v>
      </c>
    </row>
    <row r="297" spans="1:5" x14ac:dyDescent="0.25">
      <c r="B297" s="3">
        <v>5</v>
      </c>
      <c r="C297" s="16">
        <f t="shared" si="42"/>
        <v>3.0959287921903775</v>
      </c>
    </row>
    <row r="298" spans="1:5" x14ac:dyDescent="0.25">
      <c r="B298" s="3">
        <v>6</v>
      </c>
      <c r="C298" s="16">
        <f t="shared" si="42"/>
        <v>2.9583560341448036</v>
      </c>
    </row>
    <row r="299" spans="1:5" x14ac:dyDescent="0.25">
      <c r="B299" s="3">
        <v>7</v>
      </c>
      <c r="C299" s="16">
        <f t="shared" si="42"/>
        <v>2.7858793572254128</v>
      </c>
    </row>
    <row r="300" spans="1:5" x14ac:dyDescent="0.25">
      <c r="B300" s="3">
        <v>8</v>
      </c>
      <c r="C300" s="16">
        <f t="shared" si="42"/>
        <v>2.5964005750471348</v>
      </c>
    </row>
    <row r="301" spans="1:5" x14ac:dyDescent="0.25">
      <c r="B301" s="3">
        <v>9</v>
      </c>
      <c r="C301" s="16">
        <f t="shared" si="42"/>
        <v>2.4822746182205111</v>
      </c>
    </row>
    <row r="302" spans="1:5" x14ac:dyDescent="0.25">
      <c r="B302" s="4">
        <v>10</v>
      </c>
      <c r="C302" s="16">
        <f t="shared" ref="C302" si="43">LOG(10^C144-10^(C$19*$B302+C$20))</f>
        <v>2.3132162413782096</v>
      </c>
    </row>
    <row r="303" spans="1:5" x14ac:dyDescent="0.25">
      <c r="B303" s="11">
        <v>11.5</v>
      </c>
    </row>
    <row r="304" spans="1:5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5" x14ac:dyDescent="0.25">
      <c r="B321" s="3">
        <v>43</v>
      </c>
    </row>
    <row r="322" spans="1:5" x14ac:dyDescent="0.25">
      <c r="B322" s="3">
        <v>45</v>
      </c>
    </row>
    <row r="323" spans="1:5" x14ac:dyDescent="0.25">
      <c r="A323" t="s">
        <v>32</v>
      </c>
      <c r="B323" s="3">
        <v>0</v>
      </c>
    </row>
    <row r="324" spans="1:5" x14ac:dyDescent="0.25">
      <c r="B324" s="3">
        <v>1</v>
      </c>
      <c r="C324" s="16">
        <f t="shared" ref="C324:C326" si="44">LOG(10^C293-10^(C$28*$B324+C$29))</f>
        <v>4.5891860303705707</v>
      </c>
      <c r="D324" s="16"/>
      <c r="E324" s="16"/>
    </row>
    <row r="325" spans="1:5" x14ac:dyDescent="0.25">
      <c r="B325" s="3">
        <v>2</v>
      </c>
      <c r="C325" s="16">
        <f t="shared" si="44"/>
        <v>3.8343161729026995</v>
      </c>
      <c r="D325" s="16"/>
      <c r="E325" s="16"/>
    </row>
    <row r="326" spans="1:5" x14ac:dyDescent="0.25">
      <c r="B326" s="3">
        <v>3</v>
      </c>
      <c r="C326" s="16">
        <f t="shared" si="44"/>
        <v>3.1974138531712519</v>
      </c>
      <c r="D326" s="16"/>
      <c r="E326" s="16"/>
    </row>
    <row r="327" spans="1:5" x14ac:dyDescent="0.25">
      <c r="B327" s="4">
        <v>4</v>
      </c>
      <c r="C327" s="16">
        <f t="shared" ref="C327" si="45">LOG(10^C296-10^(C$28*$B327+C$29))</f>
        <v>2.1757606021142122</v>
      </c>
      <c r="D327" s="16"/>
      <c r="E327" s="16"/>
    </row>
    <row r="328" spans="1:5" x14ac:dyDescent="0.25">
      <c r="B328" s="3">
        <v>5</v>
      </c>
    </row>
    <row r="329" spans="1:5" x14ac:dyDescent="0.25">
      <c r="B329" s="3">
        <v>6</v>
      </c>
    </row>
    <row r="330" spans="1:5" x14ac:dyDescent="0.25">
      <c r="B330" s="3">
        <v>7</v>
      </c>
    </row>
    <row r="331" spans="1:5" x14ac:dyDescent="0.25">
      <c r="B331" s="3">
        <v>8</v>
      </c>
    </row>
    <row r="332" spans="1:5" x14ac:dyDescent="0.25">
      <c r="B332" s="3">
        <v>9</v>
      </c>
    </row>
    <row r="333" spans="1:5" x14ac:dyDescent="0.25">
      <c r="B333" s="4">
        <v>10</v>
      </c>
    </row>
    <row r="334" spans="1:5" x14ac:dyDescent="0.25">
      <c r="B334" s="11">
        <v>11.5</v>
      </c>
    </row>
    <row r="335" spans="1:5" x14ac:dyDescent="0.25">
      <c r="B335" s="3">
        <v>13</v>
      </c>
    </row>
    <row r="336" spans="1:5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2016-08-11T12:31:53Z</dcterms:modified>
</cp:coreProperties>
</file>