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19" i="2" l="1"/>
  <c r="C21" i="2" l="1"/>
  <c r="C16" i="2" s="1"/>
  <c r="C22" i="2"/>
  <c r="C18" i="2"/>
  <c r="C20" i="2"/>
  <c r="C262" i="2"/>
  <c r="C264" i="2"/>
  <c r="C231" i="2"/>
  <c r="C232" i="2"/>
  <c r="C199" i="2"/>
  <c r="C233" i="2"/>
  <c r="C263" i="2"/>
  <c r="C200" i="2"/>
  <c r="C201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99" i="2" l="1"/>
  <c r="C16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294" i="2" l="1"/>
  <c r="C295" i="2"/>
  <c r="C296" i="2"/>
  <c r="C297" i="2"/>
  <c r="C302" i="2"/>
  <c r="C300" i="2"/>
  <c r="C298" i="2"/>
  <c r="C293" i="2"/>
  <c r="C301" i="2"/>
  <c r="C10" i="2"/>
  <c r="C27" i="2" l="1"/>
  <c r="C29" i="2"/>
  <c r="C31" i="2" s="1"/>
  <c r="C28" i="2"/>
  <c r="C17" i="2"/>
  <c r="C290" i="2"/>
  <c r="C291" i="2" s="1"/>
  <c r="C30" i="2" l="1"/>
  <c r="C326" i="2"/>
  <c r="C327" i="2"/>
  <c r="C325" i="2"/>
  <c r="C324" i="2"/>
  <c r="C9" i="2"/>
  <c r="C12" i="2" s="1"/>
  <c r="C37" i="2" l="1"/>
  <c r="C39" i="2" s="1"/>
  <c r="C35" i="2" s="1"/>
  <c r="C36" i="2"/>
  <c r="C38" i="2"/>
  <c r="C40" i="2" s="1"/>
  <c r="C26" i="2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<sst xmlns="http://schemas.openxmlformats.org/spreadsheetml/2006/main" count="68" uniqueCount="39">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</sst>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164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/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3" xfId="1" applyFont="1" applyBorder="1"/>
    <xf numFmtId="0" fontId="2" fillId="0" borderId="3" xfId="1" applyBorder="1"/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3" xfId="1" applyFont="1" applyBorder="1"/>
    <xf numFmtId="0" fontId="2" fillId="0" borderId="3" xfId="1" applyBorder="1"/>
    <xf numFmtId="0" fontId="2" fillId="0" borderId="0" xfId="1" applyFont="1" applyFill="1" applyBorder="1" applyAlignment="1" applyProtection="1"/>
    <xf numFmtId="0" fontId="0" fillId="0" borderId="0" xfId="0"/>
    <xf numFmtId="164" fontId="1" fillId="0" borderId="0" xfId="0" applyNumberFormat="1" applyFont="1"/>
    <xf numFmtId="0" fontId="2" fillId="0" borderId="0" xfId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7" zoomScaleNormal="100" workbookViewId="0">
      <selection activeCell="I9" sqref="I9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5" t="s">
        <v>38</v>
      </c>
    </row>
    <row r="2" spans="1:3" ht="30.75" customHeight="1" x14ac:dyDescent="0.25">
      <c r="A2" s="43" t="s">
        <v>3</v>
      </c>
      <c r="B2" s="43"/>
      <c r="C2" s="27">
        <v>17875.075000000001</v>
      </c>
    </row>
    <row r="3" spans="1:3" x14ac:dyDescent="0.25">
      <c r="A3" s="43" t="s">
        <v>4</v>
      </c>
      <c r="B3" s="43"/>
      <c r="C3" s="28">
        <v>6513.4</v>
      </c>
    </row>
    <row r="4" spans="1:3" x14ac:dyDescent="0.25">
      <c r="A4" s="43" t="s">
        <v>5</v>
      </c>
      <c r="B4" s="43"/>
      <c r="C4" s="29">
        <v>1336.9</v>
      </c>
    </row>
    <row r="5" spans="1:3" x14ac:dyDescent="0.25">
      <c r="A5" s="43" t="s">
        <v>6</v>
      </c>
      <c r="B5" s="43"/>
      <c r="C5" s="30">
        <v>0.58800000000000008</v>
      </c>
    </row>
    <row r="6" spans="1:3" x14ac:dyDescent="0.25">
      <c r="A6" s="43" t="s">
        <v>7</v>
      </c>
      <c r="B6" s="43"/>
      <c r="C6" s="31">
        <v>1.0394621801631903</v>
      </c>
    </row>
    <row r="7" spans="1:3" x14ac:dyDescent="0.25">
      <c r="A7" s="43" t="s">
        <v>8</v>
      </c>
      <c r="B7" s="43"/>
      <c r="C7" s="26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42">
        <v>39593.199999999997</v>
      </c>
    </row>
    <row r="10" spans="1:3" x14ac:dyDescent="0.25">
      <c r="B10" s="3">
        <v>2</v>
      </c>
      <c r="C10" s="42">
        <v>10341.4</v>
      </c>
    </row>
    <row r="11" spans="1:3" x14ac:dyDescent="0.25">
      <c r="B11" s="3">
        <v>3</v>
      </c>
      <c r="C11" s="42">
        <v>4221.1000000000004</v>
      </c>
    </row>
    <row r="12" spans="1:3" x14ac:dyDescent="0.25">
      <c r="B12" s="4">
        <v>4</v>
      </c>
      <c r="C12" s="42">
        <v>2157.5</v>
      </c>
    </row>
    <row r="13" spans="1:3" x14ac:dyDescent="0.25">
      <c r="B13" s="3">
        <v>5</v>
      </c>
      <c r="C13" s="42">
        <v>1332.3</v>
      </c>
    </row>
    <row r="14" spans="1:3" x14ac:dyDescent="0.25">
      <c r="B14" s="3">
        <v>6</v>
      </c>
      <c r="C14" s="42">
        <v>912.6</v>
      </c>
    </row>
    <row r="15" spans="1:3" x14ac:dyDescent="0.25">
      <c r="B15" s="3">
        <v>7</v>
      </c>
      <c r="C15" s="42">
        <v>618.79999999999995</v>
      </c>
    </row>
    <row r="16" spans="1:3" x14ac:dyDescent="0.25">
      <c r="B16" s="3">
        <v>8</v>
      </c>
      <c r="C16" s="42">
        <v>547.29999999999995</v>
      </c>
    </row>
    <row r="17" spans="2:3" x14ac:dyDescent="0.25">
      <c r="B17" s="3">
        <v>9</v>
      </c>
      <c r="C17" s="42">
        <v>490.6</v>
      </c>
    </row>
    <row r="18" spans="2:3" x14ac:dyDescent="0.25">
      <c r="B18" s="4">
        <v>10</v>
      </c>
      <c r="C18" s="42">
        <v>344</v>
      </c>
    </row>
    <row r="19" spans="2:3" x14ac:dyDescent="0.25">
      <c r="B19" s="4">
        <v>11.5</v>
      </c>
      <c r="C19" s="42">
        <v>391.4</v>
      </c>
    </row>
    <row r="20" spans="2:3" x14ac:dyDescent="0.25">
      <c r="B20" s="3">
        <v>13</v>
      </c>
      <c r="C20" s="42">
        <v>250.9</v>
      </c>
    </row>
    <row r="21" spans="2:3" x14ac:dyDescent="0.25">
      <c r="B21" s="3">
        <v>14.5</v>
      </c>
      <c r="C21" s="42">
        <v>287.7</v>
      </c>
    </row>
    <row r="22" spans="2:3" x14ac:dyDescent="0.25">
      <c r="B22" s="3">
        <v>16</v>
      </c>
      <c r="C22" s="42">
        <v>269.2</v>
      </c>
    </row>
    <row r="23" spans="2:3" x14ac:dyDescent="0.25">
      <c r="B23" s="3">
        <v>17.5</v>
      </c>
      <c r="C23" s="42">
        <v>218.7</v>
      </c>
    </row>
    <row r="24" spans="2:3" x14ac:dyDescent="0.25">
      <c r="B24" s="3">
        <v>19</v>
      </c>
      <c r="C24" s="42">
        <v>190.8</v>
      </c>
    </row>
    <row r="25" spans="2:3" x14ac:dyDescent="0.25">
      <c r="B25" s="3">
        <v>20.5</v>
      </c>
      <c r="C25" s="42">
        <v>190.9</v>
      </c>
    </row>
    <row r="26" spans="2:3" x14ac:dyDescent="0.25">
      <c r="B26" s="3">
        <v>22</v>
      </c>
      <c r="C26" s="42">
        <v>176</v>
      </c>
    </row>
    <row r="27" spans="2:3" x14ac:dyDescent="0.25">
      <c r="B27" s="3">
        <v>23.5</v>
      </c>
      <c r="C27" s="42">
        <v>129.9</v>
      </c>
    </row>
    <row r="28" spans="2:3" x14ac:dyDescent="0.25">
      <c r="B28" s="3">
        <v>25</v>
      </c>
      <c r="C28" s="42">
        <v>130</v>
      </c>
    </row>
    <row r="29" spans="2:3" x14ac:dyDescent="0.25">
      <c r="B29" s="3">
        <v>27</v>
      </c>
      <c r="C29" s="42">
        <v>125.3</v>
      </c>
    </row>
    <row r="30" spans="2:3" x14ac:dyDescent="0.25">
      <c r="B30" s="3">
        <v>29</v>
      </c>
      <c r="C30" s="42">
        <v>132.1</v>
      </c>
    </row>
    <row r="31" spans="2:3" x14ac:dyDescent="0.25">
      <c r="B31" s="3">
        <v>31</v>
      </c>
      <c r="C31" s="42">
        <v>108.5</v>
      </c>
    </row>
    <row r="32" spans="2:3" x14ac:dyDescent="0.25">
      <c r="B32" s="3">
        <v>33</v>
      </c>
      <c r="C32" s="42">
        <v>134.30000000000001</v>
      </c>
    </row>
    <row r="33" spans="2:3" x14ac:dyDescent="0.25">
      <c r="B33" s="3">
        <v>35</v>
      </c>
      <c r="C33" s="42">
        <v>181</v>
      </c>
    </row>
    <row r="34" spans="2:3" x14ac:dyDescent="0.25">
      <c r="B34" s="3">
        <v>37</v>
      </c>
      <c r="C34" s="42">
        <v>150.69999999999999</v>
      </c>
    </row>
    <row r="35" spans="2:3" x14ac:dyDescent="0.25">
      <c r="B35" s="3">
        <v>39</v>
      </c>
      <c r="C35" s="42">
        <v>125.2</v>
      </c>
    </row>
    <row r="36" spans="2:3" x14ac:dyDescent="0.25">
      <c r="B36" s="3">
        <v>41</v>
      </c>
      <c r="C36" s="42">
        <v>80.400000000000006</v>
      </c>
    </row>
    <row r="37" spans="2:3" x14ac:dyDescent="0.25">
      <c r="B37" s="3">
        <v>43</v>
      </c>
      <c r="C37" s="42">
        <v>105.3</v>
      </c>
    </row>
    <row r="38" spans="2:3" x14ac:dyDescent="0.25">
      <c r="B38" s="3">
        <v>45</v>
      </c>
      <c r="C38" s="42">
        <v>105.4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20" zoomScale="70" zoomScaleNormal="70" workbookViewId="0">
      <selection activeCell="F37" sqref="F37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32" t="s">
        <v>38</v>
      </c>
    </row>
    <row r="2" spans="1:14" x14ac:dyDescent="0.25">
      <c r="A2" s="43" t="s">
        <v>3</v>
      </c>
      <c r="B2" s="43"/>
      <c r="C2" s="34">
        <v>17875.075000000001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43" t="s">
        <v>4</v>
      </c>
      <c r="B3" s="43"/>
      <c r="C3" s="35">
        <v>6513.4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43" t="s">
        <v>5</v>
      </c>
      <c r="B4" s="43"/>
      <c r="C4" s="36">
        <v>1336.9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3" t="s">
        <v>6</v>
      </c>
      <c r="B5" s="43"/>
      <c r="C5" s="37">
        <v>0.58800000000000008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43" t="s">
        <v>7</v>
      </c>
      <c r="B6" s="43"/>
      <c r="C6" s="38">
        <v>1.0394621801631903</v>
      </c>
    </row>
    <row r="7" spans="1:14" x14ac:dyDescent="0.25">
      <c r="A7" s="43" t="s">
        <v>8</v>
      </c>
      <c r="B7" s="43"/>
      <c r="C7" s="33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6" t="s">
        <v>31</v>
      </c>
      <c r="B8" s="46"/>
      <c r="C8" s="22">
        <v>45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5">
      <c r="A9" s="47" t="s">
        <v>19</v>
      </c>
      <c r="B9" s="47"/>
      <c r="C9">
        <f>C16+C10</f>
        <v>3.88995527033891</v>
      </c>
      <c r="D9" s="17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25">
      <c r="A10" s="45" t="s">
        <v>21</v>
      </c>
      <c r="B10" s="45"/>
      <c r="C10">
        <f>60*(C13-(C22/C21)*EXP(-1*C21*C8))/C2/C7</f>
        <v>0.69092818857175486</v>
      </c>
      <c r="D10" s="17"/>
      <c r="E10" s="16"/>
      <c r="F10" s="19"/>
      <c r="G10" s="19"/>
      <c r="H10" s="19"/>
      <c r="I10" s="19"/>
      <c r="J10" s="19"/>
      <c r="K10" s="16"/>
      <c r="L10" s="16"/>
      <c r="M10" s="16"/>
      <c r="N10" s="16"/>
    </row>
    <row r="11" spans="1:14" x14ac:dyDescent="0.25">
      <c r="A11" s="45" t="s">
        <v>22</v>
      </c>
      <c r="B11" s="45"/>
      <c r="C11">
        <f>C16/C9</f>
        <v>0.82238145671233953</v>
      </c>
      <c r="D11" s="17"/>
      <c r="E11" s="16"/>
      <c r="I11" s="18"/>
      <c r="J11" s="18"/>
      <c r="K11" s="16"/>
      <c r="L11" s="16"/>
      <c r="M11" s="16"/>
      <c r="N11" s="16"/>
    </row>
    <row r="12" spans="1:14" x14ac:dyDescent="0.25">
      <c r="A12" s="45" t="s">
        <v>23</v>
      </c>
      <c r="B12" s="45"/>
      <c r="C12">
        <f>C9*C17/(3*0.693)</f>
        <v>21.389810016036517</v>
      </c>
      <c r="D12" s="17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5">
      <c r="A13" s="45" t="s">
        <v>30</v>
      </c>
      <c r="B13" s="45"/>
      <c r="C13" s="17">
        <f>(C3+C4)/C5</f>
        <v>13350.850340136052</v>
      </c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5">
      <c r="A14" s="44" t="s">
        <v>34</v>
      </c>
      <c r="B14" s="20" t="s">
        <v>36</v>
      </c>
      <c r="C14" s="17">
        <v>6</v>
      </c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25">
      <c r="A15" s="44"/>
      <c r="B15" s="20" t="s">
        <v>37</v>
      </c>
      <c r="C15" s="17">
        <v>30</v>
      </c>
      <c r="D15" s="17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25">
      <c r="A16" s="44"/>
      <c r="B16" s="20" t="s">
        <v>20</v>
      </c>
      <c r="C16">
        <f>60*C22/(C$2*(1-EXP(-1*C21*60)))</f>
        <v>3.1990270817671553</v>
      </c>
      <c r="D16" s="17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5">
      <c r="A17" s="44"/>
      <c r="B17" s="21" t="s">
        <v>24</v>
      </c>
      <c r="C17" s="17">
        <f>0.693/C21</f>
        <v>11.431857677753076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25">
      <c r="A18" s="44"/>
      <c r="B18" s="21" t="s">
        <v>25</v>
      </c>
      <c r="C18">
        <f>RSQ(C141:C164,B141:B164)</f>
        <v>0.82697132814732521</v>
      </c>
      <c r="D18" s="17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25">
      <c r="A19" s="44"/>
      <c r="B19" s="21" t="s">
        <v>26</v>
      </c>
      <c r="C19" s="17">
        <f>SLOPE(C141:C164,B141:B164)</f>
        <v>-2.6322218364293656E-2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25">
      <c r="A20" s="44"/>
      <c r="B20" s="21" t="s">
        <v>27</v>
      </c>
      <c r="C20" s="17">
        <f>INTERCEPT(C141:C164,B141:B164)</f>
        <v>2.9675281814410219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25">
      <c r="A21" s="44"/>
      <c r="B21" s="21" t="s">
        <v>28</v>
      </c>
      <c r="C21" s="17">
        <f>ABS(C19)*2.303</f>
        <v>6.0620068892968289E-2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x14ac:dyDescent="0.25">
      <c r="A22" s="44"/>
      <c r="B22" s="21" t="s">
        <v>29</v>
      </c>
      <c r="C22" s="17">
        <f>10^C20</f>
        <v>927.95770350310067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5">
      <c r="A23" s="44" t="s">
        <v>35</v>
      </c>
      <c r="B23" s="20" t="s">
        <v>36</v>
      </c>
      <c r="C23" s="17">
        <v>2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x14ac:dyDescent="0.25">
      <c r="A24" s="44"/>
      <c r="B24" s="20" t="s">
        <v>37</v>
      </c>
      <c r="C24" s="17">
        <v>6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x14ac:dyDescent="0.25">
      <c r="A25" s="44"/>
      <c r="B25" s="20" t="s">
        <v>20</v>
      </c>
      <c r="C25">
        <f>60*C31/(C$2*(1-EXP(-1*C30*60)))</f>
        <v>143.78507672584396</v>
      </c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x14ac:dyDescent="0.25">
      <c r="A26" s="44"/>
      <c r="B26" s="21" t="s">
        <v>24</v>
      </c>
      <c r="C26" s="17">
        <f>0.693/C30</f>
        <v>1.0826734259121276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25">
      <c r="A27" s="44"/>
      <c r="B27" s="21" t="s">
        <v>25</v>
      </c>
      <c r="C27">
        <f>RSQ(C295:C299,B295:B299)</f>
        <v>0.99671962421465887</v>
      </c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x14ac:dyDescent="0.25">
      <c r="A28" s="44"/>
      <c r="B28" s="21" t="s">
        <v>26</v>
      </c>
      <c r="C28" s="17">
        <f>SLOPE(C295:C299,B295:B299)</f>
        <v>-0.27793409065141883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x14ac:dyDescent="0.25">
      <c r="A29" s="44"/>
      <c r="B29" s="21" t="s">
        <v>27</v>
      </c>
      <c r="C29" s="17">
        <f>INTERCEPT(C295:C299,B295:B299)</f>
        <v>4.6318104358023495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x14ac:dyDescent="0.25">
      <c r="A30" s="44"/>
      <c r="B30" s="21" t="s">
        <v>28</v>
      </c>
      <c r="C30" s="17">
        <f>ABS(C28)*2.303</f>
        <v>0.64008221077021754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x14ac:dyDescent="0.25">
      <c r="A31" s="44"/>
      <c r="B31" s="21" t="s">
        <v>29</v>
      </c>
      <c r="C31" s="17">
        <f>10^C29</f>
        <v>42836.150505920261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1:14" x14ac:dyDescent="0.25">
      <c r="A32" s="44" t="s">
        <v>32</v>
      </c>
      <c r="B32" s="20" t="s">
        <v>36</v>
      </c>
      <c r="C32" s="17">
        <v>0</v>
      </c>
    </row>
    <row r="33" spans="1:14" x14ac:dyDescent="0.25">
      <c r="A33" s="44"/>
      <c r="B33" s="20" t="s">
        <v>37</v>
      </c>
      <c r="C33" s="17">
        <v>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4"/>
      <c r="B34" s="20" t="s">
        <v>20</v>
      </c>
      <c r="C34">
        <f>60*C40/(C$2*(1-EXP(-1*C39*60)))</f>
        <v>1309.8155411506825</v>
      </c>
      <c r="D34" s="17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x14ac:dyDescent="0.25">
      <c r="A35" s="44"/>
      <c r="B35" s="21" t="s">
        <v>24</v>
      </c>
      <c r="C35" s="17">
        <f>0.693/C39</f>
        <v>0.32581665635196727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4"/>
      <c r="B36" s="21" t="s">
        <v>25</v>
      </c>
      <c r="C36">
        <f>RSQ(C324:C325,B324:B325)</f>
        <v>0.99999999999999978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4"/>
      <c r="B37" s="21" t="s">
        <v>26</v>
      </c>
      <c r="C37" s="17">
        <f>SLOPE(C324:C325,B324:B325)</f>
        <v>-0.92356191200452287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4"/>
      <c r="B38" s="21" t="s">
        <v>27</v>
      </c>
      <c r="C38" s="17">
        <f>INTERCEPT(C324:C325,B324:B325)</f>
        <v>5.5913067613904035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4"/>
      <c r="B39" s="21" t="s">
        <v>28</v>
      </c>
      <c r="C39" s="17">
        <f>ABS(C37)*2.303</f>
        <v>2.1269630833464159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4"/>
      <c r="B40" s="21" t="s">
        <v>29</v>
      </c>
      <c r="C40" s="17">
        <f>10^C38</f>
        <v>390217.51723723393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39">
        <v>39593.199999999997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39">
        <v>10341.4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39">
        <v>4221.1000000000004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39">
        <v>2157.5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39">
        <v>1332.3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39">
        <v>912.6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39">
        <v>618.79999999999995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39">
        <v>547.29999999999995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39">
        <v>490.6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39">
        <v>344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39">
        <v>391.4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39">
        <v>250.9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39">
        <v>287.7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39">
        <v>269.2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39">
        <v>218.7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39">
        <v>190.8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39">
        <v>190.9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39">
        <v>176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39">
        <v>129.9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39">
        <v>130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39">
        <v>125.3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39">
        <v>132.1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39">
        <v>108.5</v>
      </c>
    </row>
    <row r="65" spans="1:3" x14ac:dyDescent="0.25">
      <c r="B65" s="3">
        <v>33</v>
      </c>
      <c r="C65" s="39">
        <v>134.30000000000001</v>
      </c>
    </row>
    <row r="66" spans="1:3" x14ac:dyDescent="0.25">
      <c r="B66" s="3">
        <v>35</v>
      </c>
      <c r="C66" s="39">
        <v>181</v>
      </c>
    </row>
    <row r="67" spans="1:3" x14ac:dyDescent="0.25">
      <c r="B67" s="3">
        <v>37</v>
      </c>
      <c r="C67" s="39">
        <v>150.69999999999999</v>
      </c>
    </row>
    <row r="68" spans="1:3" x14ac:dyDescent="0.25">
      <c r="B68" s="3">
        <v>39</v>
      </c>
      <c r="C68" s="39">
        <v>125.2</v>
      </c>
    </row>
    <row r="69" spans="1:3" x14ac:dyDescent="0.25">
      <c r="B69" s="3">
        <v>41</v>
      </c>
      <c r="C69" s="39">
        <v>80.400000000000006</v>
      </c>
    </row>
    <row r="70" spans="1:3" x14ac:dyDescent="0.25">
      <c r="B70" s="3">
        <v>43</v>
      </c>
      <c r="C70" s="39">
        <v>105.3</v>
      </c>
    </row>
    <row r="71" spans="1:3" x14ac:dyDescent="0.25">
      <c r="B71" s="3">
        <v>45</v>
      </c>
      <c r="C71" s="39">
        <v>105.4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4">
        <f>C42*C$6</f>
        <v>41155.633991637224</v>
      </c>
    </row>
    <row r="74" spans="1:3" x14ac:dyDescent="0.25">
      <c r="B74" s="3">
        <v>2</v>
      </c>
      <c r="C74" s="24">
        <f t="shared" ref="C74:C102" si="0">C43*C$6</f>
        <v>10749.494189939614</v>
      </c>
    </row>
    <row r="75" spans="1:3" x14ac:dyDescent="0.25">
      <c r="B75" s="3">
        <v>3</v>
      </c>
      <c r="C75" s="24">
        <f t="shared" si="0"/>
        <v>4387.6738086868427</v>
      </c>
    </row>
    <row r="76" spans="1:3" x14ac:dyDescent="0.25">
      <c r="B76" s="4">
        <v>4</v>
      </c>
      <c r="C76" s="24">
        <f t="shared" si="0"/>
        <v>2242.6396537020828</v>
      </c>
    </row>
    <row r="77" spans="1:3" x14ac:dyDescent="0.25">
      <c r="B77" s="3">
        <v>5</v>
      </c>
      <c r="C77" s="24">
        <f t="shared" si="0"/>
        <v>1384.8754626314183</v>
      </c>
    </row>
    <row r="78" spans="1:3" x14ac:dyDescent="0.25">
      <c r="B78" s="3">
        <v>6</v>
      </c>
      <c r="C78" s="24">
        <f t="shared" si="0"/>
        <v>948.61318561692747</v>
      </c>
    </row>
    <row r="79" spans="1:3" x14ac:dyDescent="0.25">
      <c r="B79" s="3">
        <v>7</v>
      </c>
      <c r="C79" s="24">
        <f t="shared" si="0"/>
        <v>643.21919708498206</v>
      </c>
    </row>
    <row r="80" spans="1:3" x14ac:dyDescent="0.25">
      <c r="B80" s="3">
        <v>8</v>
      </c>
      <c r="C80" s="24">
        <f t="shared" si="0"/>
        <v>568.89765120331401</v>
      </c>
    </row>
    <row r="81" spans="2:3" x14ac:dyDescent="0.25">
      <c r="B81" s="3">
        <v>9</v>
      </c>
      <c r="C81" s="24">
        <f t="shared" si="0"/>
        <v>509.96014558806115</v>
      </c>
    </row>
    <row r="82" spans="2:3" x14ac:dyDescent="0.25">
      <c r="B82" s="4">
        <v>10</v>
      </c>
      <c r="C82" s="24">
        <f t="shared" si="0"/>
        <v>357.57498997613743</v>
      </c>
    </row>
    <row r="83" spans="2:3" x14ac:dyDescent="0.25">
      <c r="B83" s="4">
        <v>11.5</v>
      </c>
      <c r="C83" s="24">
        <f t="shared" si="0"/>
        <v>406.84549731587265</v>
      </c>
    </row>
    <row r="84" spans="2:3" x14ac:dyDescent="0.25">
      <c r="B84" s="3">
        <v>13</v>
      </c>
      <c r="C84" s="24">
        <f t="shared" si="0"/>
        <v>260.80106100294444</v>
      </c>
    </row>
    <row r="85" spans="2:3" x14ac:dyDescent="0.25">
      <c r="B85" s="3">
        <v>14.5</v>
      </c>
      <c r="C85" s="24">
        <f t="shared" si="0"/>
        <v>299.05326923294984</v>
      </c>
    </row>
    <row r="86" spans="2:3" x14ac:dyDescent="0.25">
      <c r="B86" s="3">
        <v>16</v>
      </c>
      <c r="C86" s="24">
        <f t="shared" si="0"/>
        <v>279.82321889993079</v>
      </c>
    </row>
    <row r="87" spans="2:3" x14ac:dyDescent="0.25">
      <c r="B87" s="3">
        <v>17.5</v>
      </c>
      <c r="C87" s="24">
        <f t="shared" si="0"/>
        <v>227.3303788016897</v>
      </c>
    </row>
    <row r="88" spans="2:3" x14ac:dyDescent="0.25">
      <c r="B88" s="3">
        <v>19</v>
      </c>
      <c r="C88" s="24">
        <f t="shared" si="0"/>
        <v>198.32938397513672</v>
      </c>
    </row>
    <row r="89" spans="2:3" x14ac:dyDescent="0.25">
      <c r="B89" s="3">
        <v>20.5</v>
      </c>
      <c r="C89" s="24">
        <f t="shared" si="0"/>
        <v>198.43333019315301</v>
      </c>
    </row>
    <row r="90" spans="2:3" x14ac:dyDescent="0.25">
      <c r="B90" s="3">
        <v>22</v>
      </c>
      <c r="C90" s="24">
        <f t="shared" si="0"/>
        <v>182.94534370872148</v>
      </c>
    </row>
    <row r="91" spans="2:3" x14ac:dyDescent="0.25">
      <c r="B91" s="3">
        <v>23.5</v>
      </c>
      <c r="C91" s="24">
        <f t="shared" si="0"/>
        <v>135.02613720319843</v>
      </c>
    </row>
    <row r="92" spans="2:3" x14ac:dyDescent="0.25">
      <c r="B92" s="3">
        <v>25</v>
      </c>
      <c r="C92" s="24">
        <f t="shared" si="0"/>
        <v>135.13008342121472</v>
      </c>
    </row>
    <row r="93" spans="2:3" x14ac:dyDescent="0.25">
      <c r="B93" s="3">
        <v>27</v>
      </c>
      <c r="C93" s="24">
        <f t="shared" si="0"/>
        <v>130.24461117444773</v>
      </c>
    </row>
    <row r="94" spans="2:3" x14ac:dyDescent="0.25">
      <c r="B94" s="3">
        <v>29</v>
      </c>
      <c r="C94" s="24">
        <f t="shared" si="0"/>
        <v>137.31295399955744</v>
      </c>
    </row>
    <row r="95" spans="2:3" x14ac:dyDescent="0.25">
      <c r="B95" s="3">
        <v>31</v>
      </c>
      <c r="C95" s="24">
        <f t="shared" si="0"/>
        <v>112.78164654770615</v>
      </c>
    </row>
    <row r="96" spans="2:3" x14ac:dyDescent="0.25">
      <c r="B96" s="3">
        <v>33</v>
      </c>
      <c r="C96" s="24">
        <f t="shared" si="0"/>
        <v>139.59977079591647</v>
      </c>
    </row>
    <row r="97" spans="1:3" x14ac:dyDescent="0.25">
      <c r="B97" s="3">
        <v>35</v>
      </c>
      <c r="C97" s="24">
        <f t="shared" si="0"/>
        <v>188.14265460953743</v>
      </c>
    </row>
    <row r="98" spans="1:3" x14ac:dyDescent="0.25">
      <c r="B98" s="3">
        <v>37</v>
      </c>
      <c r="C98" s="24">
        <f t="shared" si="0"/>
        <v>156.64695055059275</v>
      </c>
    </row>
    <row r="99" spans="1:3" x14ac:dyDescent="0.25">
      <c r="B99" s="3">
        <v>39</v>
      </c>
      <c r="C99" s="24">
        <f t="shared" si="0"/>
        <v>130.14066495643144</v>
      </c>
    </row>
    <row r="100" spans="1:3" x14ac:dyDescent="0.25">
      <c r="B100" s="3">
        <v>41</v>
      </c>
      <c r="C100" s="24">
        <f t="shared" si="0"/>
        <v>83.572759285120497</v>
      </c>
    </row>
    <row r="101" spans="1:3" x14ac:dyDescent="0.25">
      <c r="B101" s="3">
        <v>43</v>
      </c>
      <c r="C101" s="24">
        <f t="shared" si="0"/>
        <v>109.45536757118393</v>
      </c>
    </row>
    <row r="102" spans="1:3" x14ac:dyDescent="0.25">
      <c r="B102" s="3">
        <v>45</v>
      </c>
      <c r="C102" s="24">
        <f t="shared" si="0"/>
        <v>109.55931378920026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69992.574815709551</v>
      </c>
    </row>
    <row r="105" spans="1:3" x14ac:dyDescent="0.25">
      <c r="B105" s="3">
        <v>2</v>
      </c>
      <c r="C105">
        <f t="shared" ref="C105:C133" si="1">C74/C$5/($B74-$B73)</f>
        <v>18281.452703978935</v>
      </c>
    </row>
    <row r="106" spans="1:3" x14ac:dyDescent="0.25">
      <c r="B106" s="3">
        <v>3</v>
      </c>
      <c r="C106">
        <f t="shared" si="1"/>
        <v>7462.0302868823846</v>
      </c>
    </row>
    <row r="107" spans="1:3" x14ac:dyDescent="0.25">
      <c r="B107" s="4">
        <v>4</v>
      </c>
      <c r="C107">
        <f t="shared" si="1"/>
        <v>3814.0130165001401</v>
      </c>
    </row>
    <row r="108" spans="1:3" x14ac:dyDescent="0.25">
      <c r="B108" s="3">
        <v>5</v>
      </c>
      <c r="C108">
        <f t="shared" si="1"/>
        <v>2355.2303786248608</v>
      </c>
    </row>
    <row r="109" spans="1:3" x14ac:dyDescent="0.25">
      <c r="B109" s="3">
        <v>6</v>
      </c>
      <c r="C109">
        <f t="shared" si="1"/>
        <v>1613.2877306410328</v>
      </c>
    </row>
    <row r="110" spans="1:3" x14ac:dyDescent="0.25">
      <c r="B110" s="3">
        <v>7</v>
      </c>
      <c r="C110">
        <f t="shared" si="1"/>
        <v>1093.9101991241189</v>
      </c>
    </row>
    <row r="111" spans="1:3" x14ac:dyDescent="0.25">
      <c r="B111" s="3">
        <v>8</v>
      </c>
      <c r="C111">
        <f t="shared" si="1"/>
        <v>967.51301225053396</v>
      </c>
    </row>
    <row r="112" spans="1:3" x14ac:dyDescent="0.25">
      <c r="B112" s="3">
        <v>9</v>
      </c>
      <c r="C112">
        <f t="shared" si="1"/>
        <v>867.27915916336917</v>
      </c>
    </row>
    <row r="113" spans="2:3" x14ac:dyDescent="0.25">
      <c r="B113" s="4">
        <v>10</v>
      </c>
      <c r="C113">
        <f t="shared" si="1"/>
        <v>608.12073125193433</v>
      </c>
    </row>
    <row r="114" spans="2:3" x14ac:dyDescent="0.25">
      <c r="B114" s="4">
        <v>11.5</v>
      </c>
      <c r="C114">
        <f t="shared" si="1"/>
        <v>461.27607405427733</v>
      </c>
    </row>
    <row r="115" spans="2:3" x14ac:dyDescent="0.25">
      <c r="B115" s="3">
        <v>13</v>
      </c>
      <c r="C115">
        <f t="shared" si="1"/>
        <v>295.69281292850837</v>
      </c>
    </row>
    <row r="116" spans="2:3" x14ac:dyDescent="0.25">
      <c r="B116" s="3">
        <v>14.5</v>
      </c>
      <c r="C116">
        <f t="shared" si="1"/>
        <v>339.06266352942151</v>
      </c>
    </row>
    <row r="117" spans="2:3" x14ac:dyDescent="0.25">
      <c r="B117" s="3">
        <v>16</v>
      </c>
      <c r="C117">
        <f t="shared" si="1"/>
        <v>317.25988537407119</v>
      </c>
    </row>
    <row r="118" spans="2:3" x14ac:dyDescent="0.25">
      <c r="B118" s="3">
        <v>17.5</v>
      </c>
      <c r="C118">
        <f t="shared" si="1"/>
        <v>257.74419365270938</v>
      </c>
    </row>
    <row r="119" spans="2:3" x14ac:dyDescent="0.25">
      <c r="B119" s="3">
        <v>19</v>
      </c>
      <c r="C119">
        <f t="shared" si="1"/>
        <v>224.86324713734317</v>
      </c>
    </row>
    <row r="120" spans="2:3" x14ac:dyDescent="0.25">
      <c r="B120" s="3">
        <v>20.5</v>
      </c>
      <c r="C120">
        <f t="shared" si="1"/>
        <v>224.98109999223695</v>
      </c>
    </row>
    <row r="121" spans="2:3" x14ac:dyDescent="0.25">
      <c r="B121" s="3">
        <v>22</v>
      </c>
      <c r="C121">
        <f t="shared" si="1"/>
        <v>207.42102461306288</v>
      </c>
    </row>
    <row r="122" spans="2:3" x14ac:dyDescent="0.25">
      <c r="B122" s="3">
        <v>23.5</v>
      </c>
      <c r="C122">
        <f t="shared" si="1"/>
        <v>153.09085850702766</v>
      </c>
    </row>
    <row r="123" spans="2:3" x14ac:dyDescent="0.25">
      <c r="B123" s="3">
        <v>25</v>
      </c>
      <c r="C123">
        <f t="shared" si="1"/>
        <v>153.20871136192144</v>
      </c>
    </row>
    <row r="124" spans="2:3" x14ac:dyDescent="0.25">
      <c r="B124" s="3">
        <v>27</v>
      </c>
      <c r="C124">
        <f t="shared" si="1"/>
        <v>110.75222038643513</v>
      </c>
    </row>
    <row r="125" spans="2:3" x14ac:dyDescent="0.25">
      <c r="B125" s="3">
        <v>29</v>
      </c>
      <c r="C125">
        <f t="shared" si="1"/>
        <v>116.76271598601821</v>
      </c>
    </row>
    <row r="126" spans="2:3" x14ac:dyDescent="0.25">
      <c r="B126" s="3">
        <v>31</v>
      </c>
      <c r="C126">
        <f t="shared" si="1"/>
        <v>95.902760669818136</v>
      </c>
    </row>
    <row r="127" spans="2:3" x14ac:dyDescent="0.25">
      <c r="B127" s="3">
        <v>33</v>
      </c>
      <c r="C127">
        <f t="shared" si="1"/>
        <v>118.70728809176569</v>
      </c>
    </row>
    <row r="128" spans="2:3" x14ac:dyDescent="0.25">
      <c r="B128" s="3">
        <v>35</v>
      </c>
      <c r="C128">
        <f t="shared" si="1"/>
        <v>159.98525051831413</v>
      </c>
    </row>
    <row r="129" spans="1:3" x14ac:dyDescent="0.25">
      <c r="B129" s="3">
        <v>37</v>
      </c>
      <c r="C129">
        <f t="shared" si="1"/>
        <v>133.2031892437013</v>
      </c>
    </row>
    <row r="130" spans="1:3" x14ac:dyDescent="0.25">
      <c r="B130" s="3">
        <v>39</v>
      </c>
      <c r="C130">
        <f t="shared" si="1"/>
        <v>110.66383074526482</v>
      </c>
    </row>
    <row r="131" spans="1:3" x14ac:dyDescent="0.25">
      <c r="B131" s="3">
        <v>41</v>
      </c>
      <c r="C131">
        <f t="shared" si="1"/>
        <v>71.06527150095279</v>
      </c>
    </row>
    <row r="132" spans="1:3" x14ac:dyDescent="0.25">
      <c r="B132" s="3">
        <v>43</v>
      </c>
      <c r="C132">
        <f t="shared" si="1"/>
        <v>93.074292152367278</v>
      </c>
    </row>
    <row r="133" spans="1:3" x14ac:dyDescent="0.25">
      <c r="B133" s="3">
        <v>45</v>
      </c>
      <c r="C133">
        <f t="shared" si="1"/>
        <v>93.162681793537629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4.8450519701913146</v>
      </c>
    </row>
    <row r="136" spans="1:3" x14ac:dyDescent="0.25">
      <c r="B136" s="3">
        <v>2</v>
      </c>
      <c r="C136">
        <f t="shared" ref="C136:C164" si="2">LOG10(C105)</f>
        <v>4.2620107032279266</v>
      </c>
    </row>
    <row r="137" spans="1:3" x14ac:dyDescent="0.25">
      <c r="B137" s="3">
        <v>3</v>
      </c>
      <c r="C137">
        <f t="shared" si="2"/>
        <v>3.8728570074224731</v>
      </c>
    </row>
    <row r="138" spans="1:3" x14ac:dyDescent="0.25">
      <c r="B138" s="4">
        <v>4</v>
      </c>
      <c r="C138">
        <f t="shared" si="2"/>
        <v>3.581382170876882</v>
      </c>
    </row>
    <row r="139" spans="1:3" x14ac:dyDescent="0.25">
      <c r="B139" s="3">
        <v>5</v>
      </c>
      <c r="C139">
        <f t="shared" si="2"/>
        <v>3.372033394382973</v>
      </c>
    </row>
    <row r="140" spans="1:3" x14ac:dyDescent="0.25">
      <c r="B140" s="3">
        <v>6</v>
      </c>
      <c r="C140">
        <f t="shared" si="2"/>
        <v>3.2077118309262769</v>
      </c>
    </row>
    <row r="141" spans="1:3" x14ac:dyDescent="0.25">
      <c r="B141" s="3">
        <v>7</v>
      </c>
      <c r="C141">
        <f t="shared" si="2"/>
        <v>3.0389816715169649</v>
      </c>
    </row>
    <row r="142" spans="1:3" x14ac:dyDescent="0.25">
      <c r="B142" s="3">
        <v>8</v>
      </c>
      <c r="C142">
        <f t="shared" si="2"/>
        <v>2.9856568146321401</v>
      </c>
    </row>
    <row r="143" spans="1:3" x14ac:dyDescent="0.25">
      <c r="B143" s="3">
        <v>9</v>
      </c>
      <c r="C143">
        <f t="shared" si="2"/>
        <v>2.9381589103600017</v>
      </c>
    </row>
    <row r="144" spans="1:3" x14ac:dyDescent="0.25">
      <c r="B144" s="4">
        <v>10</v>
      </c>
      <c r="C144">
        <f t="shared" si="2"/>
        <v>2.7839898090611648</v>
      </c>
    </row>
    <row r="145" spans="2:14" x14ac:dyDescent="0.25">
      <c r="B145" s="14">
        <v>11.5</v>
      </c>
      <c r="C145" s="15">
        <f t="shared" si="2"/>
        <v>2.663960928755936</v>
      </c>
    </row>
    <row r="146" spans="2:14" x14ac:dyDescent="0.25">
      <c r="B146" s="3">
        <v>13</v>
      </c>
      <c r="C146">
        <f t="shared" si="2"/>
        <v>2.4708407687485643</v>
      </c>
    </row>
    <row r="147" spans="2:14" x14ac:dyDescent="0.25">
      <c r="B147" s="3">
        <v>14.5</v>
      </c>
      <c r="C147">
        <f t="shared" si="2"/>
        <v>2.5302799693242797</v>
      </c>
    </row>
    <row r="148" spans="2:14" x14ac:dyDescent="0.25">
      <c r="B148" s="3">
        <v>16</v>
      </c>
      <c r="C148">
        <f t="shared" si="2"/>
        <v>2.5014151629858929</v>
      </c>
    </row>
    <row r="149" spans="2:14" x14ac:dyDescent="0.25">
      <c r="B149" s="3">
        <v>17.5</v>
      </c>
      <c r="C149">
        <f t="shared" si="2"/>
        <v>2.4111888904715908</v>
      </c>
    </row>
    <row r="150" spans="2:14" x14ac:dyDescent="0.25">
      <c r="B150" s="3">
        <v>19</v>
      </c>
      <c r="C150">
        <f t="shared" si="2"/>
        <v>2.3519184778020299</v>
      </c>
    </row>
    <row r="151" spans="2:14" x14ac:dyDescent="0.25">
      <c r="B151" s="3">
        <v>20.5</v>
      </c>
      <c r="C151">
        <f t="shared" si="2"/>
        <v>2.3521460358276203</v>
      </c>
    </row>
    <row r="152" spans="2:14" x14ac:dyDescent="0.25">
      <c r="B152" s="3">
        <v>22</v>
      </c>
      <c r="C152">
        <f t="shared" si="2"/>
        <v>2.3168527752481034</v>
      </c>
    </row>
    <row r="153" spans="2:14" x14ac:dyDescent="0.25">
      <c r="B153" s="3">
        <v>23.5</v>
      </c>
      <c r="C153">
        <f t="shared" si="2"/>
        <v>2.1849492585069816</v>
      </c>
    </row>
    <row r="154" spans="2:14" x14ac:dyDescent="0.25">
      <c r="B154" s="3">
        <v>25</v>
      </c>
      <c r="C154">
        <f t="shared" si="2"/>
        <v>2.1852834597407904</v>
      </c>
    </row>
    <row r="155" spans="2:14" x14ac:dyDescent="0.25">
      <c r="B155" s="3">
        <v>27</v>
      </c>
      <c r="C155">
        <f t="shared" si="2"/>
        <v>2.0443524418198038</v>
      </c>
    </row>
    <row r="156" spans="2:14" x14ac:dyDescent="0.25">
      <c r="B156" s="3">
        <v>29</v>
      </c>
      <c r="C156">
        <f t="shared" si="2"/>
        <v>2.0673041884401808</v>
      </c>
    </row>
    <row r="157" spans="2:14" x14ac:dyDescent="0.25">
      <c r="B157" s="3">
        <v>31</v>
      </c>
      <c r="C157">
        <f t="shared" si="2"/>
        <v>1.9818311090102019</v>
      </c>
    </row>
    <row r="158" spans="2:14" x14ac:dyDescent="0.25">
      <c r="B158" s="3">
        <v>33</v>
      </c>
      <c r="C158">
        <f t="shared" si="2"/>
        <v>2.0744773834943691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2.2040799456948381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2.1245146231402856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2.0440056997000644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1.8516574195741049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1.9688297420111402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1.9692419817021816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0.69901701967093721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0.74524047590941223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0.77778778039499885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11">
        <f>RSQ($B138:$B$164, $C138:$C$164)</f>
        <v>0.80090432429986236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11">
        <f>RSQ($B139:$B$164, $C139:$C$164)</f>
        <v>0.81505199228096159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11">
        <f>RSQ($B140:$B$164, $C140:$C$164)</f>
        <v>0.82338089410775306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13">
        <f>RSQ($B141:$B$164, $C141:$C$164)</f>
        <v>0.82697132814732521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11">
        <f>RSQ($B142:$B$164, $C142:$C$164)</f>
        <v>0.82054262337071759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11">
        <f>RSQ($B143:$B$164, $C143:$C$164)</f>
        <v>0.81758979681991206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11">
        <f>RSQ($B144:$B$164, $C144:$C$164)</f>
        <v>0.82574512000833755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23">
        <f>RSQ($B145:$B$164, $C145:$C$164)</f>
        <v>0.81938233122928905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11">
        <f>RSQ($B146:$B$164, $C146:$C$164)</f>
        <v>0.80271167391805009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11">
        <f>RSQ($B147:$B$164, $C147:$C$164)</f>
        <v>0.77817212836426475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0.74477613806213772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0.70590008718633424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0.65350386863312349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0.59001095303671436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0.50331239906576297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0.38640764624833512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0.29632285052342167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0.17159782717884745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0.21250770461669388</v>
      </c>
    </row>
    <row r="188" spans="2:14" x14ac:dyDescent="0.25">
      <c r="B188" s="3">
        <v>31</v>
      </c>
      <c r="C188" s="11">
        <f>RSQ($B157:$B$164, $C157:$C$164)</f>
        <v>0.2208978245985227</v>
      </c>
    </row>
    <row r="189" spans="2:14" x14ac:dyDescent="0.25">
      <c r="B189" s="3">
        <v>33</v>
      </c>
      <c r="C189" s="11">
        <f>RSQ($B158:$B$164, $C158:$C$164)</f>
        <v>0.49731493168021551</v>
      </c>
    </row>
    <row r="190" spans="2:14" x14ac:dyDescent="0.25">
      <c r="B190" s="3">
        <v>35</v>
      </c>
      <c r="C190" s="11">
        <f>RSQ($B159:$B$164, $C159:$C$164)</f>
        <v>0.61090351594599912</v>
      </c>
    </row>
    <row r="191" spans="2:14" x14ac:dyDescent="0.25">
      <c r="B191" s="3">
        <v>37</v>
      </c>
      <c r="C191" s="11">
        <f>RSQ($B160:$B$164, $C160:$C$164)</f>
        <v>0.36274806044285957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3.0277754455740401E-2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0.75262939240603344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0.99999999999999978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6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>
        <f>RSQ($B$135:$B137, $C$135:$C137)</f>
        <v>0.98691565488333755</v>
      </c>
    </row>
    <row r="201" spans="1:14" x14ac:dyDescent="0.25">
      <c r="B201" s="4">
        <v>4</v>
      </c>
      <c r="C201" s="11">
        <f>RSQ($B$135:$B138, $C$135:$C138)</f>
        <v>0.97574775376255696</v>
      </c>
    </row>
    <row r="202" spans="1:14" x14ac:dyDescent="0.25">
      <c r="B202" s="3">
        <v>5</v>
      </c>
      <c r="C202" s="11"/>
    </row>
    <row r="203" spans="1:14" x14ac:dyDescent="0.25">
      <c r="B203" s="3">
        <v>6</v>
      </c>
      <c r="C203" s="11"/>
    </row>
    <row r="204" spans="1:14" x14ac:dyDescent="0.25">
      <c r="B204" s="3">
        <v>7</v>
      </c>
      <c r="C204" s="11"/>
    </row>
    <row r="205" spans="1:14" x14ac:dyDescent="0.25">
      <c r="B205" s="3">
        <v>8</v>
      </c>
      <c r="C205" s="11"/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4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 s="40">
        <f>RSQ($B137:$B$140, C137:C$140)</f>
        <v>0.98336814149626794</v>
      </c>
    </row>
    <row r="232" spans="1:3" x14ac:dyDescent="0.25">
      <c r="B232" s="4">
        <v>4</v>
      </c>
      <c r="C232" s="40">
        <f>RSQ($B138:$B$140, C138:C$140)</f>
        <v>0.9951832436320065</v>
      </c>
    </row>
    <row r="233" spans="1:3" x14ac:dyDescent="0.25">
      <c r="B233" s="3">
        <v>5</v>
      </c>
      <c r="C233">
        <f>RSQ($B139:$B$140, C139:C$140)</f>
        <v>0.99999999999999956</v>
      </c>
    </row>
    <row r="234" spans="1:3" x14ac:dyDescent="0.25">
      <c r="B234" s="3">
        <v>6</v>
      </c>
    </row>
    <row r="235" spans="1:3" x14ac:dyDescent="0.25">
      <c r="B235" s="3">
        <v>7</v>
      </c>
    </row>
    <row r="236" spans="1:3" x14ac:dyDescent="0.25">
      <c r="B236" s="3">
        <v>8</v>
      </c>
    </row>
    <row r="237" spans="1:3" x14ac:dyDescent="0.25">
      <c r="B237" s="3">
        <v>9</v>
      </c>
    </row>
    <row r="238" spans="1:3" x14ac:dyDescent="0.25">
      <c r="B238" s="4">
        <v>10</v>
      </c>
    </row>
    <row r="239" spans="1:3" x14ac:dyDescent="0.25">
      <c r="B239" s="14">
        <v>11.5</v>
      </c>
      <c r="C239" s="15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1.9833681414962681</v>
      </c>
    </row>
    <row r="263" spans="1:14" x14ac:dyDescent="0.25">
      <c r="B263" s="4">
        <v>4</v>
      </c>
      <c r="C263" s="41">
        <f>SUM(C200,C232)</f>
        <v>1.982098898515344</v>
      </c>
    </row>
    <row r="264" spans="1:14" x14ac:dyDescent="0.25">
      <c r="B264" s="3">
        <v>5</v>
      </c>
      <c r="C264" s="41">
        <f>SUM(C201,C233)</f>
        <v>1.9757477537625565</v>
      </c>
    </row>
    <row r="265" spans="1:14" x14ac:dyDescent="0.25">
      <c r="B265" s="3">
        <v>6</v>
      </c>
      <c r="C265" s="11"/>
    </row>
    <row r="266" spans="1:14" x14ac:dyDescent="0.25">
      <c r="B266" s="3">
        <v>7</v>
      </c>
      <c r="C266" s="11"/>
    </row>
    <row r="267" spans="1:14" x14ac:dyDescent="0.25">
      <c r="B267" s="3">
        <v>8</v>
      </c>
      <c r="C267" s="11"/>
    </row>
    <row r="268" spans="1:14" x14ac:dyDescent="0.25">
      <c r="B268" s="3">
        <v>9</v>
      </c>
      <c r="C268" s="11"/>
    </row>
    <row r="269" spans="1:14" x14ac:dyDescent="0.25">
      <c r="B269" s="4">
        <v>10</v>
      </c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1.9833681414962681</v>
      </c>
    </row>
    <row r="291" spans="1:3" x14ac:dyDescent="0.25">
      <c r="A291" t="s">
        <v>18</v>
      </c>
      <c r="C291">
        <f>MATCH(C290,C260:C268,0)-1</f>
        <v>2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3">IF(0 &lt; 10^C135-10^(C$19*$B293+C$20), LOG(10^C135-10^(C$19*$B293+C$20)), 0)</f>
        <v>4.8395986359347383</v>
      </c>
    </row>
    <row r="294" spans="1:3" x14ac:dyDescent="0.25">
      <c r="B294" s="3">
        <v>2</v>
      </c>
      <c r="C294">
        <f t="shared" si="3"/>
        <v>4.242030064343707</v>
      </c>
    </row>
    <row r="295" spans="1:3" x14ac:dyDescent="0.25">
      <c r="B295" s="3">
        <v>3</v>
      </c>
      <c r="C295">
        <f t="shared" si="3"/>
        <v>3.8253189921428397</v>
      </c>
    </row>
    <row r="296" spans="1:3" x14ac:dyDescent="0.25">
      <c r="B296" s="4">
        <v>4</v>
      </c>
      <c r="C296">
        <f t="shared" si="3"/>
        <v>3.4893722889253067</v>
      </c>
    </row>
    <row r="297" spans="1:3" x14ac:dyDescent="0.25">
      <c r="B297" s="3">
        <v>5</v>
      </c>
      <c r="C297">
        <f t="shared" si="3"/>
        <v>3.2226834440092555</v>
      </c>
    </row>
    <row r="298" spans="1:3" x14ac:dyDescent="0.25">
      <c r="B298" s="3">
        <v>6</v>
      </c>
      <c r="C298">
        <f t="shared" si="3"/>
        <v>2.9859810086009557</v>
      </c>
    </row>
    <row r="299" spans="1:3" x14ac:dyDescent="0.25">
      <c r="B299" s="3">
        <v>7</v>
      </c>
      <c r="C299">
        <f>IF(0 &lt; 10^C141-10^(C$19*$B299+C$20), LOG(10^C141-10^(C$19*$B299+C$20)), 0)</f>
        <v>2.6873441790479209</v>
      </c>
    </row>
    <row r="300" spans="1:3" x14ac:dyDescent="0.25">
      <c r="B300" s="3">
        <v>8</v>
      </c>
      <c r="C300">
        <f t="shared" ref="C300:C302" si="4">IF(0 &lt; 10^C142-10^(C$19*$B300+C$20), LOG(10^C142-10^(C$19*$B300+C$20)), 0)</f>
        <v>2.5978043972355183</v>
      </c>
    </row>
    <row r="301" spans="1:3" x14ac:dyDescent="0.25">
      <c r="B301" s="3">
        <v>9</v>
      </c>
      <c r="C301">
        <f t="shared" si="4"/>
        <v>2.5178158400620561</v>
      </c>
    </row>
    <row r="302" spans="1:3" x14ac:dyDescent="0.25">
      <c r="B302" s="4">
        <v>10</v>
      </c>
      <c r="C302">
        <f t="shared" si="4"/>
        <v>2.0083426980731613</v>
      </c>
    </row>
    <row r="303" spans="1:3" x14ac:dyDescent="0.25">
      <c r="B303" s="14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6" si="5">IF(0&lt;10^C293-10^(C$28*$B324+C$29),LOG(10^C293-10^(C$28*$B324+C$29)),0)</f>
        <v>4.6677448493858806</v>
      </c>
    </row>
    <row r="325" spans="1:3" x14ac:dyDescent="0.25">
      <c r="B325" s="3">
        <v>2</v>
      </c>
      <c r="C325">
        <f t="shared" si="5"/>
        <v>3.7441829373813578</v>
      </c>
    </row>
    <row r="326" spans="1:3" x14ac:dyDescent="0.25">
      <c r="B326" s="3">
        <v>3</v>
      </c>
      <c r="C326">
        <f t="shared" si="5"/>
        <v>2.6102856967850978</v>
      </c>
    </row>
    <row r="327" spans="1:3" x14ac:dyDescent="0.25">
      <c r="B327" s="4">
        <v>4</v>
      </c>
      <c r="C327">
        <f>IF(0&lt;10^C296-10^(C$28*$B327+C$29),LOG(10^C296-10^(C$28*$B327+C$29)),0)</f>
        <v>0</v>
      </c>
    </row>
    <row r="328" spans="1:3" x14ac:dyDescent="0.25">
      <c r="B328" s="3">
        <v>5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4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2016-08-07T21:44:06Z</dcterms:modified>
</cp:coreProperties>
</file>