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328" i="2"/>
  <c r="C327" i="2"/>
  <c r="C29" i="2"/>
  <c r="C28" i="2"/>
  <c r="C27" i="2"/>
  <c r="C20" i="2"/>
  <c r="C19" i="2"/>
  <c r="C18" i="2"/>
  <c r="C262" i="2"/>
  <c r="C231" i="2"/>
  <c r="C232" i="2"/>
  <c r="C233" i="2"/>
  <c r="C234" i="2"/>
  <c r="C235" i="2"/>
  <c r="C236" i="2"/>
  <c r="C237" i="2"/>
  <c r="C205" i="2"/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199" i="2" l="1"/>
  <c r="C201" i="2"/>
  <c r="C264" i="2" s="1"/>
  <c r="C204" i="2"/>
  <c r="C267" i="2" s="1"/>
  <c r="C202" i="2"/>
  <c r="C265" i="2" s="1"/>
  <c r="C203" i="2"/>
  <c r="C266" i="2" s="1"/>
  <c r="C200" i="2"/>
  <c r="C22" i="2"/>
  <c r="C180" i="2"/>
  <c r="C181" i="2"/>
  <c r="C170" i="2"/>
  <c r="C168" i="2"/>
  <c r="C190" i="2"/>
  <c r="C186" i="2"/>
  <c r="C182" i="2"/>
  <c r="C178" i="2"/>
  <c r="C174" i="2"/>
  <c r="C193" i="2"/>
  <c r="C189" i="2"/>
  <c r="C177" i="2"/>
  <c r="C173" i="2"/>
  <c r="C169" i="2"/>
  <c r="C166" i="2"/>
  <c r="C192" i="2"/>
  <c r="C188" i="2"/>
  <c r="C184" i="2"/>
  <c r="C176" i="2"/>
  <c r="C172" i="2"/>
  <c r="C191" i="2"/>
  <c r="C187" i="2"/>
  <c r="C183" i="2"/>
  <c r="C179" i="2"/>
  <c r="C175" i="2"/>
  <c r="C171" i="2"/>
  <c r="C167" i="2"/>
  <c r="C194" i="2"/>
  <c r="C263" i="2" l="1"/>
  <c r="C299" i="2"/>
  <c r="C294" i="2"/>
  <c r="C295" i="2"/>
  <c r="C296" i="2"/>
  <c r="C297" i="2"/>
  <c r="C302" i="2"/>
  <c r="C300" i="2"/>
  <c r="C298" i="2"/>
  <c r="C293" i="2"/>
  <c r="C301" i="2"/>
  <c r="C21" i="2"/>
  <c r="C10" i="2" s="1"/>
  <c r="C31" i="2" l="1"/>
  <c r="C16" i="2"/>
  <c r="C17" i="2"/>
  <c r="C290" i="2"/>
  <c r="C291" i="2" s="1"/>
  <c r="C326" i="2" l="1"/>
  <c r="C33" i="2"/>
  <c r="C30" i="2"/>
  <c r="C26" i="2" s="1"/>
  <c r="C325" i="2"/>
  <c r="C324" i="2"/>
  <c r="C9" i="2"/>
  <c r="C12" i="2" s="1"/>
  <c r="C39" i="2" l="1"/>
  <c r="C35" i="2" s="1"/>
  <c r="C40" i="2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<sst xmlns="http://schemas.openxmlformats.org/spreadsheetml/2006/main" count="68" uniqueCount="39">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</sst>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5" xfId="0" applyNumberFormat="1" applyFont="1" applyBorder="1"/>
    <xf numFmtId="164" fontId="0" fillId="0" borderId="0" xfId="0" applyNumberForma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Border="1"/>
    <xf numFmtId="0" fontId="0" fillId="0" borderId="3" xfId="0" applyBorder="1"/>
    <xf numFmtId="0" fontId="2" fillId="0" borderId="0" xfId="3"/>
    <xf numFmtId="0" fontId="2" fillId="0" borderId="0" xfId="1" applyFont="1" applyFill="1" applyBorder="1" applyAlignment="1" applyProtection="1"/>
    <xf numFmtId="0" fontId="2" fillId="0" borderId="0" xfId="3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0" xfId="1" applyFont="1"/>
    <xf numFmtId="0" fontId="3" fillId="0" borderId="3" xfId="1" applyFont="1" applyBorder="1"/>
    <xf numFmtId="0" fontId="3" fillId="0" borderId="5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6" sqref="C1:C6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44" t="s">
        <v>3</v>
      </c>
      <c r="B2" s="44"/>
      <c r="C2" s="36">
        <v>17896.21</v>
      </c>
    </row>
    <row r="3" spans="1:3" x14ac:dyDescent="0.25">
      <c r="A3" s="44" t="s">
        <v>4</v>
      </c>
      <c r="B3" s="44"/>
      <c r="C3" s="40">
        <v>8460.2000000000007</v>
      </c>
    </row>
    <row r="4" spans="1:3" x14ac:dyDescent="0.25">
      <c r="A4" s="44" t="s">
        <v>5</v>
      </c>
      <c r="B4" s="44"/>
      <c r="C4" s="38">
        <v>3231.7</v>
      </c>
    </row>
    <row r="5" spans="1:3" x14ac:dyDescent="0.25">
      <c r="A5" s="44" t="s">
        <v>6</v>
      </c>
      <c r="B5" s="44"/>
      <c r="C5" s="37">
        <v>0.77560000000000073</v>
      </c>
    </row>
    <row r="6" spans="1:3" x14ac:dyDescent="0.25">
      <c r="A6" s="44" t="s">
        <v>7</v>
      </c>
      <c r="B6" s="44"/>
      <c r="C6" s="35">
        <v>1.0523687869528029</v>
      </c>
    </row>
    <row r="7" spans="1:3" x14ac:dyDescent="0.25">
      <c r="A7" s="44" t="s">
        <v>8</v>
      </c>
      <c r="B7" s="44"/>
      <c r="C7" s="2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32">
        <v>46244.1</v>
      </c>
    </row>
    <row r="10" spans="1:3" x14ac:dyDescent="0.25">
      <c r="B10" s="3">
        <v>2</v>
      </c>
      <c r="C10" s="32">
        <v>15955.5</v>
      </c>
    </row>
    <row r="11" spans="1:3" x14ac:dyDescent="0.25">
      <c r="B11" s="3">
        <v>3</v>
      </c>
      <c r="C11" s="32">
        <v>6318.3</v>
      </c>
    </row>
    <row r="12" spans="1:3" x14ac:dyDescent="0.25">
      <c r="B12" s="4">
        <v>4</v>
      </c>
      <c r="C12" s="32">
        <v>3305.8</v>
      </c>
    </row>
    <row r="13" spans="1:3" x14ac:dyDescent="0.25">
      <c r="B13" s="3">
        <v>5</v>
      </c>
      <c r="C13" s="32">
        <v>1921</v>
      </c>
    </row>
    <row r="14" spans="1:3" x14ac:dyDescent="0.25">
      <c r="B14" s="3">
        <v>6</v>
      </c>
      <c r="C14" s="32">
        <v>1257.9000000000001</v>
      </c>
    </row>
    <row r="15" spans="1:3" x14ac:dyDescent="0.25">
      <c r="B15" s="3">
        <v>7</v>
      </c>
      <c r="C15" s="32">
        <v>944.5</v>
      </c>
    </row>
    <row r="16" spans="1:3" x14ac:dyDescent="0.25">
      <c r="B16" s="3">
        <v>8</v>
      </c>
      <c r="C16" s="32">
        <v>758.7</v>
      </c>
    </row>
    <row r="17" spans="2:3" x14ac:dyDescent="0.25">
      <c r="B17" s="3">
        <v>9</v>
      </c>
      <c r="C17" s="32">
        <v>599.6</v>
      </c>
    </row>
    <row r="18" spans="2:3" x14ac:dyDescent="0.25">
      <c r="B18" s="4">
        <v>10</v>
      </c>
      <c r="C18" s="32">
        <v>447.3</v>
      </c>
    </row>
    <row r="19" spans="2:3" x14ac:dyDescent="0.25">
      <c r="B19" s="4">
        <v>11.5</v>
      </c>
      <c r="C19" s="32">
        <v>318.10000000000002</v>
      </c>
    </row>
    <row r="20" spans="2:3" x14ac:dyDescent="0.25">
      <c r="B20" s="3">
        <v>13</v>
      </c>
      <c r="C20" s="32">
        <v>435.8</v>
      </c>
    </row>
    <row r="21" spans="2:3" x14ac:dyDescent="0.25">
      <c r="B21" s="3">
        <v>14.5</v>
      </c>
      <c r="C21" s="32">
        <v>317.8</v>
      </c>
    </row>
    <row r="22" spans="2:3" x14ac:dyDescent="0.25">
      <c r="B22" s="3">
        <v>16</v>
      </c>
      <c r="C22" s="32">
        <v>239.1</v>
      </c>
    </row>
    <row r="23" spans="2:3" x14ac:dyDescent="0.25">
      <c r="B23" s="3">
        <v>17.5</v>
      </c>
      <c r="C23" s="32">
        <v>258.2</v>
      </c>
    </row>
    <row r="24" spans="2:3" x14ac:dyDescent="0.25">
      <c r="B24" s="3">
        <v>19</v>
      </c>
      <c r="C24" s="32">
        <v>228.6</v>
      </c>
    </row>
    <row r="25" spans="2:3" x14ac:dyDescent="0.25">
      <c r="B25" s="3">
        <v>20.5</v>
      </c>
      <c r="C25" s="32">
        <v>225.4</v>
      </c>
    </row>
    <row r="26" spans="2:3" x14ac:dyDescent="0.25">
      <c r="B26" s="3">
        <v>22</v>
      </c>
      <c r="C26" s="32">
        <v>215.5</v>
      </c>
    </row>
    <row r="27" spans="2:3" x14ac:dyDescent="0.25">
      <c r="B27" s="3">
        <v>23.5</v>
      </c>
      <c r="C27" s="32">
        <v>196.7</v>
      </c>
    </row>
    <row r="28" spans="2:3" x14ac:dyDescent="0.25">
      <c r="B28" s="3">
        <v>25</v>
      </c>
      <c r="C28" s="31"/>
    </row>
    <row r="29" spans="2:3" x14ac:dyDescent="0.25">
      <c r="B29" s="3">
        <v>27</v>
      </c>
      <c r="C29" s="32">
        <v>119.9</v>
      </c>
    </row>
    <row r="30" spans="2:3" x14ac:dyDescent="0.25">
      <c r="B30" s="3">
        <v>29</v>
      </c>
      <c r="C30" s="32">
        <v>169.2</v>
      </c>
    </row>
    <row r="31" spans="2:3" x14ac:dyDescent="0.25">
      <c r="B31" s="3">
        <v>31</v>
      </c>
      <c r="C31" s="32">
        <v>180.5</v>
      </c>
    </row>
    <row r="32" spans="2:3" x14ac:dyDescent="0.25">
      <c r="B32" s="3">
        <v>33</v>
      </c>
      <c r="C32" s="32">
        <v>258</v>
      </c>
    </row>
    <row r="33" spans="2:3" x14ac:dyDescent="0.25">
      <c r="B33" s="3">
        <v>35</v>
      </c>
      <c r="C33" s="32">
        <v>139.5</v>
      </c>
    </row>
    <row r="34" spans="2:3" x14ac:dyDescent="0.25">
      <c r="B34" s="3">
        <v>37</v>
      </c>
      <c r="C34" s="32">
        <v>147.4</v>
      </c>
    </row>
    <row r="35" spans="2:3" x14ac:dyDescent="0.25">
      <c r="B35" s="3">
        <v>39</v>
      </c>
      <c r="C35" s="32">
        <v>139.69999999999999</v>
      </c>
    </row>
    <row r="36" spans="2:3" x14ac:dyDescent="0.25">
      <c r="B36" s="3">
        <v>41</v>
      </c>
      <c r="C36" s="32">
        <v>124</v>
      </c>
    </row>
    <row r="37" spans="2:3" x14ac:dyDescent="0.25">
      <c r="B37" s="3">
        <v>43</v>
      </c>
      <c r="C37" s="32">
        <v>101.7</v>
      </c>
    </row>
    <row r="38" spans="2:3" x14ac:dyDescent="0.25">
      <c r="B38" s="3">
        <v>45</v>
      </c>
      <c r="C38" s="32">
        <v>139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49" zoomScale="70" zoomScaleNormal="70" workbookViewId="0">
      <selection activeCell="F57" sqref="F57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4" t="s">
        <v>38</v>
      </c>
    </row>
    <row r="2" spans="1:14" x14ac:dyDescent="0.25">
      <c r="A2" s="44" t="s">
        <v>3</v>
      </c>
      <c r="B2" s="44"/>
      <c r="C2" s="41">
        <v>17896.21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44" t="s">
        <v>4</v>
      </c>
      <c r="B3" s="44"/>
      <c r="C3" s="40">
        <v>8460.2000000000007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44" t="s">
        <v>5</v>
      </c>
      <c r="B4" s="44"/>
      <c r="C4" s="39">
        <v>3231.7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4" t="s">
        <v>6</v>
      </c>
      <c r="B5" s="44"/>
      <c r="C5" s="42">
        <v>0.77560000000000073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44" t="s">
        <v>7</v>
      </c>
      <c r="B6" s="44"/>
      <c r="C6" s="43">
        <v>1.0523687869528029</v>
      </c>
    </row>
    <row r="7" spans="1:14" x14ac:dyDescent="0.25">
      <c r="A7" s="44" t="s">
        <v>8</v>
      </c>
      <c r="B7" s="44"/>
      <c r="C7" s="23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7" t="s">
        <v>31</v>
      </c>
      <c r="B8" s="47"/>
      <c r="C8" s="21">
        <v>45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48" t="s">
        <v>19</v>
      </c>
      <c r="B9" s="48"/>
      <c r="C9">
        <f>C16+C10</f>
        <v>2.4984226113253238</v>
      </c>
      <c r="D9" s="16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46" t="s">
        <v>21</v>
      </c>
      <c r="B10" s="46"/>
      <c r="C10">
        <f>60*(C13-(C22/C21)*EXP(-1*C21*C8))/C2/C7</f>
        <v>0.75002227500351781</v>
      </c>
      <c r="D10" s="16"/>
      <c r="E10" s="15"/>
      <c r="F10" s="18"/>
      <c r="G10" s="18"/>
      <c r="H10" s="18"/>
      <c r="I10" s="18"/>
      <c r="J10" s="18"/>
      <c r="K10" s="15"/>
      <c r="L10" s="15"/>
      <c r="M10" s="15"/>
      <c r="N10" s="15"/>
    </row>
    <row r="11" spans="1:14" x14ac:dyDescent="0.25">
      <c r="A11" s="46" t="s">
        <v>22</v>
      </c>
      <c r="B11" s="46"/>
      <c r="C11">
        <f>C16/C9</f>
        <v>0.69980167822542327</v>
      </c>
      <c r="D11" s="16"/>
      <c r="E11" s="15"/>
      <c r="I11" s="17"/>
      <c r="J11" s="17"/>
      <c r="K11" s="15"/>
      <c r="L11" s="15"/>
      <c r="M11" s="15"/>
      <c r="N11" s="15"/>
    </row>
    <row r="12" spans="1:14" x14ac:dyDescent="0.25">
      <c r="A12" s="46" t="s">
        <v>23</v>
      </c>
      <c r="B12" s="46"/>
      <c r="C12">
        <f>C9*C17/(3*0.693)</f>
        <v>19.513285823810978</v>
      </c>
      <c r="D12" s="16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46" t="s">
        <v>30</v>
      </c>
      <c r="B13" s="46"/>
      <c r="C13" s="16">
        <f>(C3+C4)/C5</f>
        <v>15074.651882413604</v>
      </c>
      <c r="D13" s="16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45" t="s">
        <v>34</v>
      </c>
      <c r="B14" s="19" t="s">
        <v>36</v>
      </c>
      <c r="C14" s="16">
        <v>11.5</v>
      </c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45"/>
      <c r="B15" s="19" t="s">
        <v>37</v>
      </c>
      <c r="C15" s="16">
        <v>45</v>
      </c>
      <c r="D15" s="16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45"/>
      <c r="B16" s="19" t="s">
        <v>20</v>
      </c>
      <c r="C16">
        <f>60*C22/(C$2*(1-EXP(-1*C21*60)))</f>
        <v>1.7484003363218061</v>
      </c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5">
      <c r="A17" s="45"/>
      <c r="B17" s="20" t="s">
        <v>24</v>
      </c>
      <c r="C17" s="16">
        <f>0.693/C21</f>
        <v>16.237493626501834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45"/>
      <c r="B18" s="20" t="s">
        <v>25</v>
      </c>
      <c r="C18">
        <f>RSQ(C145:C164,B145:B164)</f>
        <v>0.8156187405691756</v>
      </c>
      <c r="D18" s="16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25">
      <c r="A19" s="45"/>
      <c r="B19" s="20" t="s">
        <v>26</v>
      </c>
      <c r="C19" s="16">
        <f>SLOPE(C145:C164,B145:B164)</f>
        <v>-1.853191514805054E-2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45"/>
      <c r="B20" s="20" t="s">
        <v>27</v>
      </c>
      <c r="C20" s="16">
        <f>INTERCEPT(C145:C164,B145:B164)</f>
        <v>2.68233590362069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45"/>
      <c r="B21" s="20" t="s">
        <v>28</v>
      </c>
      <c r="C21" s="16">
        <f>ABS(C19)*2.303</f>
        <v>4.2679000585960393E-2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25">
      <c r="A22" s="45"/>
      <c r="B22" s="20" t="s">
        <v>29</v>
      </c>
      <c r="C22" s="16">
        <f>10^C20</f>
        <v>481.21139590332473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45" t="s">
        <v>35</v>
      </c>
      <c r="B23" s="19" t="s">
        <v>36</v>
      </c>
      <c r="C23" s="16">
        <v>6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45"/>
      <c r="B24" s="19" t="s">
        <v>37</v>
      </c>
      <c r="C24" s="16">
        <f>C196</f>
        <v>10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45"/>
      <c r="B25" s="19" t="s">
        <v>20</v>
      </c>
      <c r="C25">
        <f>60*C31/(C$2*(1-EXP(-1*C30*60)))</f>
        <v>41.593029477779247</v>
      </c>
      <c r="D25" s="16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45"/>
      <c r="B26" s="20" t="s">
        <v>24</v>
      </c>
      <c r="C26" s="16">
        <f>0.693/C30</f>
        <v>1.8846329253459617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45"/>
      <c r="B27" s="20" t="s">
        <v>25</v>
      </c>
      <c r="C27">
        <f>RSQ(C298:C302,B298:B302)</f>
        <v>0.99046361482284218</v>
      </c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45"/>
      <c r="B28" s="20" t="s">
        <v>26</v>
      </c>
      <c r="C28" s="16">
        <f>SLOPE(C298:C302,B298:B302)</f>
        <v>-0.15966602835833674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25">
      <c r="A29" s="45"/>
      <c r="B29" s="20" t="s">
        <v>27</v>
      </c>
      <c r="C29" s="16">
        <f>INTERCEPT(C298:C302,B298:B302)</f>
        <v>4.0936303706471735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25">
      <c r="A30" s="45"/>
      <c r="B30" s="20" t="s">
        <v>28</v>
      </c>
      <c r="C30" s="16">
        <f>ABS(C28)*2.303</f>
        <v>0.36771086330924951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45"/>
      <c r="B31" s="20" t="s">
        <v>29</v>
      </c>
      <c r="C31" s="16">
        <f>10^C29</f>
        <v>12405.959831258351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25">
      <c r="A32" s="45" t="s">
        <v>32</v>
      </c>
      <c r="B32" s="19" t="s">
        <v>36</v>
      </c>
      <c r="C32" s="16">
        <v>1</v>
      </c>
    </row>
    <row r="33" spans="1:14" x14ac:dyDescent="0.25">
      <c r="A33" s="45"/>
      <c r="B33" s="19" t="s">
        <v>37</v>
      </c>
      <c r="C33" s="16">
        <f>C291</f>
        <v>5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5"/>
      <c r="B34" s="19" t="s">
        <v>20</v>
      </c>
      <c r="C34">
        <f>60*C40/(C$2*(1-EXP(-1*C39*60)))</f>
        <v>721.68701819903254</v>
      </c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45"/>
      <c r="B35" s="20" t="s">
        <v>24</v>
      </c>
      <c r="C35" s="16">
        <f>0.693/C39</f>
        <v>0.52067392963591153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5"/>
      <c r="B36" s="20" t="s">
        <v>25</v>
      </c>
      <c r="C36">
        <f>RSQ(C324:C328,B324:B328)</f>
        <v>0.99745799088703657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5"/>
      <c r="B37" s="20" t="s">
        <v>26</v>
      </c>
      <c r="C37" s="16">
        <f>SLOPE(C324:C328,B324:B328)</f>
        <v>-0.57792763757878229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5"/>
      <c r="B38" s="20" t="s">
        <v>27</v>
      </c>
      <c r="C38" s="16">
        <f>INTERCEPT(C324:C328,B324:B328)</f>
        <v>5.3329587101105709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5"/>
      <c r="B39" s="20" t="s">
        <v>28</v>
      </c>
      <c r="C39" s="16">
        <f>ABS(C37)*2.303</f>
        <v>1.3309673493439356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5"/>
      <c r="B40" s="20" t="s">
        <v>29</v>
      </c>
      <c r="C40" s="16">
        <f>10^C38</f>
        <v>215257.70719939514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34">
        <v>46244.1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34">
        <v>15955.5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34">
        <v>6318.3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34">
        <v>3305.8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34">
        <v>1921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34">
        <v>1257.9000000000001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34">
        <v>944.5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34">
        <v>758.7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34">
        <v>599.6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34">
        <v>447.3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34">
        <v>318.10000000000002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34">
        <v>435.8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34">
        <v>317.8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34">
        <v>239.1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34">
        <v>258.2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34">
        <v>228.6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34">
        <v>225.4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34">
        <v>215.5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34">
        <v>196.7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3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34">
        <v>119.9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34">
        <v>169.2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34">
        <v>180.5</v>
      </c>
    </row>
    <row r="65" spans="1:3" x14ac:dyDescent="0.25">
      <c r="B65" s="3">
        <v>33</v>
      </c>
      <c r="C65" s="34">
        <v>258</v>
      </c>
    </row>
    <row r="66" spans="1:3" x14ac:dyDescent="0.25">
      <c r="B66" s="3">
        <v>35</v>
      </c>
      <c r="C66" s="34">
        <v>139.5</v>
      </c>
    </row>
    <row r="67" spans="1:3" x14ac:dyDescent="0.25">
      <c r="B67" s="3">
        <v>37</v>
      </c>
      <c r="C67" s="34">
        <v>147.4</v>
      </c>
    </row>
    <row r="68" spans="1:3" x14ac:dyDescent="0.25">
      <c r="B68" s="3">
        <v>39</v>
      </c>
      <c r="C68" s="34">
        <v>139.69999999999999</v>
      </c>
    </row>
    <row r="69" spans="1:3" x14ac:dyDescent="0.25">
      <c r="B69" s="3">
        <v>41</v>
      </c>
      <c r="C69" s="34">
        <v>124</v>
      </c>
    </row>
    <row r="70" spans="1:3" x14ac:dyDescent="0.25">
      <c r="B70" s="3">
        <v>43</v>
      </c>
      <c r="C70" s="34">
        <v>101.7</v>
      </c>
    </row>
    <row r="71" spans="1:3" x14ac:dyDescent="0.25">
      <c r="B71" s="3">
        <v>45</v>
      </c>
      <c r="C71" s="34">
        <v>139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2">
        <f>C42*C$6</f>
        <v>48665.847420724109</v>
      </c>
    </row>
    <row r="74" spans="1:3" x14ac:dyDescent="0.25">
      <c r="B74" s="3">
        <v>2</v>
      </c>
      <c r="C74" s="22">
        <f t="shared" ref="C74:C102" si="0">C43*C$6</f>
        <v>16791.070180225448</v>
      </c>
    </row>
    <row r="75" spans="1:3" x14ac:dyDescent="0.25">
      <c r="B75" s="3">
        <v>3</v>
      </c>
      <c r="C75" s="22">
        <f t="shared" si="0"/>
        <v>6649.1817066038948</v>
      </c>
    </row>
    <row r="76" spans="1:3" x14ac:dyDescent="0.25">
      <c r="B76" s="4">
        <v>4</v>
      </c>
      <c r="C76" s="22">
        <f t="shared" si="0"/>
        <v>3478.9207359085758</v>
      </c>
    </row>
    <row r="77" spans="1:3" x14ac:dyDescent="0.25">
      <c r="B77" s="3">
        <v>5</v>
      </c>
      <c r="C77" s="22">
        <f t="shared" si="0"/>
        <v>2021.6004397363345</v>
      </c>
    </row>
    <row r="78" spans="1:3" x14ac:dyDescent="0.25">
      <c r="B78" s="3">
        <v>6</v>
      </c>
      <c r="C78" s="22">
        <f t="shared" si="0"/>
        <v>1323.7746971079309</v>
      </c>
    </row>
    <row r="79" spans="1:3" x14ac:dyDescent="0.25">
      <c r="B79" s="3">
        <v>7</v>
      </c>
      <c r="C79" s="22">
        <f t="shared" si="0"/>
        <v>993.96231927692236</v>
      </c>
    </row>
    <row r="80" spans="1:3" x14ac:dyDescent="0.25">
      <c r="B80" s="3">
        <v>8</v>
      </c>
      <c r="C80" s="22">
        <f t="shared" si="0"/>
        <v>798.43219866109155</v>
      </c>
    </row>
    <row r="81" spans="2:3" x14ac:dyDescent="0.25">
      <c r="B81" s="3">
        <v>9</v>
      </c>
      <c r="C81" s="22">
        <f t="shared" si="0"/>
        <v>631.0003246569006</v>
      </c>
    </row>
    <row r="82" spans="2:3" x14ac:dyDescent="0.25">
      <c r="B82" s="4">
        <v>10</v>
      </c>
      <c r="C82" s="22">
        <f t="shared" si="0"/>
        <v>470.72455840398874</v>
      </c>
    </row>
    <row r="83" spans="2:3" x14ac:dyDescent="0.25">
      <c r="B83" s="4">
        <v>11.5</v>
      </c>
      <c r="C83" s="22">
        <f t="shared" si="0"/>
        <v>334.75851112968661</v>
      </c>
    </row>
    <row r="84" spans="2:3" x14ac:dyDescent="0.25">
      <c r="B84" s="3">
        <v>13</v>
      </c>
      <c r="C84" s="22">
        <f t="shared" si="0"/>
        <v>458.62231735403151</v>
      </c>
    </row>
    <row r="85" spans="2:3" x14ac:dyDescent="0.25">
      <c r="B85" s="3">
        <v>14.5</v>
      </c>
      <c r="C85" s="22">
        <f t="shared" si="0"/>
        <v>334.44280049360077</v>
      </c>
    </row>
    <row r="86" spans="2:3" x14ac:dyDescent="0.25">
      <c r="B86" s="3">
        <v>16</v>
      </c>
      <c r="C86" s="22">
        <f t="shared" si="0"/>
        <v>251.62137696041518</v>
      </c>
    </row>
    <row r="87" spans="2:3" x14ac:dyDescent="0.25">
      <c r="B87" s="3">
        <v>17.5</v>
      </c>
      <c r="C87" s="22">
        <f t="shared" si="0"/>
        <v>271.7216207912137</v>
      </c>
    </row>
    <row r="88" spans="2:3" x14ac:dyDescent="0.25">
      <c r="B88" s="3">
        <v>19</v>
      </c>
      <c r="C88" s="22">
        <f t="shared" si="0"/>
        <v>240.57150469741075</v>
      </c>
    </row>
    <row r="89" spans="2:3" x14ac:dyDescent="0.25">
      <c r="B89" s="3">
        <v>20.5</v>
      </c>
      <c r="C89" s="22">
        <f t="shared" si="0"/>
        <v>237.20392457916176</v>
      </c>
    </row>
    <row r="90" spans="2:3" x14ac:dyDescent="0.25">
      <c r="B90" s="3">
        <v>22</v>
      </c>
      <c r="C90" s="22">
        <f t="shared" si="0"/>
        <v>226.78547358832901</v>
      </c>
    </row>
    <row r="91" spans="2:3" x14ac:dyDescent="0.25">
      <c r="B91" s="3">
        <v>23.5</v>
      </c>
      <c r="C91" s="22">
        <f t="shared" si="0"/>
        <v>207.0009403936163</v>
      </c>
    </row>
    <row r="92" spans="2:3" x14ac:dyDescent="0.25">
      <c r="B92" s="3">
        <v>25</v>
      </c>
      <c r="C92" s="22">
        <f t="shared" si="0"/>
        <v>0</v>
      </c>
    </row>
    <row r="93" spans="2:3" x14ac:dyDescent="0.25">
      <c r="B93" s="3">
        <v>27</v>
      </c>
      <c r="C93" s="22">
        <f t="shared" si="0"/>
        <v>126.17901755564107</v>
      </c>
    </row>
    <row r="94" spans="2:3" x14ac:dyDescent="0.25">
      <c r="B94" s="3">
        <v>29</v>
      </c>
      <c r="C94" s="22">
        <f t="shared" si="0"/>
        <v>178.06079875241423</v>
      </c>
    </row>
    <row r="95" spans="2:3" x14ac:dyDescent="0.25">
      <c r="B95" s="3">
        <v>31</v>
      </c>
      <c r="C95" s="22">
        <f t="shared" si="0"/>
        <v>189.95256604498093</v>
      </c>
    </row>
    <row r="96" spans="2:3" x14ac:dyDescent="0.25">
      <c r="B96" s="3">
        <v>33</v>
      </c>
      <c r="C96" s="22">
        <f t="shared" si="0"/>
        <v>271.51114703382314</v>
      </c>
    </row>
    <row r="97" spans="1:3" x14ac:dyDescent="0.25">
      <c r="B97" s="3">
        <v>35</v>
      </c>
      <c r="C97" s="22">
        <f t="shared" si="0"/>
        <v>146.805445779916</v>
      </c>
    </row>
    <row r="98" spans="1:3" x14ac:dyDescent="0.25">
      <c r="B98" s="3">
        <v>37</v>
      </c>
      <c r="C98" s="22">
        <f t="shared" si="0"/>
        <v>155.11915919684316</v>
      </c>
    </row>
    <row r="99" spans="1:3" x14ac:dyDescent="0.25">
      <c r="B99" s="3">
        <v>39</v>
      </c>
      <c r="C99" s="22">
        <f t="shared" si="0"/>
        <v>147.01591953730656</v>
      </c>
    </row>
    <row r="100" spans="1:3" x14ac:dyDescent="0.25">
      <c r="B100" s="3">
        <v>41</v>
      </c>
      <c r="C100" s="22">
        <f t="shared" si="0"/>
        <v>130.49372958214755</v>
      </c>
    </row>
    <row r="101" spans="1:3" x14ac:dyDescent="0.25">
      <c r="B101" s="3">
        <v>43</v>
      </c>
      <c r="C101" s="22">
        <f t="shared" si="0"/>
        <v>107.02590563310005</v>
      </c>
    </row>
    <row r="102" spans="1:3" x14ac:dyDescent="0.25">
      <c r="B102" s="3">
        <v>45</v>
      </c>
      <c r="C102" s="22">
        <f t="shared" si="0"/>
        <v>146.2792613864396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62746.06423507486</v>
      </c>
    </row>
    <row r="105" spans="1:3" x14ac:dyDescent="0.25">
      <c r="B105" s="3">
        <v>2</v>
      </c>
      <c r="C105">
        <f t="shared" ref="C105:C133" si="1">C74/C$5/($B74-$B73)</f>
        <v>21649.136385025053</v>
      </c>
    </row>
    <row r="106" spans="1:3" x14ac:dyDescent="0.25">
      <c r="B106" s="3">
        <v>3</v>
      </c>
      <c r="C106">
        <f t="shared" si="1"/>
        <v>8572.9521745795373</v>
      </c>
    </row>
    <row r="107" spans="1:3" x14ac:dyDescent="0.25">
      <c r="B107" s="4">
        <v>4</v>
      </c>
      <c r="C107">
        <f t="shared" si="1"/>
        <v>4485.4573696603566</v>
      </c>
    </row>
    <row r="108" spans="1:3" x14ac:dyDescent="0.25">
      <c r="B108" s="3">
        <v>5</v>
      </c>
      <c r="C108">
        <f t="shared" si="1"/>
        <v>2606.4987619086287</v>
      </c>
    </row>
    <row r="109" spans="1:3" x14ac:dyDescent="0.25">
      <c r="B109" s="3">
        <v>6</v>
      </c>
      <c r="C109">
        <f t="shared" si="1"/>
        <v>1706.775009164427</v>
      </c>
    </row>
    <row r="110" spans="1:3" x14ac:dyDescent="0.25">
      <c r="B110" s="3">
        <v>7</v>
      </c>
      <c r="C110">
        <f t="shared" si="1"/>
        <v>1281.5398649779802</v>
      </c>
    </row>
    <row r="111" spans="1:3" x14ac:dyDescent="0.25">
      <c r="B111" s="3">
        <v>8</v>
      </c>
      <c r="C111">
        <f t="shared" si="1"/>
        <v>1029.4381107027989</v>
      </c>
    </row>
    <row r="112" spans="1:3" x14ac:dyDescent="0.25">
      <c r="B112" s="3">
        <v>9</v>
      </c>
      <c r="C112">
        <f t="shared" si="1"/>
        <v>813.56411121312533</v>
      </c>
    </row>
    <row r="113" spans="2:3" x14ac:dyDescent="0.25">
      <c r="B113" s="4">
        <v>10</v>
      </c>
      <c r="C113">
        <f t="shared" si="1"/>
        <v>606.91665601339389</v>
      </c>
    </row>
    <row r="114" spans="2:3" x14ac:dyDescent="0.25">
      <c r="B114" s="4">
        <v>11.5</v>
      </c>
      <c r="C114">
        <f t="shared" si="1"/>
        <v>287.74154300299665</v>
      </c>
    </row>
    <row r="115" spans="2:3" x14ac:dyDescent="0.25">
      <c r="B115" s="3">
        <v>13</v>
      </c>
      <c r="C115">
        <f t="shared" si="1"/>
        <v>394.20862760360245</v>
      </c>
    </row>
    <row r="116" spans="2:3" x14ac:dyDescent="0.25">
      <c r="B116" s="3">
        <v>14.5</v>
      </c>
      <c r="C116">
        <f t="shared" si="1"/>
        <v>287.47017405329245</v>
      </c>
    </row>
    <row r="117" spans="2:3" x14ac:dyDescent="0.25">
      <c r="B117" s="3">
        <v>16</v>
      </c>
      <c r="C117">
        <f t="shared" si="1"/>
        <v>216.2810529142298</v>
      </c>
    </row>
    <row r="118" spans="2:3" x14ac:dyDescent="0.25">
      <c r="B118" s="3">
        <v>17.5</v>
      </c>
      <c r="C118">
        <f t="shared" si="1"/>
        <v>233.55820937872909</v>
      </c>
    </row>
    <row r="119" spans="2:3" x14ac:dyDescent="0.25">
      <c r="B119" s="3">
        <v>19</v>
      </c>
      <c r="C119">
        <f t="shared" si="1"/>
        <v>206.78313967458357</v>
      </c>
    </row>
    <row r="120" spans="2:3" x14ac:dyDescent="0.25">
      <c r="B120" s="3">
        <v>20.5</v>
      </c>
      <c r="C120">
        <f t="shared" si="1"/>
        <v>203.88853754440564</v>
      </c>
    </row>
    <row r="121" spans="2:3" x14ac:dyDescent="0.25">
      <c r="B121" s="3">
        <v>22</v>
      </c>
      <c r="C121">
        <f t="shared" si="1"/>
        <v>194.93336220416779</v>
      </c>
    </row>
    <row r="122" spans="2:3" x14ac:dyDescent="0.25">
      <c r="B122" s="3">
        <v>23.5</v>
      </c>
      <c r="C122">
        <f t="shared" si="1"/>
        <v>177.92757468937262</v>
      </c>
    </row>
    <row r="123" spans="2:3" x14ac:dyDescent="0.25">
      <c r="B123" s="3">
        <v>25</v>
      </c>
      <c r="C123">
        <f t="shared" si="1"/>
        <v>0</v>
      </c>
    </row>
    <row r="124" spans="2:3" x14ac:dyDescent="0.25">
      <c r="B124" s="3">
        <v>27</v>
      </c>
      <c r="C124">
        <f t="shared" si="1"/>
        <v>81.34284267382732</v>
      </c>
    </row>
    <row r="125" spans="2:3" x14ac:dyDescent="0.25">
      <c r="B125" s="3">
        <v>29</v>
      </c>
      <c r="C125">
        <f t="shared" si="1"/>
        <v>114.78906572486724</v>
      </c>
    </row>
    <row r="126" spans="2:3" x14ac:dyDescent="0.25">
      <c r="B126" s="3">
        <v>31</v>
      </c>
      <c r="C126">
        <f t="shared" si="1"/>
        <v>122.45523855401028</v>
      </c>
    </row>
    <row r="127" spans="2:3" x14ac:dyDescent="0.25">
      <c r="B127" s="3">
        <v>33</v>
      </c>
      <c r="C127">
        <f t="shared" si="1"/>
        <v>175.03297255919475</v>
      </c>
    </row>
    <row r="128" spans="2:3" x14ac:dyDescent="0.25">
      <c r="B128" s="3">
        <v>35</v>
      </c>
      <c r="C128">
        <f t="shared" si="1"/>
        <v>94.639921209332044</v>
      </c>
    </row>
    <row r="129" spans="1:3" x14ac:dyDescent="0.25">
      <c r="B129" s="3">
        <v>37</v>
      </c>
      <c r="C129">
        <f t="shared" si="1"/>
        <v>99.999457965989563</v>
      </c>
    </row>
    <row r="130" spans="1:3" x14ac:dyDescent="0.25">
      <c r="B130" s="3">
        <v>39</v>
      </c>
      <c r="C130">
        <f t="shared" si="1"/>
        <v>94.775605684184129</v>
      </c>
    </row>
    <row r="131" spans="1:3" x14ac:dyDescent="0.25">
      <c r="B131" s="3">
        <v>41</v>
      </c>
      <c r="C131">
        <f t="shared" si="1"/>
        <v>84.124374408295139</v>
      </c>
    </row>
    <row r="132" spans="1:3" x14ac:dyDescent="0.25">
      <c r="B132" s="3">
        <v>43</v>
      </c>
      <c r="C132">
        <f t="shared" si="1"/>
        <v>68.995555462287228</v>
      </c>
    </row>
    <row r="133" spans="1:3" x14ac:dyDescent="0.25">
      <c r="B133" s="3">
        <v>45</v>
      </c>
      <c r="C133">
        <f t="shared" si="1"/>
        <v>94.300710022201812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4.7975864897611151</v>
      </c>
    </row>
    <row r="136" spans="1:3" x14ac:dyDescent="0.25">
      <c r="B136" s="3">
        <v>2</v>
      </c>
      <c r="C136">
        <f t="shared" ref="C136:C164" si="2">LOG10(C105)</f>
        <v>4.3354405764076791</v>
      </c>
    </row>
    <row r="137" spans="1:3" x14ac:dyDescent="0.25">
      <c r="B137" s="3">
        <v>3</v>
      </c>
      <c r="C137">
        <f t="shared" si="2"/>
        <v>3.9331304009605921</v>
      </c>
    </row>
    <row r="138" spans="1:3" x14ac:dyDescent="0.25">
      <c r="B138" s="4">
        <v>4</v>
      </c>
      <c r="C138">
        <f t="shared" si="2"/>
        <v>3.6518067334430548</v>
      </c>
    </row>
    <row r="139" spans="1:3" x14ac:dyDescent="0.25">
      <c r="B139" s="3">
        <v>5</v>
      </c>
      <c r="C139">
        <f t="shared" si="2"/>
        <v>3.4160575229724648</v>
      </c>
    </row>
    <row r="140" spans="1:3" x14ac:dyDescent="0.25">
      <c r="B140" s="3">
        <v>6</v>
      </c>
      <c r="C140">
        <f t="shared" si="2"/>
        <v>3.2321762752340022</v>
      </c>
    </row>
    <row r="141" spans="1:3" x14ac:dyDescent="0.25">
      <c r="B141" s="3">
        <v>7</v>
      </c>
      <c r="C141">
        <f t="shared" si="2"/>
        <v>3.1077321203686239</v>
      </c>
    </row>
    <row r="142" spans="1:3" x14ac:dyDescent="0.25">
      <c r="B142" s="3">
        <v>8</v>
      </c>
      <c r="C142">
        <f t="shared" si="2"/>
        <v>3.0126002421748383</v>
      </c>
    </row>
    <row r="143" spans="1:3" x14ac:dyDescent="0.25">
      <c r="B143" s="3">
        <v>9</v>
      </c>
      <c r="C143">
        <f t="shared" si="2"/>
        <v>2.9103917822870131</v>
      </c>
    </row>
    <row r="144" spans="1:3" x14ac:dyDescent="0.25">
      <c r="B144" s="4">
        <v>10</v>
      </c>
      <c r="C144">
        <f t="shared" si="2"/>
        <v>2.7831290562834283</v>
      </c>
    </row>
    <row r="145" spans="2:14" x14ac:dyDescent="0.25">
      <c r="B145" s="13">
        <v>11.5</v>
      </c>
      <c r="C145" s="14">
        <f t="shared" si="2"/>
        <v>2.4590025681624534</v>
      </c>
    </row>
    <row r="146" spans="2:14" x14ac:dyDescent="0.25">
      <c r="B146" s="3">
        <v>13</v>
      </c>
      <c r="C146">
        <f t="shared" si="2"/>
        <v>2.595726124965327</v>
      </c>
    </row>
    <row r="147" spans="2:14" x14ac:dyDescent="0.25">
      <c r="B147" s="3">
        <v>14.5</v>
      </c>
      <c r="C147">
        <f t="shared" si="2"/>
        <v>2.458592791926451</v>
      </c>
    </row>
    <row r="148" spans="2:14" x14ac:dyDescent="0.25">
      <c r="B148" s="3">
        <v>16</v>
      </c>
      <c r="C148">
        <f t="shared" si="2"/>
        <v>2.3350184751708647</v>
      </c>
    </row>
    <row r="149" spans="2:14" x14ac:dyDescent="0.25">
      <c r="B149" s="3">
        <v>17.5</v>
      </c>
      <c r="C149" s="22">
        <f t="shared" si="2"/>
        <v>2.3683951369854914</v>
      </c>
    </row>
    <row r="150" spans="2:14" x14ac:dyDescent="0.25">
      <c r="B150" s="3">
        <v>19</v>
      </c>
      <c r="C150">
        <f t="shared" si="2"/>
        <v>2.3155151251143531</v>
      </c>
    </row>
    <row r="151" spans="2:14" x14ac:dyDescent="0.25">
      <c r="B151" s="3">
        <v>20.5</v>
      </c>
      <c r="C151">
        <f t="shared" si="2"/>
        <v>2.3093928107651776</v>
      </c>
    </row>
    <row r="152" spans="2:14" x14ac:dyDescent="0.25">
      <c r="B152" s="3">
        <v>22</v>
      </c>
      <c r="C152">
        <f t="shared" si="2"/>
        <v>2.2898861735518405</v>
      </c>
    </row>
    <row r="153" spans="2:14" x14ac:dyDescent="0.25">
      <c r="B153" s="3">
        <v>23.5</v>
      </c>
      <c r="C153">
        <f t="shared" si="2"/>
        <v>2.2502432589744266</v>
      </c>
    </row>
    <row r="154" spans="2:14" x14ac:dyDescent="0.25">
      <c r="B154" s="3">
        <v>25</v>
      </c>
    </row>
    <row r="155" spans="2:14" x14ac:dyDescent="0.25">
      <c r="B155" s="3">
        <v>27</v>
      </c>
      <c r="C155">
        <f t="shared" si="2"/>
        <v>1.9103193455456386</v>
      </c>
    </row>
    <row r="156" spans="2:14" x14ac:dyDescent="0.25">
      <c r="B156" s="3">
        <v>29</v>
      </c>
      <c r="C156">
        <f t="shared" si="2"/>
        <v>2.0599005211497947</v>
      </c>
    </row>
    <row r="157" spans="2:14" x14ac:dyDescent="0.25">
      <c r="B157" s="3">
        <v>31</v>
      </c>
      <c r="C157">
        <f t="shared" si="2"/>
        <v>2.0879773686884668</v>
      </c>
    </row>
    <row r="158" spans="2:14" x14ac:dyDescent="0.25">
      <c r="B158" s="3">
        <v>33</v>
      </c>
      <c r="C158">
        <f t="shared" si="2"/>
        <v>2.2431198684100204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1.9760743700564065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1.9999976459698228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1.9766965685609721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1.9249218476090251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1.8388211153695346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1.9745149627008851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0.69833408537427122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0.72945083411716971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0.75792512026035819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26">
        <f>RSQ($B138:$B$164, $C138:$C$164)</f>
        <v>0.77719719841103785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27">
        <f>RSQ($B139:$B$164, $C139:$C$164)</f>
        <v>0.79132869661832128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27">
        <f>RSQ($B140:$B$164, $C140:$C$164)</f>
        <v>0.79862800860230965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28">
        <f>RSQ($B141:$B$164, $C141:$C$164)</f>
        <v>0.80002323093823036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29">
        <f>RSQ($B142:$B$164, $C142:$C$164)</f>
        <v>0.80034443125505661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26">
        <f>RSQ($B143:$B$164, $C143:$C$164)</f>
        <v>0.80420093869568166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27">
        <f>RSQ($B144:$B$164, $C144:$C$164)</f>
        <v>0.81213774452536902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25">
        <f>RSQ($B145:$B$164, $C145:$C$164)</f>
        <v>0.8156187405691756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26">
        <f>RSQ($B146:$B$164, $C146:$C$164)</f>
        <v>0.79638511505821685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26">
        <f>RSQ($B147:$B$164, $C147:$C$164)</f>
        <v>0.77582902019200317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0.73901256301673901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0.70849647507320102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0.65503873760418863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0.59270810105308569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0.50142659357901742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0.3669763196357238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0.17760811536471846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0.48105436051793915</v>
      </c>
    </row>
    <row r="188" spans="2:14" x14ac:dyDescent="0.25">
      <c r="B188" s="3">
        <v>31</v>
      </c>
      <c r="C188" s="11">
        <f>RSQ($B157:$B$164, $C157:$C$164)</f>
        <v>0.53214952420873185</v>
      </c>
    </row>
    <row r="189" spans="2:14" x14ac:dyDescent="0.25">
      <c r="B189" s="3">
        <v>33</v>
      </c>
      <c r="C189" s="11">
        <f>RSQ($B158:$B$164, $C158:$C$164)</f>
        <v>0.51896710987122907</v>
      </c>
    </row>
    <row r="190" spans="2:14" x14ac:dyDescent="0.25">
      <c r="B190" s="3">
        <v>35</v>
      </c>
      <c r="C190" s="11">
        <f>RSQ($B159:$B$164, $C159:$C$164)</f>
        <v>0.24120240348519903</v>
      </c>
    </row>
    <row r="191" spans="2:14" x14ac:dyDescent="0.25">
      <c r="B191" s="3">
        <v>37</v>
      </c>
      <c r="C191" s="11">
        <f>RSQ($B160:$B$164, $C160:$C$164)</f>
        <v>0.21537659230678732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3.4346080044360662E-2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0.13042718717951585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10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0.99999999999999978</v>
      </c>
    </row>
    <row r="200" spans="1:14" x14ac:dyDescent="0.25">
      <c r="B200" s="3">
        <v>3</v>
      </c>
      <c r="C200" s="11">
        <f>RSQ($B$135:$B137, $C$135:$C137)</f>
        <v>0.99840551241288644</v>
      </c>
    </row>
    <row r="201" spans="1:14" x14ac:dyDescent="0.25">
      <c r="B201" s="4">
        <v>4</v>
      </c>
      <c r="C201" s="11">
        <f>RSQ($B$135:$B138, $C$135:$C138)</f>
        <v>0.9887846161086663</v>
      </c>
    </row>
    <row r="202" spans="1:14" x14ac:dyDescent="0.25">
      <c r="B202" s="3">
        <v>5</v>
      </c>
      <c r="C202" s="11">
        <f>RSQ($B$135:$B139, $C$135:$C139)</f>
        <v>0.98035708710626634</v>
      </c>
    </row>
    <row r="203" spans="1:14" x14ac:dyDescent="0.25">
      <c r="B203" s="3">
        <v>6</v>
      </c>
      <c r="C203" s="11">
        <f>RSQ($B$135:$B140, $C$135:$C140)</f>
        <v>0.97060377796677455</v>
      </c>
    </row>
    <row r="204" spans="1:14" x14ac:dyDescent="0.25">
      <c r="B204" s="3">
        <v>7</v>
      </c>
      <c r="C204" s="11">
        <f>RSQ($B$135:$B141, $C$135:$C141)</f>
        <v>0.95621958181046374</v>
      </c>
    </row>
    <row r="205" spans="1:14" x14ac:dyDescent="0.25">
      <c r="B205" s="3">
        <v>8</v>
      </c>
      <c r="C205" s="11">
        <f>RSQ($B$135:$B142, $C$135:$C142)</f>
        <v>0.93959544476438062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 s="22">
        <f>RSQ($B137:$B$144, C137:C$144)</f>
        <v>0.95738881761731287</v>
      </c>
    </row>
    <row r="232" spans="1:3" x14ac:dyDescent="0.25">
      <c r="B232" s="4">
        <v>4</v>
      </c>
      <c r="C232" s="22">
        <f>RSQ($B138:$B$144, C138:C$144)</f>
        <v>0.97109871206779264</v>
      </c>
    </row>
    <row r="233" spans="1:3" x14ac:dyDescent="0.25">
      <c r="B233" s="3">
        <v>5</v>
      </c>
      <c r="C233" s="22">
        <f>RSQ($B139:$B$144, C139:C$144)</f>
        <v>0.98750993537949716</v>
      </c>
    </row>
    <row r="234" spans="1:3" x14ac:dyDescent="0.25">
      <c r="B234" s="3">
        <v>6</v>
      </c>
      <c r="C234" s="22">
        <f>RSQ($B140:$B$144, C140:C$144)</f>
        <v>0.99740702383226554</v>
      </c>
    </row>
    <row r="235" spans="1:3" x14ac:dyDescent="0.25">
      <c r="B235" s="3">
        <v>7</v>
      </c>
      <c r="C235" s="22">
        <f>RSQ($B141:$B$144, C141:C$144)</f>
        <v>0.99528482928843165</v>
      </c>
    </row>
    <row r="236" spans="1:3" x14ac:dyDescent="0.25">
      <c r="B236" s="3">
        <v>8</v>
      </c>
      <c r="C236" s="22">
        <f>RSQ($B142:$B$144, C142:C$144)</f>
        <v>0.9960421120248385</v>
      </c>
    </row>
    <row r="237" spans="1:3" x14ac:dyDescent="0.25">
      <c r="B237" s="3">
        <v>9</v>
      </c>
      <c r="C237">
        <f>RSQ($B143:$B$144, C143:C$144)</f>
        <v>1</v>
      </c>
    </row>
    <row r="238" spans="1:3" x14ac:dyDescent="0.25">
      <c r="B238" s="4">
        <v>10</v>
      </c>
      <c r="C238" s="30"/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1.9573888176173126</v>
      </c>
    </row>
    <row r="263" spans="1:14" x14ac:dyDescent="0.25">
      <c r="B263" s="4">
        <v>4</v>
      </c>
      <c r="C263" s="11">
        <f t="shared" ref="C263:C266" si="3">SUM(C200,C232)</f>
        <v>1.9695042244806791</v>
      </c>
    </row>
    <row r="264" spans="1:14" x14ac:dyDescent="0.25">
      <c r="B264" s="3">
        <v>5</v>
      </c>
      <c r="C264" s="11">
        <f t="shared" si="3"/>
        <v>1.9762945514881634</v>
      </c>
    </row>
    <row r="265" spans="1:14" x14ac:dyDescent="0.25">
      <c r="B265" s="3">
        <v>6</v>
      </c>
      <c r="C265" s="11">
        <f t="shared" si="3"/>
        <v>1.9777641109385318</v>
      </c>
    </row>
    <row r="266" spans="1:14" x14ac:dyDescent="0.25">
      <c r="B266" s="3">
        <v>7</v>
      </c>
      <c r="C266" s="11">
        <f t="shared" si="3"/>
        <v>1.9658886072552062</v>
      </c>
    </row>
    <row r="267" spans="1:14" x14ac:dyDescent="0.25">
      <c r="B267" s="3">
        <v>8</v>
      </c>
      <c r="C267" s="11">
        <f>SUM(C204,C237)</f>
        <v>1.9562195818104637</v>
      </c>
    </row>
    <row r="268" spans="1:14" x14ac:dyDescent="0.25">
      <c r="B268" s="3">
        <v>9</v>
      </c>
      <c r="C268" s="11"/>
    </row>
    <row r="269" spans="1:14" x14ac:dyDescent="0.25">
      <c r="B269" s="4">
        <v>10</v>
      </c>
      <c r="C269" s="11"/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1.9777641109385318</v>
      </c>
    </row>
    <row r="291" spans="1:3" x14ac:dyDescent="0.25">
      <c r="A291" t="s">
        <v>18</v>
      </c>
      <c r="C291">
        <f>MATCH(C290,C260:C268,0)-1</f>
        <v>5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4.7943831537682033</v>
      </c>
    </row>
    <row r="294" spans="1:3" x14ac:dyDescent="0.25">
      <c r="B294" s="3">
        <v>2</v>
      </c>
      <c r="C294">
        <f t="shared" si="4"/>
        <v>4.3264851592164355</v>
      </c>
    </row>
    <row r="295" spans="1:3" x14ac:dyDescent="0.25">
      <c r="B295" s="3">
        <v>3</v>
      </c>
      <c r="C295">
        <f t="shared" si="4"/>
        <v>3.9111343001774328</v>
      </c>
    </row>
    <row r="296" spans="1:3" x14ac:dyDescent="0.25">
      <c r="B296" s="4">
        <v>4</v>
      </c>
      <c r="C296">
        <f t="shared" si="4"/>
        <v>3.6106340138728714</v>
      </c>
    </row>
    <row r="297" spans="1:3" x14ac:dyDescent="0.25">
      <c r="B297" s="3">
        <v>5</v>
      </c>
      <c r="C297">
        <f t="shared" si="4"/>
        <v>3.3459113067145201</v>
      </c>
    </row>
    <row r="298" spans="1:3" x14ac:dyDescent="0.25">
      <c r="B298" s="3">
        <v>6</v>
      </c>
      <c r="C298">
        <f t="shared" si="4"/>
        <v>3.1252402886033011</v>
      </c>
    </row>
    <row r="299" spans="1:3" x14ac:dyDescent="0.25">
      <c r="B299" s="3">
        <v>7</v>
      </c>
      <c r="C299">
        <f>IF(0 &lt; 10^C141-10^(C$19*$B299+C$20), LOG(10^C141-10^(C$19*$B299+C$20)), 0)</f>
        <v>2.9659471552517407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2.8372065006992511</v>
      </c>
    </row>
    <row r="301" spans="1:3" x14ac:dyDescent="0.25">
      <c r="B301" s="3">
        <v>9</v>
      </c>
      <c r="C301">
        <f t="shared" si="5"/>
        <v>2.6864660998212346</v>
      </c>
    </row>
    <row r="302" spans="1:3" x14ac:dyDescent="0.25">
      <c r="B302" s="4">
        <v>10</v>
      </c>
      <c r="C302">
        <f t="shared" si="5"/>
        <v>2.4666506745268704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8" si="6">IF(0&lt;10^C293-10^(C$28*$B324+C$29),LOG(10^C293-10^(C$28*$B324+C$29)),0)</f>
        <v>4.7299380919315306</v>
      </c>
    </row>
    <row r="325" spans="1:3" x14ac:dyDescent="0.25">
      <c r="B325" s="3">
        <v>2</v>
      </c>
      <c r="C325">
        <f t="shared" si="6"/>
        <v>4.1835626183232923</v>
      </c>
    </row>
    <row r="326" spans="1:3" x14ac:dyDescent="0.25">
      <c r="B326" s="3">
        <v>3</v>
      </c>
      <c r="C326" s="22">
        <f t="shared" si="6"/>
        <v>3.6055286166137308</v>
      </c>
    </row>
    <row r="327" spans="1:3" x14ac:dyDescent="0.25">
      <c r="B327" s="4">
        <v>4</v>
      </c>
      <c r="C327" s="22">
        <f t="shared" si="6"/>
        <v>3.0895368936066054</v>
      </c>
    </row>
    <row r="328" spans="1:3" x14ac:dyDescent="0.25">
      <c r="B328" s="3">
        <v>5</v>
      </c>
      <c r="C328" s="22">
        <f t="shared" si="6"/>
        <v>2.3873127663959628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2016-08-19T16:27:29Z</dcterms:modified>
</cp:coreProperties>
</file>