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62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" i="2" l="1"/>
  <c r="C185" i="2"/>
  <c r="C236" i="2"/>
  <c r="C237" i="2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02" i="2"/>
  <c r="C265" i="2" s="1"/>
  <c r="C203" i="2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6" i="2" l="1"/>
  <c r="C267" i="2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8" i="2" l="1"/>
  <c r="C327" i="2"/>
  <c r="C326" i="2"/>
  <c r="C3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<sst xmlns="http://schemas.openxmlformats.org/spreadsheetml/2006/main" count="68" uniqueCount="39">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</sst>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4" xfId="1" applyFont="1" applyBorder="1"/>
    <xf numFmtId="0" fontId="3" fillId="0" borderId="0" xfId="1" applyFont="1"/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4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4:F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3" t="s">
        <v>3</v>
      </c>
      <c r="B2" s="43"/>
      <c r="C2" s="40">
        <v>1811.9839999999999</v>
      </c>
    </row>
    <row r="3" spans="1:3" x14ac:dyDescent="0.25">
      <c r="A3" s="43" t="s">
        <v>4</v>
      </c>
      <c r="B3" s="43"/>
      <c r="C3" s="39">
        <v>6863.8</v>
      </c>
    </row>
    <row r="4" spans="1:3" x14ac:dyDescent="0.25">
      <c r="A4" s="43" t="s">
        <v>5</v>
      </c>
      <c r="B4" s="43"/>
      <c r="C4" s="38">
        <v>2333.1</v>
      </c>
    </row>
    <row r="5" spans="1:3" x14ac:dyDescent="0.25">
      <c r="A5" s="43" t="s">
        <v>6</v>
      </c>
      <c r="B5" s="43"/>
      <c r="C5" s="41">
        <v>0.81400000000000095</v>
      </c>
    </row>
    <row r="6" spans="1:3" x14ac:dyDescent="0.25">
      <c r="A6" s="43" t="s">
        <v>7</v>
      </c>
      <c r="B6" s="43"/>
      <c r="C6" s="42">
        <v>1.0505677145283143</v>
      </c>
    </row>
    <row r="7" spans="1:3" x14ac:dyDescent="0.25">
      <c r="A7" s="43" t="s">
        <v>8</v>
      </c>
      <c r="B7" s="43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7">
        <v>43289.7</v>
      </c>
    </row>
    <row r="10" spans="1:3" x14ac:dyDescent="0.25">
      <c r="B10" s="3">
        <v>2</v>
      </c>
      <c r="C10" s="37">
        <v>11527.6</v>
      </c>
    </row>
    <row r="11" spans="1:3" x14ac:dyDescent="0.25">
      <c r="B11" s="3">
        <v>3</v>
      </c>
      <c r="C11" s="37">
        <v>4698.7</v>
      </c>
    </row>
    <row r="12" spans="1:3" x14ac:dyDescent="0.25">
      <c r="B12" s="4">
        <v>4</v>
      </c>
      <c r="C12" s="37">
        <v>2540.8000000000002</v>
      </c>
    </row>
    <row r="13" spans="1:3" x14ac:dyDescent="0.25">
      <c r="B13" s="3">
        <v>5</v>
      </c>
      <c r="C13" s="37">
        <v>1544.6</v>
      </c>
    </row>
    <row r="14" spans="1:3" x14ac:dyDescent="0.25">
      <c r="B14" s="3">
        <v>6</v>
      </c>
      <c r="C14" s="37">
        <v>1133.8</v>
      </c>
    </row>
    <row r="15" spans="1:3" x14ac:dyDescent="0.25">
      <c r="B15" s="3">
        <v>7</v>
      </c>
      <c r="C15" s="37">
        <v>795.2</v>
      </c>
    </row>
    <row r="16" spans="1:3" x14ac:dyDescent="0.25">
      <c r="B16" s="3">
        <v>8</v>
      </c>
      <c r="C16" s="37">
        <v>586.5</v>
      </c>
    </row>
    <row r="17" spans="2:3" x14ac:dyDescent="0.25">
      <c r="B17" s="3">
        <v>9</v>
      </c>
      <c r="C17" s="37">
        <v>449.3</v>
      </c>
    </row>
    <row r="18" spans="2:3" x14ac:dyDescent="0.25">
      <c r="B18" s="4">
        <v>10</v>
      </c>
      <c r="C18" s="37">
        <v>429.6</v>
      </c>
    </row>
    <row r="19" spans="2:3" x14ac:dyDescent="0.25">
      <c r="B19" s="4">
        <v>11.5</v>
      </c>
      <c r="C19" s="37">
        <v>331.5</v>
      </c>
    </row>
    <row r="20" spans="2:3" x14ac:dyDescent="0.25">
      <c r="B20" s="3">
        <v>13</v>
      </c>
      <c r="C20" s="37">
        <v>312.60000000000002</v>
      </c>
    </row>
    <row r="21" spans="2:3" x14ac:dyDescent="0.25">
      <c r="B21" s="3">
        <v>14.5</v>
      </c>
      <c r="C21" s="37">
        <v>286.39999999999998</v>
      </c>
    </row>
    <row r="22" spans="2:3" x14ac:dyDescent="0.25">
      <c r="B22" s="3">
        <v>16</v>
      </c>
      <c r="C22" s="37">
        <v>289.2</v>
      </c>
    </row>
    <row r="23" spans="2:3" x14ac:dyDescent="0.25">
      <c r="B23" s="3">
        <v>17.5</v>
      </c>
      <c r="C23" s="37">
        <v>228</v>
      </c>
    </row>
    <row r="24" spans="2:3" x14ac:dyDescent="0.25">
      <c r="B24" s="3">
        <v>19</v>
      </c>
      <c r="C24" s="37">
        <v>239.3</v>
      </c>
    </row>
    <row r="25" spans="2:3" x14ac:dyDescent="0.25">
      <c r="B25" s="3">
        <v>20.5</v>
      </c>
      <c r="C25" s="37">
        <v>200.8</v>
      </c>
    </row>
    <row r="26" spans="2:3" x14ac:dyDescent="0.25">
      <c r="B26" s="3">
        <v>22</v>
      </c>
      <c r="C26" s="37">
        <v>161.1</v>
      </c>
    </row>
    <row r="27" spans="2:3" x14ac:dyDescent="0.25">
      <c r="B27" s="3">
        <v>23.5</v>
      </c>
      <c r="C27" s="37">
        <v>147.19999999999999</v>
      </c>
    </row>
    <row r="28" spans="2:3" x14ac:dyDescent="0.25">
      <c r="B28" s="3">
        <v>25</v>
      </c>
      <c r="C28" s="37">
        <v>159.1</v>
      </c>
    </row>
    <row r="29" spans="2:3" x14ac:dyDescent="0.25">
      <c r="B29" s="3">
        <v>27</v>
      </c>
      <c r="C29" s="37">
        <v>201.6</v>
      </c>
    </row>
    <row r="30" spans="2:3" x14ac:dyDescent="0.25">
      <c r="B30" s="3">
        <v>29</v>
      </c>
      <c r="C30" s="37">
        <v>167.6</v>
      </c>
    </row>
    <row r="31" spans="2:3" x14ac:dyDescent="0.25">
      <c r="B31" s="3">
        <v>31</v>
      </c>
      <c r="C31" s="37">
        <v>143.1</v>
      </c>
    </row>
    <row r="32" spans="2:3" x14ac:dyDescent="0.25">
      <c r="B32" s="3">
        <v>33</v>
      </c>
      <c r="C32" s="37">
        <v>118.4</v>
      </c>
    </row>
    <row r="33" spans="2:3" x14ac:dyDescent="0.25">
      <c r="B33" s="3">
        <v>35</v>
      </c>
      <c r="C33" s="37">
        <v>96.1</v>
      </c>
    </row>
    <row r="34" spans="2:3" x14ac:dyDescent="0.25">
      <c r="B34" s="3">
        <v>37</v>
      </c>
      <c r="C34" s="37">
        <v>122.1</v>
      </c>
    </row>
    <row r="35" spans="2:3" x14ac:dyDescent="0.25">
      <c r="B35" s="3">
        <v>39</v>
      </c>
      <c r="C35" s="37">
        <v>104.6</v>
      </c>
    </row>
    <row r="36" spans="2:3" x14ac:dyDescent="0.25">
      <c r="B36" s="3">
        <v>41</v>
      </c>
      <c r="C36" s="37">
        <v>92.8</v>
      </c>
    </row>
    <row r="37" spans="2:3" x14ac:dyDescent="0.25">
      <c r="B37" s="3">
        <v>43</v>
      </c>
      <c r="C37" s="37">
        <v>108.3</v>
      </c>
    </row>
    <row r="38" spans="2:3" x14ac:dyDescent="0.25">
      <c r="B38" s="3">
        <v>45</v>
      </c>
      <c r="C38" s="37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0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3" t="s">
        <v>3</v>
      </c>
      <c r="B2" s="43"/>
      <c r="C2" s="34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3" t="s">
        <v>4</v>
      </c>
      <c r="B3" s="43"/>
      <c r="C3" s="32">
        <v>6863.8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3" t="s">
        <v>5</v>
      </c>
      <c r="B4" s="43"/>
      <c r="C4" s="31">
        <v>2333.1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3" t="s">
        <v>6</v>
      </c>
      <c r="B5" s="43"/>
      <c r="C5" s="33">
        <v>0.81400000000000095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3" t="s">
        <v>7</v>
      </c>
      <c r="B6" s="43"/>
      <c r="C6" s="35">
        <v>1.0505677145283143</v>
      </c>
    </row>
    <row r="7" spans="1:14" x14ac:dyDescent="0.25">
      <c r="A7" s="43" t="s">
        <v>8</v>
      </c>
      <c r="B7" s="43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6" t="s">
        <v>31</v>
      </c>
      <c r="B8" s="46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7" t="s">
        <v>19</v>
      </c>
      <c r="B9" s="47"/>
      <c r="C9">
        <f>C16+C10</f>
        <v>22.242843135468462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5" t="s">
        <v>21</v>
      </c>
      <c r="B10" s="45"/>
      <c r="C10">
        <f>60*(C13-(C22/C21)*EXP(-1*C21*C8))/C2/C7</f>
        <v>5.6668003631085018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5" t="s">
        <v>22</v>
      </c>
      <c r="B11" s="45"/>
      <c r="C11">
        <f>C16/C9</f>
        <v>0.74523039484677134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5" t="s">
        <v>23</v>
      </c>
      <c r="B12" s="45"/>
      <c r="C12">
        <f>C9*C17/(3*0.693)</f>
        <v>149.59564637330493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5" t="s">
        <v>30</v>
      </c>
      <c r="B13" s="45"/>
      <c r="C13" s="16">
        <f>(C3+C4)/C5</f>
        <v>11298.402948402934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4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4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4"/>
      <c r="B16" s="19" t="s">
        <v>20</v>
      </c>
      <c r="C16">
        <f>60*C22/(C$2*(1-EXP(-1*C21*60)))</f>
        <v>16.576042772359958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4"/>
      <c r="B17" s="20" t="s">
        <v>24</v>
      </c>
      <c r="C17" s="16">
        <f>0.693/C21</f>
        <v>13.982445810363382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4"/>
      <c r="B18" s="20" t="s">
        <v>25</v>
      </c>
      <c r="C18">
        <f>RSQ(C145:C164,B145:B164)</f>
        <v>0.93545728636375092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4"/>
      <c r="B19" s="20" t="s">
        <v>26</v>
      </c>
      <c r="C19" s="16">
        <f>SLOPE(C145:C164,B145:B164)</f>
        <v>-2.1520688024431057E-2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4"/>
      <c r="B20" s="20" t="s">
        <v>27</v>
      </c>
      <c r="C20" s="16">
        <f>INTERCEPT(C145:C164,B145:B164)</f>
        <v>2.6766987503580824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4"/>
      <c r="B21" s="20" t="s">
        <v>28</v>
      </c>
      <c r="C21" s="16">
        <f>ABS(C19)*2.303</f>
        <v>4.9562144520264723E-2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4"/>
      <c r="B22" s="20" t="s">
        <v>29</v>
      </c>
      <c r="C22" s="16">
        <f>10^C20</f>
        <v>475.0056225967204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4" t="s">
        <v>35</v>
      </c>
      <c r="B23" s="19" t="s">
        <v>36</v>
      </c>
      <c r="C23" s="16">
        <v>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4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4"/>
      <c r="B25" s="19" t="s">
        <v>20</v>
      </c>
      <c r="C25">
        <f>60*C31/(C$2*(1-EXP(-1*C30*60)))</f>
        <v>574.68538341385533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4"/>
      <c r="B26" s="20" t="s">
        <v>24</v>
      </c>
      <c r="C26" s="16">
        <f>0.693/C30</f>
        <v>1.5488681885288638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4"/>
      <c r="B27" s="20" t="s">
        <v>25</v>
      </c>
      <c r="C27">
        <f>RSQ(C295:C302,B295:B302)</f>
        <v>0.97809744195421233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4"/>
      <c r="B28" s="20" t="s">
        <v>26</v>
      </c>
      <c r="C28" s="16">
        <f>SLOPE(C295:C302,B295:B302)</f>
        <v>-0.19427854244275858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4"/>
      <c r="B29" s="20" t="s">
        <v>27</v>
      </c>
      <c r="C29" s="16">
        <f>INTERCEPT(C295:C302,B295:B302)</f>
        <v>4.2394332595089228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4"/>
      <c r="B30" s="20" t="s">
        <v>28</v>
      </c>
      <c r="C30" s="16">
        <f>ABS(C28)*2.303</f>
        <v>0.44742348324567299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4"/>
      <c r="B31" s="20" t="s">
        <v>29</v>
      </c>
      <c r="C31" s="16">
        <f>10^C29</f>
        <v>17355.345329624779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4" t="s">
        <v>32</v>
      </c>
      <c r="B32" s="19" t="s">
        <v>36</v>
      </c>
      <c r="C32" s="16">
        <v>1</v>
      </c>
    </row>
    <row r="33" spans="1:14" x14ac:dyDescent="0.25">
      <c r="A33" s="44"/>
      <c r="B33" s="19" t="s">
        <v>37</v>
      </c>
      <c r="C33" s="16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4"/>
      <c r="B34" s="19" t="s">
        <v>20</v>
      </c>
      <c r="C34">
        <f>60*C40/(C$2*(1-EXP(-1*C39*60)))</f>
        <v>8845.8537178291444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4"/>
      <c r="B35" s="20" t="s">
        <v>24</v>
      </c>
      <c r="C35" s="16">
        <f>0.693/C39</f>
        <v>0.38572806099213142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4"/>
      <c r="B36" s="20" t="s">
        <v>25</v>
      </c>
      <c r="C36">
        <f>RSQ(C324:C325,B324:B325)</f>
        <v>0.99999999999999978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4"/>
      <c r="B37" s="20" t="s">
        <v>26</v>
      </c>
      <c r="C37" s="16">
        <f>SLOPE(C324:C325,B324:B325)</f>
        <v>-0.78011398322789338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4"/>
      <c r="B38" s="20" t="s">
        <v>27</v>
      </c>
      <c r="C38" s="16">
        <f>INTERCEPT(C324:C325,B324:B325)</f>
        <v>5.4267428613595321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4"/>
      <c r="B39" s="20" t="s">
        <v>28</v>
      </c>
      <c r="C39" s="16">
        <f>ABS(C37)*2.303</f>
        <v>1.7966025033738384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4"/>
      <c r="B40" s="20" t="s">
        <v>29</v>
      </c>
      <c r="C40" s="16">
        <f>10^C38</f>
        <v>267142.42338411539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6">
        <v>43289.7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6">
        <v>11527.6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6">
        <v>4698.7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6">
        <v>2540.8000000000002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6">
        <v>1544.6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6">
        <v>1133.8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6">
        <v>795.2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6">
        <v>586.5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6">
        <v>449.3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6">
        <v>429.6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6">
        <v>331.5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6">
        <v>312.60000000000002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6">
        <v>286.39999999999998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6">
        <v>289.2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6">
        <v>228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6">
        <v>239.3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6">
        <v>200.8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6">
        <v>161.1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6">
        <v>147.19999999999999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6">
        <v>159.1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6">
        <v>201.6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6">
        <v>167.6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6">
        <v>143.1</v>
      </c>
    </row>
    <row r="65" spans="1:3" x14ac:dyDescent="0.25">
      <c r="B65" s="3">
        <v>33</v>
      </c>
      <c r="C65" s="36">
        <v>118.4</v>
      </c>
    </row>
    <row r="66" spans="1:3" x14ac:dyDescent="0.25">
      <c r="B66" s="3">
        <v>35</v>
      </c>
      <c r="C66" s="36">
        <v>96.1</v>
      </c>
    </row>
    <row r="67" spans="1:3" x14ac:dyDescent="0.25">
      <c r="B67" s="3">
        <v>37</v>
      </c>
      <c r="C67" s="36">
        <v>122.1</v>
      </c>
    </row>
    <row r="68" spans="1:3" x14ac:dyDescent="0.25">
      <c r="B68" s="3">
        <v>39</v>
      </c>
      <c r="C68" s="36">
        <v>104.6</v>
      </c>
    </row>
    <row r="69" spans="1:3" x14ac:dyDescent="0.25">
      <c r="B69" s="3">
        <v>41</v>
      </c>
      <c r="C69" s="36">
        <v>92.8</v>
      </c>
    </row>
    <row r="70" spans="1:3" x14ac:dyDescent="0.25">
      <c r="B70" s="3">
        <v>43</v>
      </c>
      <c r="C70" s="36">
        <v>108.3</v>
      </c>
    </row>
    <row r="71" spans="1:3" x14ac:dyDescent="0.25">
      <c r="B71" s="3">
        <v>45</v>
      </c>
      <c r="C71" s="36">
        <v>103.6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45478.761191616366</v>
      </c>
    </row>
    <row r="74" spans="1:3" x14ac:dyDescent="0.25">
      <c r="B74" s="3">
        <v>2</v>
      </c>
      <c r="C74" s="22">
        <f t="shared" ref="C74:C102" si="0">C43*C$6</f>
        <v>12110.524385996596</v>
      </c>
    </row>
    <row r="75" spans="1:3" x14ac:dyDescent="0.25">
      <c r="B75" s="3">
        <v>3</v>
      </c>
      <c r="C75" s="22">
        <f t="shared" si="0"/>
        <v>4936.3025202541903</v>
      </c>
    </row>
    <row r="76" spans="1:3" x14ac:dyDescent="0.25">
      <c r="B76" s="4">
        <v>4</v>
      </c>
      <c r="C76" s="22">
        <f t="shared" si="0"/>
        <v>2669.2824490735411</v>
      </c>
    </row>
    <row r="77" spans="1:3" x14ac:dyDescent="0.25">
      <c r="B77" s="3">
        <v>5</v>
      </c>
      <c r="C77" s="22">
        <f t="shared" si="0"/>
        <v>1622.7068918604341</v>
      </c>
    </row>
    <row r="78" spans="1:3" x14ac:dyDescent="0.25">
      <c r="B78" s="3">
        <v>6</v>
      </c>
      <c r="C78" s="22">
        <f t="shared" si="0"/>
        <v>1191.1336747322027</v>
      </c>
    </row>
    <row r="79" spans="1:3" x14ac:dyDescent="0.25">
      <c r="B79" s="3">
        <v>7</v>
      </c>
      <c r="C79" s="22">
        <f t="shared" si="0"/>
        <v>835.41144659291558</v>
      </c>
    </row>
    <row r="80" spans="1:3" x14ac:dyDescent="0.25">
      <c r="B80" s="3">
        <v>8</v>
      </c>
      <c r="C80" s="22">
        <f t="shared" si="0"/>
        <v>616.15796457085639</v>
      </c>
    </row>
    <row r="81" spans="2:3" x14ac:dyDescent="0.25">
      <c r="B81" s="3">
        <v>9</v>
      </c>
      <c r="C81" s="22">
        <f t="shared" si="0"/>
        <v>472.02007413757161</v>
      </c>
    </row>
    <row r="82" spans="2:3" x14ac:dyDescent="0.25">
      <c r="B82" s="4">
        <v>10</v>
      </c>
      <c r="C82" s="22">
        <f t="shared" si="0"/>
        <v>451.32389016136386</v>
      </c>
    </row>
    <row r="83" spans="2:3" x14ac:dyDescent="0.25">
      <c r="B83" s="4">
        <v>11.5</v>
      </c>
      <c r="C83" s="22">
        <f t="shared" si="0"/>
        <v>348.26319736613618</v>
      </c>
    </row>
    <row r="84" spans="2:3" x14ac:dyDescent="0.25">
      <c r="B84" s="3">
        <v>13</v>
      </c>
      <c r="C84" s="22">
        <f t="shared" si="0"/>
        <v>328.40746756155107</v>
      </c>
    </row>
    <row r="85" spans="2:3" x14ac:dyDescent="0.25">
      <c r="B85" s="3">
        <v>14.5</v>
      </c>
      <c r="C85" s="22">
        <f t="shared" si="0"/>
        <v>300.8825934409092</v>
      </c>
    </row>
    <row r="86" spans="2:3" x14ac:dyDescent="0.25">
      <c r="B86" s="3">
        <v>16</v>
      </c>
      <c r="C86" s="22">
        <f t="shared" si="0"/>
        <v>303.82418304158847</v>
      </c>
    </row>
    <row r="87" spans="2:3" x14ac:dyDescent="0.25">
      <c r="B87" s="3">
        <v>17.5</v>
      </c>
      <c r="C87" s="22">
        <f t="shared" si="0"/>
        <v>239.52943891245567</v>
      </c>
    </row>
    <row r="88" spans="2:3" x14ac:dyDescent="0.25">
      <c r="B88" s="3">
        <v>19</v>
      </c>
      <c r="C88" s="22">
        <f t="shared" si="0"/>
        <v>251.40085408662563</v>
      </c>
    </row>
    <row r="89" spans="2:3" x14ac:dyDescent="0.25">
      <c r="B89" s="3">
        <v>20.5</v>
      </c>
      <c r="C89" s="22">
        <f t="shared" si="0"/>
        <v>210.95399707728552</v>
      </c>
    </row>
    <row r="90" spans="2:3" x14ac:dyDescent="0.25">
      <c r="B90" s="3">
        <v>22</v>
      </c>
      <c r="C90" s="22">
        <f t="shared" si="0"/>
        <v>169.24645881051143</v>
      </c>
    </row>
    <row r="91" spans="2:3" x14ac:dyDescent="0.25">
      <c r="B91" s="3">
        <v>23.5</v>
      </c>
      <c r="C91" s="22">
        <f t="shared" si="0"/>
        <v>154.64356757856785</v>
      </c>
    </row>
    <row r="92" spans="2:3" x14ac:dyDescent="0.25">
      <c r="B92" s="3">
        <v>25</v>
      </c>
      <c r="C92" s="22">
        <f t="shared" si="0"/>
        <v>167.1453233814548</v>
      </c>
    </row>
    <row r="93" spans="2:3" x14ac:dyDescent="0.25">
      <c r="B93" s="3">
        <v>27</v>
      </c>
      <c r="C93" s="22">
        <f t="shared" si="0"/>
        <v>211.79445124890816</v>
      </c>
    </row>
    <row r="94" spans="2:3" x14ac:dyDescent="0.25">
      <c r="B94" s="3">
        <v>29</v>
      </c>
      <c r="C94" s="22">
        <f t="shared" si="0"/>
        <v>176.07514895494546</v>
      </c>
    </row>
    <row r="95" spans="2:3" x14ac:dyDescent="0.25">
      <c r="B95" s="3">
        <v>31</v>
      </c>
      <c r="C95" s="22">
        <f t="shared" si="0"/>
        <v>150.33623994900177</v>
      </c>
    </row>
    <row r="96" spans="2:3" x14ac:dyDescent="0.25">
      <c r="B96" s="3">
        <v>33</v>
      </c>
      <c r="C96" s="22">
        <f t="shared" si="0"/>
        <v>124.38721740015242</v>
      </c>
    </row>
    <row r="97" spans="1:3" x14ac:dyDescent="0.25">
      <c r="B97" s="3">
        <v>35</v>
      </c>
      <c r="C97" s="22">
        <f t="shared" si="0"/>
        <v>100.959557366171</v>
      </c>
    </row>
    <row r="98" spans="1:3" x14ac:dyDescent="0.25">
      <c r="B98" s="3">
        <v>37</v>
      </c>
      <c r="C98" s="22">
        <f t="shared" si="0"/>
        <v>128.27431794390716</v>
      </c>
    </row>
    <row r="99" spans="1:3" x14ac:dyDescent="0.25">
      <c r="B99" s="3">
        <v>39</v>
      </c>
      <c r="C99" s="22">
        <f t="shared" si="0"/>
        <v>109.88938293966167</v>
      </c>
    </row>
    <row r="100" spans="1:3" x14ac:dyDescent="0.25">
      <c r="B100" s="3">
        <v>41</v>
      </c>
      <c r="C100" s="22">
        <f t="shared" si="0"/>
        <v>97.492683908227562</v>
      </c>
    </row>
    <row r="101" spans="1:3" x14ac:dyDescent="0.25">
      <c r="B101" s="3">
        <v>43</v>
      </c>
      <c r="C101" s="22">
        <f t="shared" si="0"/>
        <v>113.77648348341644</v>
      </c>
    </row>
    <row r="102" spans="1:3" x14ac:dyDescent="0.25">
      <c r="B102" s="3">
        <v>45</v>
      </c>
      <c r="C102" s="22">
        <f t="shared" si="0"/>
        <v>108.83881522513336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55870.713994614634</v>
      </c>
    </row>
    <row r="105" spans="1:3" x14ac:dyDescent="0.25">
      <c r="B105" s="3">
        <v>2</v>
      </c>
      <c r="C105">
        <f t="shared" ref="C105:C133" si="1">C74/C$5/($B74-$B73)</f>
        <v>14877.794085990887</v>
      </c>
    </row>
    <row r="106" spans="1:3" x14ac:dyDescent="0.25">
      <c r="B106" s="3">
        <v>3</v>
      </c>
      <c r="C106">
        <f t="shared" si="1"/>
        <v>6064.2537103859759</v>
      </c>
    </row>
    <row r="107" spans="1:3" x14ac:dyDescent="0.25">
      <c r="B107" s="4">
        <v>4</v>
      </c>
      <c r="C107">
        <f t="shared" si="1"/>
        <v>3279.2167679036093</v>
      </c>
    </row>
    <row r="108" spans="1:3" x14ac:dyDescent="0.25">
      <c r="B108" s="3">
        <v>5</v>
      </c>
      <c r="C108">
        <f t="shared" si="1"/>
        <v>1993.4974101479511</v>
      </c>
    </row>
    <row r="109" spans="1:3" x14ac:dyDescent="0.25">
      <c r="B109" s="3">
        <v>6</v>
      </c>
      <c r="C109">
        <f t="shared" si="1"/>
        <v>1463.309182717692</v>
      </c>
    </row>
    <row r="110" spans="1:3" x14ac:dyDescent="0.25">
      <c r="B110" s="3">
        <v>7</v>
      </c>
      <c r="C110">
        <f t="shared" si="1"/>
        <v>1026.303988443384</v>
      </c>
    </row>
    <row r="111" spans="1:3" x14ac:dyDescent="0.25">
      <c r="B111" s="3">
        <v>8</v>
      </c>
      <c r="C111">
        <f t="shared" si="1"/>
        <v>756.95081642611262</v>
      </c>
    </row>
    <row r="112" spans="1:3" x14ac:dyDescent="0.25">
      <c r="B112" s="3">
        <v>9</v>
      </c>
      <c r="C112">
        <f t="shared" si="1"/>
        <v>579.87724095524698</v>
      </c>
    </row>
    <row r="113" spans="2:3" x14ac:dyDescent="0.25">
      <c r="B113" s="4">
        <v>10</v>
      </c>
      <c r="C113">
        <f t="shared" si="1"/>
        <v>554.45195351518839</v>
      </c>
    </row>
    <row r="114" spans="2:3" x14ac:dyDescent="0.25">
      <c r="B114" s="4">
        <v>11.5</v>
      </c>
      <c r="C114">
        <f t="shared" si="1"/>
        <v>285.22784387070908</v>
      </c>
    </row>
    <row r="115" spans="2:3" x14ac:dyDescent="0.25">
      <c r="B115" s="3">
        <v>13</v>
      </c>
      <c r="C115">
        <f t="shared" si="1"/>
        <v>268.96598489889493</v>
      </c>
    </row>
    <row r="116" spans="2:3" x14ac:dyDescent="0.25">
      <c r="B116" s="3">
        <v>14.5</v>
      </c>
      <c r="C116">
        <f t="shared" si="1"/>
        <v>246.42309045119478</v>
      </c>
    </row>
    <row r="117" spans="2:3" x14ac:dyDescent="0.25">
      <c r="B117" s="3">
        <v>16</v>
      </c>
      <c r="C117">
        <f t="shared" si="1"/>
        <v>248.83225474331542</v>
      </c>
    </row>
    <row r="118" spans="2:3" x14ac:dyDescent="0.25">
      <c r="B118" s="3">
        <v>17.5</v>
      </c>
      <c r="C118">
        <f t="shared" si="1"/>
        <v>196.17480664410763</v>
      </c>
    </row>
    <row r="119" spans="2:3" x14ac:dyDescent="0.25">
      <c r="B119" s="3">
        <v>19</v>
      </c>
      <c r="C119">
        <f t="shared" si="1"/>
        <v>205.89750539445154</v>
      </c>
    </row>
    <row r="120" spans="2:3" x14ac:dyDescent="0.25">
      <c r="B120" s="3">
        <v>20.5</v>
      </c>
      <c r="C120">
        <f t="shared" si="1"/>
        <v>172.77149637779303</v>
      </c>
    </row>
    <row r="121" spans="2:3" x14ac:dyDescent="0.25">
      <c r="B121" s="3">
        <v>22</v>
      </c>
      <c r="C121">
        <f t="shared" si="1"/>
        <v>138.61298837879707</v>
      </c>
    </row>
    <row r="122" spans="2:3" x14ac:dyDescent="0.25">
      <c r="B122" s="3">
        <v>23.5</v>
      </c>
      <c r="C122">
        <f t="shared" si="1"/>
        <v>126.65320850005543</v>
      </c>
    </row>
    <row r="123" spans="2:3" x14ac:dyDescent="0.25">
      <c r="B123" s="3">
        <v>25</v>
      </c>
      <c r="C123">
        <f t="shared" si="1"/>
        <v>136.89215674156807</v>
      </c>
    </row>
    <row r="124" spans="2:3" x14ac:dyDescent="0.25">
      <c r="B124" s="3">
        <v>27</v>
      </c>
      <c r="C124">
        <f t="shared" si="1"/>
        <v>130.09487177451345</v>
      </c>
    </row>
    <row r="125" spans="2:3" x14ac:dyDescent="0.25">
      <c r="B125" s="3">
        <v>29</v>
      </c>
      <c r="C125">
        <f t="shared" si="1"/>
        <v>108.15426839984353</v>
      </c>
    </row>
    <row r="126" spans="2:3" x14ac:dyDescent="0.25">
      <c r="B126" s="3">
        <v>31</v>
      </c>
      <c r="C126">
        <f t="shared" si="1"/>
        <v>92.344127732801965</v>
      </c>
    </row>
    <row r="127" spans="2:3" x14ac:dyDescent="0.25">
      <c r="B127" s="3">
        <v>33</v>
      </c>
      <c r="C127">
        <f t="shared" si="1"/>
        <v>76.404924692968237</v>
      </c>
    </row>
    <row r="128" spans="2:3" x14ac:dyDescent="0.25">
      <c r="B128" s="3">
        <v>35</v>
      </c>
      <c r="C128">
        <f t="shared" si="1"/>
        <v>62.014470126640589</v>
      </c>
    </row>
    <row r="129" spans="1:3" x14ac:dyDescent="0.25">
      <c r="B129" s="3">
        <v>37</v>
      </c>
      <c r="C129">
        <f t="shared" si="1"/>
        <v>78.792578589623474</v>
      </c>
    </row>
    <row r="130" spans="1:3" x14ac:dyDescent="0.25">
      <c r="B130" s="3">
        <v>39</v>
      </c>
      <c r="C130">
        <f t="shared" si="1"/>
        <v>67.499620970308072</v>
      </c>
    </row>
    <row r="131" spans="1:3" x14ac:dyDescent="0.25">
      <c r="B131" s="3">
        <v>41</v>
      </c>
      <c r="C131">
        <f t="shared" si="1"/>
        <v>59.884940975569684</v>
      </c>
    </row>
    <row r="132" spans="1:3" x14ac:dyDescent="0.25">
      <c r="B132" s="3">
        <v>43</v>
      </c>
      <c r="C132">
        <f t="shared" si="1"/>
        <v>69.887274866963338</v>
      </c>
    </row>
    <row r="133" spans="1:3" x14ac:dyDescent="0.25">
      <c r="B133" s="3">
        <v>45</v>
      </c>
      <c r="C133">
        <f t="shared" si="1"/>
        <v>66.854309106347188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4.7471842214217341</v>
      </c>
    </row>
    <row r="136" spans="1:3" x14ac:dyDescent="0.25">
      <c r="B136" s="3">
        <v>2</v>
      </c>
      <c r="C136">
        <f t="shared" ref="C136:C164" si="2">LOG10(C105)</f>
        <v>4.1725385436224807</v>
      </c>
    </row>
    <row r="137" spans="1:3" x14ac:dyDescent="0.25">
      <c r="B137" s="3">
        <v>3</v>
      </c>
      <c r="C137">
        <f t="shared" si="2"/>
        <v>3.7827773625969012</v>
      </c>
    </row>
    <row r="138" spans="1:3" x14ac:dyDescent="0.25">
      <c r="B138" s="4">
        <v>4</v>
      </c>
      <c r="C138">
        <f t="shared" si="2"/>
        <v>3.5157701260297776</v>
      </c>
    </row>
    <row r="139" spans="1:3" x14ac:dyDescent="0.25">
      <c r="B139" s="3">
        <v>5</v>
      </c>
      <c r="C139">
        <f t="shared" si="2"/>
        <v>3.299615675785128</v>
      </c>
    </row>
    <row r="140" spans="1:3" x14ac:dyDescent="0.25">
      <c r="B140" s="3">
        <v>6</v>
      </c>
      <c r="C140">
        <f t="shared" si="2"/>
        <v>3.1653360979377263</v>
      </c>
    </row>
    <row r="141" spans="1:3" x14ac:dyDescent="0.25">
      <c r="B141" s="3">
        <v>7</v>
      </c>
      <c r="C141">
        <f t="shared" si="2"/>
        <v>3.0112760166720323</v>
      </c>
    </row>
    <row r="142" spans="1:3" x14ac:dyDescent="0.25">
      <c r="B142" s="3">
        <v>8</v>
      </c>
      <c r="C142">
        <f t="shared" si="2"/>
        <v>2.8790676617343234</v>
      </c>
    </row>
    <row r="143" spans="1:3" x14ac:dyDescent="0.25">
      <c r="B143" s="3">
        <v>9</v>
      </c>
      <c r="C143">
        <f t="shared" si="2"/>
        <v>2.7633360638758004</v>
      </c>
    </row>
    <row r="144" spans="1:3" x14ac:dyDescent="0.25">
      <c r="B144" s="4">
        <v>10</v>
      </c>
      <c r="C144">
        <f t="shared" si="2"/>
        <v>2.7438639179742745</v>
      </c>
    </row>
    <row r="145" spans="2:14" x14ac:dyDescent="0.25">
      <c r="B145" s="13">
        <v>11.5</v>
      </c>
      <c r="C145" s="14">
        <f t="shared" si="2"/>
        <v>2.4551919189678859</v>
      </c>
    </row>
    <row r="146" spans="2:14" x14ac:dyDescent="0.25">
      <c r="B146" s="3">
        <v>13</v>
      </c>
      <c r="C146">
        <f t="shared" si="2"/>
        <v>2.429697359910262</v>
      </c>
    </row>
    <row r="147" spans="2:14" x14ac:dyDescent="0.25">
      <c r="B147" s="3">
        <v>14.5</v>
      </c>
      <c r="C147">
        <f t="shared" si="2"/>
        <v>2.3916813998629118</v>
      </c>
    </row>
    <row r="148" spans="2:14" x14ac:dyDescent="0.25">
      <c r="B148" s="3">
        <v>16</v>
      </c>
      <c r="C148">
        <f t="shared" si="2"/>
        <v>2.395906674849587</v>
      </c>
    </row>
    <row r="149" spans="2:14" x14ac:dyDescent="0.25">
      <c r="B149" s="3">
        <v>17.5</v>
      </c>
      <c r="C149" s="22">
        <f t="shared" si="2"/>
        <v>2.2926432332275479</v>
      </c>
    </row>
    <row r="150" spans="2:14" x14ac:dyDescent="0.25">
      <c r="B150" s="3">
        <v>19</v>
      </c>
      <c r="C150">
        <f t="shared" si="2"/>
        <v>2.3136510848405312</v>
      </c>
    </row>
    <row r="151" spans="2:14" x14ac:dyDescent="0.25">
      <c r="B151" s="3">
        <v>20.5</v>
      </c>
      <c r="C151">
        <f t="shared" si="2"/>
        <v>2.2374720947000757</v>
      </c>
    </row>
    <row r="152" spans="2:14" x14ac:dyDescent="0.25">
      <c r="B152" s="3">
        <v>22</v>
      </c>
      <c r="C152">
        <f t="shared" si="2"/>
        <v>2.141803926646312</v>
      </c>
    </row>
    <row r="153" spans="2:14" x14ac:dyDescent="0.25">
      <c r="B153" s="3">
        <v>23.5</v>
      </c>
      <c r="C153">
        <f t="shared" si="2"/>
        <v>2.1026161962285741</v>
      </c>
    </row>
    <row r="154" spans="2:14" x14ac:dyDescent="0.25">
      <c r="B154" s="3">
        <v>25</v>
      </c>
      <c r="C154" s="22">
        <f t="shared" si="2"/>
        <v>2.1363785658736756</v>
      </c>
    </row>
    <row r="155" spans="2:14" x14ac:dyDescent="0.25">
      <c r="B155" s="3">
        <v>27</v>
      </c>
      <c r="C155">
        <f t="shared" si="2"/>
        <v>2.1142601773922816</v>
      </c>
    </row>
    <row r="156" spans="2:14" x14ac:dyDescent="0.25">
      <c r="B156" s="3">
        <v>29</v>
      </c>
      <c r="C156">
        <f t="shared" si="2"/>
        <v>2.0340436639130517</v>
      </c>
    </row>
    <row r="157" spans="2:14" x14ac:dyDescent="0.25">
      <c r="B157" s="3">
        <v>31</v>
      </c>
      <c r="C157">
        <f t="shared" si="2"/>
        <v>1.9654092833785703</v>
      </c>
    </row>
    <row r="158" spans="2:14" x14ac:dyDescent="0.25">
      <c r="B158" s="3">
        <v>33</v>
      </c>
      <c r="C158">
        <f t="shared" si="2"/>
        <v>1.8831213520056951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1.7924930372873393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1.8964853135636763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1.8293013341500495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1.777317625837656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1.8443981062441144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1.8251294050280082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0.72700728272763848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0.77449324722660307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0.80817853092807312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0.83171955644897799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0.85005702542850126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0.86303392991095329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0.87890244834263642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0.89185592124025914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0.90150519537141793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0.90699798576457191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>
        <f>RSQ($B145:$B$164, $C145:$C$164)</f>
        <v>0.93545728636375092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0.92642262315592905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0.91578873663954852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0.90286803164760954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0.89286323468826878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0.87376484375153407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0.85883313728751631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0.83190153784566134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0.79719882164309708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0.75808777371228342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0.67747006138816734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0.56371906031020202</v>
      </c>
    </row>
    <row r="188" spans="2:14" x14ac:dyDescent="0.25">
      <c r="B188" s="3">
        <v>31</v>
      </c>
      <c r="C188" s="11">
        <f>RSQ($B157:$B$164, $C157:$C$164)</f>
        <v>0.37674586516050235</v>
      </c>
    </row>
    <row r="189" spans="2:14" x14ac:dyDescent="0.25">
      <c r="B189" s="3">
        <v>33</v>
      </c>
      <c r="C189" s="11">
        <f>RSQ($B158:$B$164, $C158:$C$164)</f>
        <v>0.11184263939741473</v>
      </c>
    </row>
    <row r="190" spans="2:14" x14ac:dyDescent="0.25">
      <c r="B190" s="3">
        <v>35</v>
      </c>
      <c r="C190" s="11">
        <f>RSQ($B159:$B$164, $C159:$C$164)</f>
        <v>3.2976924997387353E-3</v>
      </c>
    </row>
    <row r="191" spans="2:14" x14ac:dyDescent="0.25">
      <c r="B191" s="3">
        <v>37</v>
      </c>
      <c r="C191" s="11">
        <f>RSQ($B160:$B$164, $C160:$C$164)</f>
        <v>0.22233488789812833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5.8929340153513969E-2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0.47910160887359904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0.98789761147748401</v>
      </c>
    </row>
    <row r="201" spans="1:14" x14ac:dyDescent="0.25">
      <c r="B201" s="4">
        <v>4</v>
      </c>
      <c r="C201" s="11">
        <f>RSQ($B$135:$B138, $C$135:$C138)</f>
        <v>0.97219264145730044</v>
      </c>
    </row>
    <row r="202" spans="1:14" x14ac:dyDescent="0.25">
      <c r="B202" s="3">
        <v>5</v>
      </c>
      <c r="C202" s="11">
        <f>RSQ($B$135:$B139, $C$135:$C139)</f>
        <v>0.96029273918936964</v>
      </c>
    </row>
    <row r="203" spans="1:14" x14ac:dyDescent="0.25">
      <c r="B203" s="3">
        <v>6</v>
      </c>
      <c r="C203" s="11">
        <f>RSQ($B$135:$B140, $C$135:$C140)</f>
        <v>0.94163377259654624</v>
      </c>
    </row>
    <row r="204" spans="1:14" x14ac:dyDescent="0.25">
      <c r="B204" s="3">
        <v>7</v>
      </c>
      <c r="C204" s="11">
        <f>RSQ($B$135:$B141, $C$135:$C141)</f>
        <v>0.93198289584004224</v>
      </c>
    </row>
    <row r="205" spans="1:14" x14ac:dyDescent="0.25">
      <c r="B205" s="3">
        <v>8</v>
      </c>
      <c r="C205" s="11">
        <f>RSQ($B$135:$B142, $C$135:$C142)</f>
        <v>0.92544085717459468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0.95739906721068668</v>
      </c>
    </row>
    <row r="232" spans="1:3" x14ac:dyDescent="0.25">
      <c r="B232" s="4">
        <v>4</v>
      </c>
      <c r="C232" s="22">
        <f>RSQ($B138:$B$144, C138:C$144)</f>
        <v>0.96628331775727305</v>
      </c>
    </row>
    <row r="233" spans="1:3" x14ac:dyDescent="0.25">
      <c r="B233" s="3">
        <v>5</v>
      </c>
      <c r="C233" s="22">
        <f>RSQ($B139:$B$144, C139:C$144)</f>
        <v>0.96729385084983521</v>
      </c>
    </row>
    <row r="234" spans="1:3" x14ac:dyDescent="0.25">
      <c r="B234" s="3">
        <v>6</v>
      </c>
      <c r="C234" s="22">
        <f>RSQ($B140:$B$144, C140:C$144)</f>
        <v>0.94831688791993873</v>
      </c>
    </row>
    <row r="235" spans="1:3" x14ac:dyDescent="0.25">
      <c r="B235" s="3">
        <v>7</v>
      </c>
      <c r="C235" s="22">
        <f>RSQ($B141:$B$144, C141:C$144)</f>
        <v>0.92339002975615958</v>
      </c>
    </row>
    <row r="236" spans="1:3" x14ac:dyDescent="0.25">
      <c r="B236" s="3">
        <v>8</v>
      </c>
      <c r="C236" s="22">
        <f>RSQ($B142:$B$144, C142:C$144)</f>
        <v>0.85546007481820141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1.9573990672106867</v>
      </c>
    </row>
    <row r="263" spans="1:14" x14ac:dyDescent="0.25">
      <c r="B263" s="4">
        <v>4</v>
      </c>
      <c r="C263" s="11">
        <f t="shared" ref="C263:C266" si="3">SUM(C200,C232)</f>
        <v>1.9541809292347572</v>
      </c>
    </row>
    <row r="264" spans="1:14" x14ac:dyDescent="0.25">
      <c r="B264" s="3">
        <v>5</v>
      </c>
      <c r="C264" s="11">
        <f t="shared" si="3"/>
        <v>1.9394864923071355</v>
      </c>
    </row>
    <row r="265" spans="1:14" x14ac:dyDescent="0.25">
      <c r="B265" s="3">
        <v>6</v>
      </c>
      <c r="C265" s="11">
        <f t="shared" si="3"/>
        <v>1.9086096271093083</v>
      </c>
    </row>
    <row r="266" spans="1:14" x14ac:dyDescent="0.25">
      <c r="B266" s="3">
        <v>7</v>
      </c>
      <c r="C266" s="11">
        <f t="shared" si="3"/>
        <v>1.8650238023527059</v>
      </c>
    </row>
    <row r="267" spans="1:14" x14ac:dyDescent="0.25">
      <c r="B267" s="3">
        <v>8</v>
      </c>
      <c r="C267" s="11">
        <f>SUM(C204,C237)</f>
        <v>1.9319828958400422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1.9573990672106867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4.7436561204284899</v>
      </c>
    </row>
    <row r="294" spans="1:3" x14ac:dyDescent="0.25">
      <c r="B294" s="3">
        <v>2</v>
      </c>
      <c r="C294">
        <f t="shared" si="4"/>
        <v>4.1597959194060099</v>
      </c>
    </row>
    <row r="295" spans="1:3" x14ac:dyDescent="0.25">
      <c r="B295" s="3">
        <v>3</v>
      </c>
      <c r="C295">
        <f t="shared" si="4"/>
        <v>3.7524221816942251</v>
      </c>
    </row>
    <row r="296" spans="1:3" x14ac:dyDescent="0.25">
      <c r="B296" s="4">
        <v>4</v>
      </c>
      <c r="C296">
        <f t="shared" si="4"/>
        <v>3.4608406465026089</v>
      </c>
    </row>
    <row r="297" spans="1:3" x14ac:dyDescent="0.25">
      <c r="B297" s="3">
        <v>5</v>
      </c>
      <c r="C297">
        <f t="shared" si="4"/>
        <v>3.2102476916384646</v>
      </c>
    </row>
    <row r="298" spans="1:3" x14ac:dyDescent="0.25">
      <c r="B298" s="3">
        <v>6</v>
      </c>
      <c r="C298">
        <f t="shared" si="4"/>
        <v>3.0455075246543561</v>
      </c>
    </row>
    <row r="299" spans="1:3" x14ac:dyDescent="0.25">
      <c r="B299" s="3">
        <v>7</v>
      </c>
      <c r="C299">
        <f>IF(0 &lt; 10^C141-10^(C$19*$B299+C$20), LOG(10^C141-10^(C$19*$B299+C$20)), 0)</f>
        <v>2.8391792034038157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2.6408836627159129</v>
      </c>
    </row>
    <row r="301" spans="1:3" x14ac:dyDescent="0.25">
      <c r="B301" s="3">
        <v>9</v>
      </c>
      <c r="C301">
        <f t="shared" si="5"/>
        <v>2.4405626809353826</v>
      </c>
    </row>
    <row r="302" spans="1:3" x14ac:dyDescent="0.25">
      <c r="B302" s="4">
        <v>10</v>
      </c>
      <c r="C302">
        <f t="shared" si="5"/>
        <v>2.4233382775031687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4.6466288781316392</v>
      </c>
    </row>
    <row r="325" spans="1:3" x14ac:dyDescent="0.25">
      <c r="B325" s="3">
        <v>2</v>
      </c>
      <c r="C325">
        <f t="shared" si="6"/>
        <v>3.8665148949037458</v>
      </c>
    </row>
    <row r="326" spans="1:3" x14ac:dyDescent="0.25">
      <c r="B326" s="3">
        <v>3</v>
      </c>
      <c r="C326" s="22">
        <f t="shared" si="6"/>
        <v>3.0490829884624602</v>
      </c>
    </row>
    <row r="327" spans="1:3" x14ac:dyDescent="0.25">
      <c r="B327" s="4">
        <v>4</v>
      </c>
      <c r="C327" s="22">
        <f t="shared" si="6"/>
        <v>0</v>
      </c>
    </row>
    <row r="328" spans="1:3" x14ac:dyDescent="0.25">
      <c r="B328" s="3">
        <v>5</v>
      </c>
      <c r="C328" s="22">
        <f t="shared" si="6"/>
        <v>0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2016-08-19T16:28:19Z</dcterms:modified>
</cp:coreProperties>
</file>