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29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298" i="2" l="1"/>
  <c r="C295" i="2"/>
  <c r="C299" i="2"/>
  <c r="C302" i="2"/>
  <c r="C296" i="2"/>
  <c r="C300" i="2"/>
  <c r="C293" i="2"/>
  <c r="C297" i="2"/>
  <c r="C301" i="2"/>
  <c r="C294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04" i="2"/>
  <c r="C236" i="2" l="1"/>
  <c r="C237" i="2"/>
  <c r="C205" i="2"/>
  <c r="C235" i="2"/>
  <c r="C22" i="2"/>
  <c r="C233" i="2"/>
  <c r="C232" i="2"/>
  <c r="C231" i="2"/>
  <c r="C234" i="2"/>
  <c r="C199" i="2"/>
  <c r="C201" i="2"/>
  <c r="C204" i="2"/>
  <c r="C202" i="2"/>
  <c r="C265" i="2" s="1"/>
  <c r="C203" i="2"/>
  <c r="C200" i="2"/>
  <c r="C262" i="2" l="1"/>
  <c r="C266" i="2"/>
  <c r="C267" i="2"/>
  <c r="C264" i="2"/>
  <c r="C263" i="2"/>
  <c r="C21" i="2"/>
  <c r="C10" i="2" s="1"/>
  <c r="C31" i="2" l="1"/>
  <c r="C16" i="2"/>
  <c r="C17" i="2"/>
  <c r="C290" i="2"/>
  <c r="C325" i="2" l="1"/>
  <c r="C326" i="2"/>
  <c r="C327" i="2"/>
  <c r="C324" i="2"/>
  <c r="C328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<sst xmlns="http://schemas.openxmlformats.org/spreadsheetml/2006/main" count="68" uniqueCount="39">
  <si>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</si>
  <si>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</si>
  <si>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</si>
  <si>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</si>
  <si>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</si>
  <si>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</si>
  <si>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</si>
  <si>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</si>
  <si>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</si>
  <si>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</si>
  <si>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</si>
  <si>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</si>
  <si>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</si>
  <si>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</si>
  <si>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</si>
  <si>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</si>
  <si>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</si>
  <si>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</si>
  <si>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</si>
  <si>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</si>
  <si>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</si>
  <si>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</si>
  <si>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</si>
  <si>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</si>
  <si>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</si>
  <si>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</si>
  <si>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</si>
  <si>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</si>
  <si>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</si>
  <si>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</si>
  <si>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</si>
  <si>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</si>
  <si>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</si>
  <si>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</si>
  <si>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</si>
  <si>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</si>
  <si>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</si>
  <si>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1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</si>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</sst>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5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5" t="s">
        <v>37</v>
      </c>
    </row>
    <row r="2" spans="1:3" ht="30.75" customHeight="1" x14ac:dyDescent="0.25">
      <c r="A2" s="18" t="s">
        <v>3</v>
      </c>
      <c r="B2" s="18"/>
      <c r="C2" s="13">
        <v>6815.4800000000005</v>
      </c>
    </row>
    <row r="3" spans="1:3" x14ac:dyDescent="0.25">
      <c r="A3" s="18" t="s">
        <v>4</v>
      </c>
      <c r="B3" s="18"/>
      <c r="C3" s="5">
        <v>5089.5</v>
      </c>
    </row>
    <row r="4" spans="1:3" x14ac:dyDescent="0.25">
      <c r="A4" s="18" t="s">
        <v>5</v>
      </c>
      <c r="B4" s="18"/>
      <c r="C4" s="5">
        <v>13316.6</v>
      </c>
    </row>
    <row r="5" spans="1:3" x14ac:dyDescent="0.25">
      <c r="A5" s="18" t="s">
        <v>6</v>
      </c>
      <c r="B5" s="18"/>
      <c r="C5" s="13">
        <v>0.31900000000000001</v>
      </c>
    </row>
    <row r="6" spans="1:3" x14ac:dyDescent="0.25">
      <c r="A6" s="18" t="s">
        <v>7</v>
      </c>
      <c r="B6" s="18"/>
      <c r="C6" s="13">
        <v>1.0354293522516753</v>
      </c>
    </row>
    <row r="7" spans="1:3" x14ac:dyDescent="0.25">
      <c r="A7" s="18" t="s">
        <v>8</v>
      </c>
      <c r="B7" s="18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105538.8</v>
      </c>
    </row>
    <row r="10" spans="1:3" x14ac:dyDescent="0.25">
      <c r="B10" s="23">
        <v>2</v>
      </c>
      <c r="C10" s="5">
        <v>21307.7</v>
      </c>
    </row>
    <row r="11" spans="1:3" x14ac:dyDescent="0.25">
      <c r="B11" s="13">
        <v>3</v>
      </c>
      <c r="C11" s="5">
        <v>6308.9</v>
      </c>
    </row>
    <row r="12" spans="1:3" x14ac:dyDescent="0.25">
      <c r="B12" s="13">
        <v>4</v>
      </c>
      <c r="C12" s="5">
        <v>3110.1</v>
      </c>
    </row>
    <row r="13" spans="1:3" x14ac:dyDescent="0.25">
      <c r="B13" s="13">
        <v>5</v>
      </c>
      <c r="C13" s="5">
        <v>1654.4</v>
      </c>
    </row>
    <row r="14" spans="1:3" x14ac:dyDescent="0.25">
      <c r="B14" s="13">
        <v>6</v>
      </c>
      <c r="C14" s="5">
        <v>1149.3</v>
      </c>
    </row>
    <row r="15" spans="1:3" x14ac:dyDescent="0.25">
      <c r="B15" s="13">
        <v>7</v>
      </c>
      <c r="C15" s="5">
        <v>812.2</v>
      </c>
    </row>
    <row r="16" spans="1:3" x14ac:dyDescent="0.25">
      <c r="B16" s="13">
        <v>8</v>
      </c>
      <c r="C16" s="5">
        <v>1553.9</v>
      </c>
    </row>
    <row r="17" spans="2:3" x14ac:dyDescent="0.25">
      <c r="B17" s="13">
        <v>9</v>
      </c>
      <c r="C17" s="5">
        <v>700.3</v>
      </c>
    </row>
    <row r="18" spans="2:3" x14ac:dyDescent="0.25">
      <c r="B18" s="13">
        <v>10</v>
      </c>
      <c r="C18" s="5">
        <v>743.9</v>
      </c>
    </row>
    <row r="19" spans="2:3" x14ac:dyDescent="0.25">
      <c r="B19" s="13">
        <v>11.5</v>
      </c>
      <c r="C19" s="5">
        <v>693.3</v>
      </c>
    </row>
    <row r="20" spans="2:3" x14ac:dyDescent="0.25">
      <c r="B20" s="13">
        <v>13</v>
      </c>
      <c r="C20" s="5">
        <v>665.5</v>
      </c>
    </row>
    <row r="21" spans="2:3" x14ac:dyDescent="0.25">
      <c r="B21" s="13">
        <v>14.5</v>
      </c>
      <c r="C21" s="5">
        <v>501.8</v>
      </c>
    </row>
    <row r="22" spans="2:3" x14ac:dyDescent="0.25">
      <c r="B22" s="13">
        <v>16</v>
      </c>
      <c r="C22" s="5">
        <v>0</v>
      </c>
    </row>
    <row r="23" spans="2:3" x14ac:dyDescent="0.25">
      <c r="B23" s="13">
        <v>17.5</v>
      </c>
      <c r="C23" s="5">
        <v>395.3</v>
      </c>
    </row>
    <row r="24" spans="2:3" x14ac:dyDescent="0.25">
      <c r="B24" s="13">
        <v>19</v>
      </c>
      <c r="C24" s="5">
        <v>329</v>
      </c>
    </row>
    <row r="25" spans="2:3" x14ac:dyDescent="0.25">
      <c r="B25" s="13">
        <v>20.5</v>
      </c>
      <c r="C25" s="5">
        <v>339.2</v>
      </c>
    </row>
    <row r="26" spans="2:3" x14ac:dyDescent="0.25">
      <c r="B26" s="13">
        <v>22</v>
      </c>
      <c r="C26" s="5">
        <v>224.8</v>
      </c>
    </row>
    <row r="27" spans="2:3" x14ac:dyDescent="0.25">
      <c r="B27" s="13">
        <v>23.5</v>
      </c>
      <c r="C27" s="5">
        <v>227.5</v>
      </c>
    </row>
    <row r="28" spans="2:3" x14ac:dyDescent="0.25">
      <c r="B28" s="13">
        <v>25</v>
      </c>
      <c r="C28" s="5">
        <v>257.8</v>
      </c>
    </row>
    <row r="29" spans="2:3" x14ac:dyDescent="0.25">
      <c r="B29" s="13">
        <v>26.5</v>
      </c>
      <c r="C29" s="5">
        <v>205.5</v>
      </c>
    </row>
    <row r="30" spans="2:3" x14ac:dyDescent="0.25">
      <c r="B30" s="13">
        <v>28</v>
      </c>
      <c r="C30" s="5">
        <v>264.5</v>
      </c>
    </row>
    <row r="31" spans="2:3" x14ac:dyDescent="0.25">
      <c r="B31" s="13">
        <v>29.5</v>
      </c>
      <c r="C31" s="5">
        <v>155.9</v>
      </c>
    </row>
    <row r="32" spans="2:3" x14ac:dyDescent="0.25">
      <c r="B32" s="13">
        <v>31</v>
      </c>
      <c r="C32" s="5">
        <v>169.8</v>
      </c>
    </row>
    <row r="33" spans="2:3" x14ac:dyDescent="0.25">
      <c r="B33" s="13">
        <v>32.5</v>
      </c>
      <c r="C33" s="5">
        <v>168.6</v>
      </c>
    </row>
    <row r="34" spans="2:3" x14ac:dyDescent="0.25">
      <c r="B34" s="13">
        <v>34</v>
      </c>
      <c r="C34" s="5">
        <v>170</v>
      </c>
    </row>
    <row r="35" spans="2:3" x14ac:dyDescent="0.25">
      <c r="B35" s="13">
        <v>35.5</v>
      </c>
      <c r="C35" s="5">
        <v>166.5</v>
      </c>
    </row>
    <row r="36" spans="2:3" x14ac:dyDescent="0.25">
      <c r="B36" s="13">
        <v>37</v>
      </c>
      <c r="C36" s="5">
        <v>155.30000000000001</v>
      </c>
    </row>
    <row r="37" spans="2:3" x14ac:dyDescent="0.25">
      <c r="B37" s="13">
        <v>38.5</v>
      </c>
      <c r="C37" s="5">
        <v>160.5</v>
      </c>
    </row>
    <row r="38" spans="2:3" x14ac:dyDescent="0.25">
      <c r="B38" s="13">
        <v>40</v>
      </c>
      <c r="C38" s="5">
        <v>146.69999999999999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5" zoomScale="70" zoomScaleNormal="70" workbookViewId="0">
      <selection activeCell="C15" sqref="C15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37</v>
      </c>
    </row>
    <row r="2" spans="1:3" x14ac:dyDescent="0.25">
      <c r="A2" s="18" t="s">
        <v>3</v>
      </c>
      <c r="B2" s="18"/>
      <c r="C2" s="13">
        <v>6815.4800000000005</v>
      </c>
    </row>
    <row r="3" spans="1:3" x14ac:dyDescent="0.25">
      <c r="A3" s="18" t="s">
        <v>4</v>
      </c>
      <c r="B3" s="18"/>
      <c r="C3" s="5">
        <v>5089.5</v>
      </c>
    </row>
    <row r="4" spans="1:3" x14ac:dyDescent="0.25">
      <c r="A4" s="18" t="s">
        <v>5</v>
      </c>
      <c r="B4" s="18"/>
      <c r="C4" s="5">
        <v>13316.6</v>
      </c>
    </row>
    <row r="5" spans="1:3" x14ac:dyDescent="0.25">
      <c r="A5" s="18" t="s">
        <v>6</v>
      </c>
      <c r="B5" s="18"/>
      <c r="C5" s="13">
        <v>0.31900000000000001</v>
      </c>
    </row>
    <row r="6" spans="1:3" x14ac:dyDescent="0.25">
      <c r="A6" s="18" t="s">
        <v>7</v>
      </c>
      <c r="B6" s="18"/>
      <c r="C6" s="13">
        <v>1.0354293522516753</v>
      </c>
    </row>
    <row r="7" spans="1:3" x14ac:dyDescent="0.25">
      <c r="A7" s="18" t="s">
        <v>8</v>
      </c>
      <c r="B7" s="18"/>
      <c r="C7" s="14">
        <v>60</v>
      </c>
    </row>
    <row r="8" spans="1:3" x14ac:dyDescent="0.25">
      <c r="A8" s="21" t="s">
        <v>30</v>
      </c>
      <c r="B8" s="21"/>
      <c r="C8" s="12">
        <v>40</v>
      </c>
    </row>
    <row r="9" spans="1:3" x14ac:dyDescent="0.25">
      <c r="A9" s="22" t="s">
        <v>18</v>
      </c>
      <c r="B9" s="22"/>
      <c r="C9">
        <f>C16+C10</f>
        <v>47.939296885773999</v>
      </c>
    </row>
    <row r="10" spans="1:3" x14ac:dyDescent="0.25">
      <c r="A10" s="20" t="s">
        <v>20</v>
      </c>
      <c r="B10" s="20"/>
      <c r="C10">
        <f>60*(C13-(C22/C21)*EXP(-1*C21*C8))/C2/C7</f>
        <v>8.076699951544235</v>
      </c>
    </row>
    <row r="11" spans="1:3" x14ac:dyDescent="0.25">
      <c r="A11" s="20" t="s">
        <v>21</v>
      </c>
      <c r="B11" s="20"/>
      <c r="C11">
        <f>C16/C9</f>
        <v>0.83152235272059238</v>
      </c>
    </row>
    <row r="12" spans="1:3" x14ac:dyDescent="0.25">
      <c r="A12" s="20" t="s">
        <v>22</v>
      </c>
      <c r="B12" s="20"/>
      <c r="C12">
        <f>C9*C17/(3*0.693)</f>
        <v>207.08128075096386</v>
      </c>
    </row>
    <row r="13" spans="1:3" x14ac:dyDescent="0.25">
      <c r="A13" s="20" t="s">
        <v>29</v>
      </c>
      <c r="B13" s="20"/>
      <c r="C13" s="9">
        <f>(C3+C4)/C5</f>
        <v>57699.373040752347</v>
      </c>
    </row>
    <row r="14" spans="1:3" x14ac:dyDescent="0.25">
      <c r="A14" s="19" t="s">
        <v>33</v>
      </c>
      <c r="B14" s="10" t="s">
        <v>35</v>
      </c>
      <c r="C14" s="9">
        <v>5</v>
      </c>
    </row>
    <row r="15" spans="1:3" x14ac:dyDescent="0.25">
      <c r="A15" s="19"/>
      <c r="B15" s="10" t="s">
        <v>36</v>
      </c>
      <c r="C15" s="9">
        <v>40</v>
      </c>
    </row>
    <row r="16" spans="1:3" x14ac:dyDescent="0.25">
      <c r="A16" s="19"/>
      <c r="B16" s="10" t="s">
        <v>19</v>
      </c>
      <c r="C16">
        <f>60*C22/(C$2*(1-EXP(-1*C21*60)))</f>
        <v>39.862596934229764</v>
      </c>
    </row>
    <row r="17" spans="1:3" x14ac:dyDescent="0.25">
      <c r="A17" s="19"/>
      <c r="B17" s="11" t="s">
        <v>23</v>
      </c>
      <c r="C17" s="9">
        <f>0.693/C21</f>
        <v>8.9805652282941875</v>
      </c>
    </row>
    <row r="18" spans="1:3" x14ac:dyDescent="0.25">
      <c r="A18" s="19"/>
      <c r="B18" s="11" t="s">
        <v>24</v>
      </c>
      <c r="C18">
        <f>RSQ(C139:C164,B139:B164)</f>
        <v>0.87625461481762024</v>
      </c>
    </row>
    <row r="19" spans="1:3" x14ac:dyDescent="0.25">
      <c r="A19" s="19"/>
      <c r="B19" s="11" t="s">
        <v>25</v>
      </c>
      <c r="C19" s="9">
        <f>SLOPE(C139:C164,B139:B164)</f>
        <v>-3.3507006124212528E-2</v>
      </c>
    </row>
    <row r="20" spans="1:3" x14ac:dyDescent="0.25">
      <c r="A20" s="19"/>
      <c r="B20" s="11" t="s">
        <v>26</v>
      </c>
      <c r="C20" s="9">
        <f>INTERCEPT(C139:C164,B139:B164)</f>
        <v>3.6516535414135087</v>
      </c>
    </row>
    <row r="21" spans="1:3" x14ac:dyDescent="0.25">
      <c r="A21" s="19"/>
      <c r="B21" s="11" t="s">
        <v>27</v>
      </c>
      <c r="C21" s="9">
        <f>ABS(C19)*2.303</f>
        <v>7.7166635104061451E-2</v>
      </c>
    </row>
    <row r="22" spans="1:3" x14ac:dyDescent="0.25">
      <c r="A22" s="19"/>
      <c r="B22" s="11" t="s">
        <v>28</v>
      </c>
      <c r="C22" s="9">
        <f>10^C20</f>
        <v>4483.8754588340917</v>
      </c>
    </row>
    <row r="23" spans="1:3" x14ac:dyDescent="0.25">
      <c r="A23" s="19" t="s">
        <v>34</v>
      </c>
      <c r="B23" s="10" t="s">
        <v>35</v>
      </c>
      <c r="C23" s="9">
        <v>3</v>
      </c>
    </row>
    <row r="24" spans="1:3" x14ac:dyDescent="0.25">
      <c r="A24" s="19"/>
      <c r="B24" s="10" t="s">
        <v>36</v>
      </c>
      <c r="C24" s="9">
        <v>4</v>
      </c>
    </row>
    <row r="25" spans="1:3" x14ac:dyDescent="0.25">
      <c r="A25" s="19"/>
      <c r="B25" s="10" t="s">
        <v>19</v>
      </c>
      <c r="C25">
        <f>60*C31/(C$2*(1-EXP(-1*C30*60)))</f>
        <v>2293.2268172913446</v>
      </c>
    </row>
    <row r="26" spans="1:3" x14ac:dyDescent="0.25">
      <c r="A26" s="19"/>
      <c r="B26" s="11" t="s">
        <v>23</v>
      </c>
      <c r="C26" s="9">
        <f>0.693/C30</f>
        <v>0.76027431116717581</v>
      </c>
    </row>
    <row r="27" spans="1:3" x14ac:dyDescent="0.25">
      <c r="A27" s="19"/>
      <c r="B27" s="11" t="s">
        <v>24</v>
      </c>
      <c r="C27">
        <f>RSQ(C295:C296,B295:B296)</f>
        <v>0.99999999999999978</v>
      </c>
    </row>
    <row r="28" spans="1:3" x14ac:dyDescent="0.25">
      <c r="A28" s="19"/>
      <c r="B28" s="11" t="s">
        <v>25</v>
      </c>
      <c r="C28" s="9">
        <f>SLOPE(C295:C296,B295:B296)</f>
        <v>-0.39579379400756354</v>
      </c>
    </row>
    <row r="29" spans="1:3" x14ac:dyDescent="0.25">
      <c r="A29" s="19"/>
      <c r="B29" s="11" t="s">
        <v>26</v>
      </c>
      <c r="C29" s="9">
        <f>INTERCEPT(C295:C296,B295:B296)</f>
        <v>5.4157922091443265</v>
      </c>
    </row>
    <row r="30" spans="1:3" x14ac:dyDescent="0.25">
      <c r="A30" s="19"/>
      <c r="B30" s="11" t="s">
        <v>27</v>
      </c>
      <c r="C30" s="9">
        <f>ABS(C28)*2.303</f>
        <v>0.91151310759941884</v>
      </c>
    </row>
    <row r="31" spans="1:3" x14ac:dyDescent="0.25">
      <c r="A31" s="19"/>
      <c r="B31" s="11" t="s">
        <v>28</v>
      </c>
      <c r="C31" s="9">
        <f>10^C29</f>
        <v>260490.69181188024</v>
      </c>
    </row>
    <row r="32" spans="1:3" x14ac:dyDescent="0.25">
      <c r="A32" s="19" t="s">
        <v>31</v>
      </c>
      <c r="B32" s="10" t="s">
        <v>35</v>
      </c>
      <c r="C32" s="9">
        <v>1</v>
      </c>
    </row>
    <row r="33" spans="1:3" x14ac:dyDescent="0.25">
      <c r="A33" s="19"/>
      <c r="B33" s="10" t="s">
        <v>36</v>
      </c>
      <c r="C33" s="9">
        <v>2</v>
      </c>
    </row>
    <row r="34" spans="1:3" x14ac:dyDescent="0.25">
      <c r="A34" s="19"/>
      <c r="B34" s="10" t="s">
        <v>19</v>
      </c>
      <c r="C34">
        <f>60*C40/(C$2*(1-EXP(-1*C39*60)))</f>
        <v>20700.913578223808</v>
      </c>
    </row>
    <row r="35" spans="1:3" x14ac:dyDescent="0.25">
      <c r="A35" s="19"/>
      <c r="B35" s="11" t="s">
        <v>23</v>
      </c>
      <c r="C35" s="9">
        <f>0.693/C39</f>
        <v>0.30010918660554126</v>
      </c>
    </row>
    <row r="36" spans="1:3" x14ac:dyDescent="0.25">
      <c r="A36" s="19"/>
      <c r="B36" s="11" t="s">
        <v>24</v>
      </c>
      <c r="C36">
        <f>RSQ(C324:C325,B324:B325)</f>
        <v>1</v>
      </c>
    </row>
    <row r="37" spans="1:3" x14ac:dyDescent="0.25">
      <c r="A37" s="19"/>
      <c r="B37" s="11" t="s">
        <v>25</v>
      </c>
      <c r="C37" s="9">
        <f>SLOPE(C324:C325,B324:B325)</f>
        <v>-1.0026745848965204</v>
      </c>
    </row>
    <row r="38" spans="1:3" x14ac:dyDescent="0.25">
      <c r="A38" s="19"/>
      <c r="B38" s="11" t="s">
        <v>26</v>
      </c>
      <c r="C38" s="9">
        <f>INTERCEPT(C324:C325,B324:B325)</f>
        <v>6.3713347095955282</v>
      </c>
    </row>
    <row r="39" spans="1:3" x14ac:dyDescent="0.25">
      <c r="A39" s="19"/>
      <c r="B39" s="11" t="s">
        <v>27</v>
      </c>
      <c r="C39" s="9">
        <f>ABS(C37)*2.303</f>
        <v>2.3091595690166864</v>
      </c>
    </row>
    <row r="40" spans="1:3" x14ac:dyDescent="0.25">
      <c r="A40" s="19"/>
      <c r="B40" s="11" t="s">
        <v>28</v>
      </c>
      <c r="C40" s="9">
        <f>10^C38</f>
        <v>2351444.3745685467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105538.8</v>
      </c>
    </row>
    <row r="43" spans="1:3" x14ac:dyDescent="0.25">
      <c r="B43" s="23">
        <v>2</v>
      </c>
      <c r="C43" s="5">
        <v>21307.7</v>
      </c>
    </row>
    <row r="44" spans="1:3" x14ac:dyDescent="0.25">
      <c r="B44" s="13">
        <v>3</v>
      </c>
      <c r="C44" s="5">
        <v>6308.9</v>
      </c>
    </row>
    <row r="45" spans="1:3" x14ac:dyDescent="0.25">
      <c r="B45" s="13">
        <v>4</v>
      </c>
      <c r="C45" s="5">
        <v>3110.1</v>
      </c>
    </row>
    <row r="46" spans="1:3" x14ac:dyDescent="0.25">
      <c r="B46" s="13">
        <v>5</v>
      </c>
      <c r="C46" s="5">
        <v>1654.4</v>
      </c>
    </row>
    <row r="47" spans="1:3" x14ac:dyDescent="0.25">
      <c r="B47" s="13">
        <v>6</v>
      </c>
      <c r="C47" s="5">
        <v>1149.3</v>
      </c>
    </row>
    <row r="48" spans="1:3" x14ac:dyDescent="0.25">
      <c r="B48" s="13">
        <v>7</v>
      </c>
      <c r="C48" s="5">
        <v>812.2</v>
      </c>
    </row>
    <row r="49" spans="2:3" x14ac:dyDescent="0.25">
      <c r="B49" s="13">
        <v>8</v>
      </c>
      <c r="C49" s="5">
        <v>1553.9</v>
      </c>
    </row>
    <row r="50" spans="2:3" x14ac:dyDescent="0.25">
      <c r="B50" s="13">
        <v>9</v>
      </c>
      <c r="C50" s="5">
        <v>700.3</v>
      </c>
    </row>
    <row r="51" spans="2:3" x14ac:dyDescent="0.25">
      <c r="B51" s="13">
        <v>10</v>
      </c>
      <c r="C51" s="5">
        <v>743.9</v>
      </c>
    </row>
    <row r="52" spans="2:3" x14ac:dyDescent="0.25">
      <c r="B52" s="13">
        <v>11.5</v>
      </c>
      <c r="C52" s="5">
        <v>693.3</v>
      </c>
    </row>
    <row r="53" spans="2:3" x14ac:dyDescent="0.25">
      <c r="B53" s="13">
        <v>13</v>
      </c>
      <c r="C53" s="5">
        <v>665.5</v>
      </c>
    </row>
    <row r="54" spans="2:3" x14ac:dyDescent="0.25">
      <c r="B54" s="13">
        <v>14.5</v>
      </c>
      <c r="C54" s="5">
        <v>501.8</v>
      </c>
    </row>
    <row r="55" spans="2:3" x14ac:dyDescent="0.25">
      <c r="B55" s="13">
        <v>16</v>
      </c>
      <c r="C55" s="5">
        <v>0</v>
      </c>
    </row>
    <row r="56" spans="2:3" x14ac:dyDescent="0.25">
      <c r="B56" s="13">
        <v>17.5</v>
      </c>
      <c r="C56" s="5">
        <v>395.3</v>
      </c>
    </row>
    <row r="57" spans="2:3" x14ac:dyDescent="0.25">
      <c r="B57" s="13">
        <v>19</v>
      </c>
      <c r="C57" s="5">
        <v>329</v>
      </c>
    </row>
    <row r="58" spans="2:3" x14ac:dyDescent="0.25">
      <c r="B58" s="13">
        <v>20.5</v>
      </c>
      <c r="C58" s="5">
        <v>339.2</v>
      </c>
    </row>
    <row r="59" spans="2:3" x14ac:dyDescent="0.25">
      <c r="B59" s="13">
        <v>22</v>
      </c>
      <c r="C59" s="5">
        <v>224.8</v>
      </c>
    </row>
    <row r="60" spans="2:3" x14ac:dyDescent="0.25">
      <c r="B60" s="13">
        <v>23.5</v>
      </c>
      <c r="C60" s="5">
        <v>227.5</v>
      </c>
    </row>
    <row r="61" spans="2:3" x14ac:dyDescent="0.25">
      <c r="B61" s="13">
        <v>25</v>
      </c>
      <c r="C61" s="5">
        <v>257.8</v>
      </c>
    </row>
    <row r="62" spans="2:3" x14ac:dyDescent="0.25">
      <c r="B62" s="13">
        <v>26.5</v>
      </c>
      <c r="C62" s="5">
        <v>205.5</v>
      </c>
    </row>
    <row r="63" spans="2:3" x14ac:dyDescent="0.25">
      <c r="B63" s="13">
        <v>28</v>
      </c>
      <c r="C63" s="5">
        <v>264.5</v>
      </c>
    </row>
    <row r="64" spans="2:3" x14ac:dyDescent="0.25">
      <c r="B64" s="13">
        <v>29.5</v>
      </c>
      <c r="C64" s="5">
        <v>155.9</v>
      </c>
    </row>
    <row r="65" spans="1:3" x14ac:dyDescent="0.25">
      <c r="B65" s="13">
        <v>31</v>
      </c>
      <c r="C65" s="5">
        <v>169.8</v>
      </c>
    </row>
    <row r="66" spans="1:3" x14ac:dyDescent="0.25">
      <c r="B66" s="13">
        <v>32.5</v>
      </c>
      <c r="C66" s="5">
        <v>168.6</v>
      </c>
    </row>
    <row r="67" spans="1:3" x14ac:dyDescent="0.25">
      <c r="B67" s="13">
        <v>34</v>
      </c>
      <c r="C67" s="5">
        <v>170</v>
      </c>
    </row>
    <row r="68" spans="1:3" x14ac:dyDescent="0.25">
      <c r="B68" s="13">
        <v>35.5</v>
      </c>
      <c r="C68" s="5">
        <v>166.5</v>
      </c>
    </row>
    <row r="69" spans="1:3" x14ac:dyDescent="0.25">
      <c r="B69" s="13">
        <v>37</v>
      </c>
      <c r="C69" s="5">
        <v>155.30000000000001</v>
      </c>
    </row>
    <row r="70" spans="1:3" x14ac:dyDescent="0.25">
      <c r="B70" s="13">
        <v>38.5</v>
      </c>
      <c r="C70" s="5">
        <v>160.5</v>
      </c>
    </row>
    <row r="71" spans="1:3" x14ac:dyDescent="0.25">
      <c r="B71" s="13">
        <v>40</v>
      </c>
      <c r="C71" s="5">
        <v>146.69999999999999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109277.97132141911</v>
      </c>
    </row>
    <row r="74" spans="1:3" x14ac:dyDescent="0.25">
      <c r="B74" s="23">
        <v>2</v>
      </c>
      <c r="C74" s="13">
        <f t="shared" ref="C74:C102" si="0">C43*C$6</f>
        <v>22062.618008973022</v>
      </c>
    </row>
    <row r="75" spans="1:3" x14ac:dyDescent="0.25">
      <c r="B75" s="13">
        <v>3</v>
      </c>
      <c r="C75" s="13">
        <f t="shared" si="0"/>
        <v>6532.4202404205944</v>
      </c>
    </row>
    <row r="76" spans="1:3" x14ac:dyDescent="0.25">
      <c r="B76" s="13">
        <v>4</v>
      </c>
      <c r="C76" s="13">
        <f t="shared" si="0"/>
        <v>3220.2888284379355</v>
      </c>
    </row>
    <row r="77" spans="1:3" x14ac:dyDescent="0.25">
      <c r="B77" s="13">
        <v>5</v>
      </c>
      <c r="C77" s="13">
        <f t="shared" si="0"/>
        <v>1713.0143203651717</v>
      </c>
    </row>
    <row r="78" spans="1:3" x14ac:dyDescent="0.25">
      <c r="B78" s="13">
        <v>6</v>
      </c>
      <c r="C78" s="13">
        <f t="shared" si="0"/>
        <v>1190.0189545428505</v>
      </c>
    </row>
    <row r="79" spans="1:3" x14ac:dyDescent="0.25">
      <c r="B79" s="13">
        <v>7</v>
      </c>
      <c r="C79" s="13">
        <f t="shared" si="0"/>
        <v>840.97571989881078</v>
      </c>
    </row>
    <row r="80" spans="1:3" x14ac:dyDescent="0.25">
      <c r="B80" s="13">
        <v>8</v>
      </c>
      <c r="C80" s="13">
        <f t="shared" si="0"/>
        <v>1608.9536704638783</v>
      </c>
    </row>
    <row r="81" spans="2:3" x14ac:dyDescent="0.25">
      <c r="B81" s="13">
        <v>9</v>
      </c>
      <c r="C81" s="13">
        <f t="shared" si="0"/>
        <v>725.11117538184817</v>
      </c>
    </row>
    <row r="82" spans="2:3" x14ac:dyDescent="0.25">
      <c r="B82" s="13">
        <v>10</v>
      </c>
      <c r="C82" s="13">
        <f t="shared" si="0"/>
        <v>770.25589514002127</v>
      </c>
    </row>
    <row r="83" spans="2:3" x14ac:dyDescent="0.25">
      <c r="B83" s="13">
        <v>11.5</v>
      </c>
      <c r="C83" s="13">
        <f t="shared" si="0"/>
        <v>717.86316991608646</v>
      </c>
    </row>
    <row r="84" spans="2:3" x14ac:dyDescent="0.25">
      <c r="B84" s="13">
        <v>13</v>
      </c>
      <c r="C84" s="13">
        <f t="shared" si="0"/>
        <v>689.07823392348996</v>
      </c>
    </row>
    <row r="85" spans="2:3" x14ac:dyDescent="0.25">
      <c r="B85" s="13">
        <v>14.5</v>
      </c>
      <c r="C85" s="13">
        <f t="shared" si="0"/>
        <v>519.57844895989069</v>
      </c>
    </row>
    <row r="86" spans="2:3" x14ac:dyDescent="0.25">
      <c r="B86" s="13">
        <v>16</v>
      </c>
      <c r="C86" s="13">
        <f t="shared" si="0"/>
        <v>0</v>
      </c>
    </row>
    <row r="87" spans="2:3" x14ac:dyDescent="0.25">
      <c r="B87" s="13">
        <v>17.5</v>
      </c>
      <c r="C87" s="13">
        <f t="shared" si="0"/>
        <v>409.30522294508728</v>
      </c>
    </row>
    <row r="88" spans="2:3" x14ac:dyDescent="0.25">
      <c r="B88" s="13">
        <v>19</v>
      </c>
      <c r="C88" s="13">
        <f t="shared" si="0"/>
        <v>340.65625689080116</v>
      </c>
    </row>
    <row r="89" spans="2:3" x14ac:dyDescent="0.25">
      <c r="B89" s="13">
        <v>20.5</v>
      </c>
      <c r="C89" s="13">
        <f t="shared" si="0"/>
        <v>351.21763628376823</v>
      </c>
    </row>
    <row r="90" spans="2:3" x14ac:dyDescent="0.25">
      <c r="B90" s="13">
        <v>22</v>
      </c>
      <c r="C90" s="13">
        <f t="shared" si="0"/>
        <v>232.76451838617663</v>
      </c>
    </row>
    <row r="91" spans="2:3" x14ac:dyDescent="0.25">
      <c r="B91" s="13">
        <v>23.5</v>
      </c>
      <c r="C91" s="13">
        <f t="shared" si="0"/>
        <v>235.56017763725615</v>
      </c>
    </row>
    <row r="92" spans="2:3" x14ac:dyDescent="0.25">
      <c r="B92" s="13">
        <v>25</v>
      </c>
      <c r="C92" s="13">
        <f t="shared" si="0"/>
        <v>266.93368701048189</v>
      </c>
    </row>
    <row r="93" spans="2:3" x14ac:dyDescent="0.25">
      <c r="B93" s="13">
        <v>26.5</v>
      </c>
      <c r="C93" s="13">
        <f t="shared" si="0"/>
        <v>212.78073188771927</v>
      </c>
    </row>
    <row r="94" spans="2:3" x14ac:dyDescent="0.25">
      <c r="B94" s="13">
        <v>28</v>
      </c>
      <c r="C94" s="13">
        <f t="shared" si="0"/>
        <v>273.87106367056811</v>
      </c>
    </row>
    <row r="95" spans="2:3" x14ac:dyDescent="0.25">
      <c r="B95" s="13">
        <v>29.5</v>
      </c>
      <c r="C95" s="13">
        <f t="shared" si="0"/>
        <v>161.42343601603619</v>
      </c>
    </row>
    <row r="96" spans="2:3" x14ac:dyDescent="0.25">
      <c r="B96" s="13">
        <v>31</v>
      </c>
      <c r="C96" s="13">
        <f t="shared" si="0"/>
        <v>175.81590401233447</v>
      </c>
    </row>
    <row r="97" spans="1:3" x14ac:dyDescent="0.25">
      <c r="B97" s="13">
        <v>32.5</v>
      </c>
      <c r="C97" s="13">
        <f t="shared" si="0"/>
        <v>174.57338878963245</v>
      </c>
    </row>
    <row r="98" spans="1:3" x14ac:dyDescent="0.25">
      <c r="B98" s="13">
        <v>34</v>
      </c>
      <c r="C98" s="13">
        <f t="shared" si="0"/>
        <v>176.0229898827848</v>
      </c>
    </row>
    <row r="99" spans="1:3" x14ac:dyDescent="0.25">
      <c r="B99" s="13">
        <v>35.5</v>
      </c>
      <c r="C99" s="13">
        <f t="shared" si="0"/>
        <v>172.39898714990395</v>
      </c>
    </row>
    <row r="100" spans="1:3" x14ac:dyDescent="0.25">
      <c r="B100" s="13">
        <v>37</v>
      </c>
      <c r="C100" s="13">
        <f t="shared" si="0"/>
        <v>160.80217840468518</v>
      </c>
    </row>
    <row r="101" spans="1:3" x14ac:dyDescent="0.25">
      <c r="B101" s="13">
        <v>38.5</v>
      </c>
      <c r="C101" s="13">
        <f t="shared" si="0"/>
        <v>166.18641103639388</v>
      </c>
    </row>
    <row r="102" spans="1:3" x14ac:dyDescent="0.25">
      <c r="B102" s="13">
        <v>40</v>
      </c>
      <c r="C102" s="13">
        <f t="shared" si="0"/>
        <v>151.89748597532076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342564.1734213765</v>
      </c>
    </row>
    <row r="105" spans="1:3" x14ac:dyDescent="0.25">
      <c r="B105" s="23">
        <v>2</v>
      </c>
      <c r="C105">
        <f t="shared" ref="C105:C133" si="1">C74/C$5/($B74-$B73)</f>
        <v>69161.811940354295</v>
      </c>
    </row>
    <row r="106" spans="1:3" x14ac:dyDescent="0.25">
      <c r="B106" s="13">
        <v>3</v>
      </c>
      <c r="C106">
        <f t="shared" si="1"/>
        <v>20477.806396302803</v>
      </c>
    </row>
    <row r="107" spans="1:3" x14ac:dyDescent="0.25">
      <c r="B107" s="13">
        <v>4</v>
      </c>
      <c r="C107">
        <f t="shared" si="1"/>
        <v>10094.949305448074</v>
      </c>
    </row>
    <row r="108" spans="1:3" x14ac:dyDescent="0.25">
      <c r="B108" s="13">
        <v>5</v>
      </c>
      <c r="C108">
        <f t="shared" si="1"/>
        <v>5369.9508475397233</v>
      </c>
    </row>
    <row r="109" spans="1:3" x14ac:dyDescent="0.25">
      <c r="B109" s="13">
        <v>6</v>
      </c>
      <c r="C109">
        <f t="shared" si="1"/>
        <v>3730.466942140597</v>
      </c>
    </row>
    <row r="110" spans="1:3" x14ac:dyDescent="0.25">
      <c r="B110" s="13">
        <v>7</v>
      </c>
      <c r="C110">
        <f t="shared" si="1"/>
        <v>2636.2875231937642</v>
      </c>
    </row>
    <row r="111" spans="1:3" x14ac:dyDescent="0.25">
      <c r="B111" s="13">
        <v>8</v>
      </c>
      <c r="C111">
        <f t="shared" si="1"/>
        <v>5043.741913679869</v>
      </c>
    </row>
    <row r="112" spans="1:3" x14ac:dyDescent="0.25">
      <c r="B112" s="13">
        <v>9</v>
      </c>
      <c r="C112">
        <f t="shared" si="1"/>
        <v>2273.0757848960757</v>
      </c>
    </row>
    <row r="113" spans="2:3" x14ac:dyDescent="0.25">
      <c r="B113" s="13">
        <v>10</v>
      </c>
      <c r="C113">
        <f t="shared" si="1"/>
        <v>2414.5952825705995</v>
      </c>
    </row>
    <row r="114" spans="2:3" x14ac:dyDescent="0.25">
      <c r="B114" s="13">
        <v>11.5</v>
      </c>
      <c r="C114">
        <f t="shared" si="1"/>
        <v>1500.2365097514869</v>
      </c>
    </row>
    <row r="115" spans="2:3" x14ac:dyDescent="0.25">
      <c r="B115" s="13">
        <v>13</v>
      </c>
      <c r="C115">
        <f t="shared" si="1"/>
        <v>1440.0799037063532</v>
      </c>
    </row>
    <row r="116" spans="2:3" x14ac:dyDescent="0.25">
      <c r="B116" s="13">
        <v>14.5</v>
      </c>
      <c r="C116">
        <f t="shared" si="1"/>
        <v>1085.8483781815896</v>
      </c>
    </row>
    <row r="117" spans="2:3" x14ac:dyDescent="0.25">
      <c r="B117" s="13">
        <v>16</v>
      </c>
      <c r="C117">
        <f t="shared" si="1"/>
        <v>0</v>
      </c>
    </row>
    <row r="118" spans="2:3" x14ac:dyDescent="0.25">
      <c r="B118" s="13">
        <v>17.5</v>
      </c>
      <c r="C118">
        <f t="shared" si="1"/>
        <v>855.39231545472785</v>
      </c>
    </row>
    <row r="119" spans="2:3" x14ac:dyDescent="0.25">
      <c r="B119" s="13">
        <v>19</v>
      </c>
      <c r="C119">
        <f t="shared" si="1"/>
        <v>711.92530175716013</v>
      </c>
    </row>
    <row r="120" spans="2:3" x14ac:dyDescent="0.25">
      <c r="B120" s="13">
        <v>20.5</v>
      </c>
      <c r="C120">
        <f t="shared" si="1"/>
        <v>733.99715001832431</v>
      </c>
    </row>
    <row r="121" spans="2:3" x14ac:dyDescent="0.25">
      <c r="B121" s="13">
        <v>22</v>
      </c>
      <c r="C121">
        <f t="shared" si="1"/>
        <v>486.44622442252171</v>
      </c>
    </row>
    <row r="122" spans="2:3" x14ac:dyDescent="0.25">
      <c r="B122" s="13">
        <v>23.5</v>
      </c>
      <c r="C122">
        <f t="shared" si="1"/>
        <v>492.28877249165339</v>
      </c>
    </row>
    <row r="123" spans="2:3" x14ac:dyDescent="0.25">
      <c r="B123" s="13">
        <v>25</v>
      </c>
      <c r="C123">
        <f t="shared" si="1"/>
        <v>557.85514526746476</v>
      </c>
    </row>
    <row r="124" spans="2:3" x14ac:dyDescent="0.25">
      <c r="B124" s="13">
        <v>26.5</v>
      </c>
      <c r="C124">
        <f t="shared" si="1"/>
        <v>444.68282526169128</v>
      </c>
    </row>
    <row r="125" spans="2:3" x14ac:dyDescent="0.25">
      <c r="B125" s="13">
        <v>28</v>
      </c>
      <c r="C125">
        <f t="shared" si="1"/>
        <v>572.3533201056805</v>
      </c>
    </row>
    <row r="126" spans="2:3" x14ac:dyDescent="0.25">
      <c r="B126" s="13">
        <v>29.5</v>
      </c>
      <c r="C126">
        <f t="shared" si="1"/>
        <v>337.35305332504953</v>
      </c>
    </row>
    <row r="127" spans="2:3" x14ac:dyDescent="0.25">
      <c r="B127" s="13">
        <v>31</v>
      </c>
      <c r="C127">
        <f t="shared" si="1"/>
        <v>367.43135634761643</v>
      </c>
    </row>
    <row r="128" spans="2:3" x14ac:dyDescent="0.25">
      <c r="B128" s="13">
        <v>32.5</v>
      </c>
      <c r="C128">
        <f t="shared" si="1"/>
        <v>364.83466831689117</v>
      </c>
    </row>
    <row r="129" spans="1:3" x14ac:dyDescent="0.25">
      <c r="B129" s="13">
        <v>34</v>
      </c>
      <c r="C129">
        <f t="shared" si="1"/>
        <v>367.86413768607059</v>
      </c>
    </row>
    <row r="130" spans="1:3" x14ac:dyDescent="0.25">
      <c r="B130" s="13">
        <v>35.5</v>
      </c>
      <c r="C130">
        <f t="shared" si="1"/>
        <v>360.29046426312215</v>
      </c>
    </row>
    <row r="131" spans="1:3" x14ac:dyDescent="0.25">
      <c r="B131" s="13">
        <v>37</v>
      </c>
      <c r="C131">
        <f t="shared" si="1"/>
        <v>336.05470930968687</v>
      </c>
    </row>
    <row r="132" spans="1:3" x14ac:dyDescent="0.25">
      <c r="B132" s="13">
        <v>38.5</v>
      </c>
      <c r="C132">
        <f t="shared" si="1"/>
        <v>347.30702410949607</v>
      </c>
    </row>
    <row r="133" spans="1:3" x14ac:dyDescent="0.25">
      <c r="B133" s="13">
        <v>40</v>
      </c>
      <c r="C133">
        <f t="shared" si="1"/>
        <v>317.44511175615622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5.5347419409441558</v>
      </c>
    </row>
    <row r="136" spans="1:3" x14ac:dyDescent="0.25">
      <c r="B136" s="23">
        <v>2</v>
      </c>
      <c r="C136" s="13">
        <f t="shared" si="2"/>
        <v>4.8398663626439511</v>
      </c>
    </row>
    <row r="137" spans="1:3" x14ac:dyDescent="0.25">
      <c r="B137" s="13">
        <v>3</v>
      </c>
      <c r="C137" s="13">
        <f t="shared" si="2"/>
        <v>4.3112834327234779</v>
      </c>
    </row>
    <row r="138" spans="1:3" x14ac:dyDescent="0.25">
      <c r="B138" s="13">
        <v>4</v>
      </c>
      <c r="C138" s="13">
        <f t="shared" si="2"/>
        <v>4.0041041423564838</v>
      </c>
    </row>
    <row r="139" spans="1:3" x14ac:dyDescent="0.25">
      <c r="B139" s="13">
        <v>5</v>
      </c>
      <c r="C139" s="13">
        <f t="shared" si="2"/>
        <v>3.7299703105152044</v>
      </c>
    </row>
    <row r="140" spans="1:3" x14ac:dyDescent="0.25">
      <c r="B140" s="13">
        <v>6</v>
      </c>
      <c r="C140" s="13">
        <f t="shared" si="2"/>
        <v>3.5717631958040963</v>
      </c>
    </row>
    <row r="141" spans="1:3" x14ac:dyDescent="0.25">
      <c r="B141" s="13">
        <v>7</v>
      </c>
      <c r="C141" s="13">
        <f t="shared" si="2"/>
        <v>3.4209927742553741</v>
      </c>
    </row>
    <row r="142" spans="1:3" x14ac:dyDescent="0.25">
      <c r="B142" s="13">
        <v>8</v>
      </c>
      <c r="C142" s="13">
        <f t="shared" si="2"/>
        <v>3.7027528557891638</v>
      </c>
    </row>
    <row r="143" spans="1:3" x14ac:dyDescent="0.25">
      <c r="B143" s="13">
        <v>9</v>
      </c>
      <c r="C143" s="13">
        <f t="shared" si="2"/>
        <v>3.3566139154493473</v>
      </c>
    </row>
    <row r="144" spans="1:3" x14ac:dyDescent="0.25">
      <c r="B144" s="13">
        <v>10</v>
      </c>
      <c r="C144" s="13">
        <f t="shared" si="2"/>
        <v>3.3828443478097379</v>
      </c>
    </row>
    <row r="145" spans="2:3" x14ac:dyDescent="0.25">
      <c r="B145" s="13">
        <v>11.5</v>
      </c>
      <c r="C145" s="13">
        <f t="shared" si="2"/>
        <v>3.1761597302444464</v>
      </c>
    </row>
    <row r="146" spans="2:3" x14ac:dyDescent="0.25">
      <c r="B146" s="13">
        <v>13</v>
      </c>
      <c r="C146" s="13">
        <f t="shared" si="2"/>
        <v>3.1583865898563688</v>
      </c>
    </row>
    <row r="147" spans="2:3" x14ac:dyDescent="0.25">
      <c r="B147" s="13">
        <v>14.5</v>
      </c>
      <c r="C147" s="13">
        <f t="shared" si="2"/>
        <v>3.0357691870242665</v>
      </c>
    </row>
    <row r="148" spans="2:3" x14ac:dyDescent="0.25">
      <c r="B148" s="13">
        <v>16</v>
      </c>
      <c r="C148" s="13" t="str">
        <f t="shared" si="2"/>
        <v/>
      </c>
    </row>
    <row r="149" spans="2:3" x14ac:dyDescent="0.25">
      <c r="B149" s="13">
        <v>17.5</v>
      </c>
      <c r="C149" s="13">
        <f t="shared" si="2"/>
        <v>2.9321653443886455</v>
      </c>
    </row>
    <row r="150" spans="2:3" x14ac:dyDescent="0.25">
      <c r="B150" s="13">
        <v>19</v>
      </c>
      <c r="C150" s="13">
        <f t="shared" si="2"/>
        <v>2.8524344279956488</v>
      </c>
    </row>
    <row r="151" spans="2:3" x14ac:dyDescent="0.25">
      <c r="B151" s="13">
        <v>20.5</v>
      </c>
      <c r="C151" s="13">
        <f t="shared" si="2"/>
        <v>2.8656943736303511</v>
      </c>
    </row>
    <row r="152" spans="2:3" x14ac:dyDescent="0.25">
      <c r="B152" s="13">
        <v>22</v>
      </c>
      <c r="C152" s="13">
        <f t="shared" si="2"/>
        <v>2.6870348369426984</v>
      </c>
    </row>
    <row r="153" spans="2:3" x14ac:dyDescent="0.25">
      <c r="B153" s="13">
        <v>23.5</v>
      </c>
      <c r="C153" s="13">
        <f t="shared" si="2"/>
        <v>2.6922199310388062</v>
      </c>
    </row>
    <row r="154" spans="2:3" x14ac:dyDescent="0.25">
      <c r="B154" s="13">
        <v>25</v>
      </c>
      <c r="C154" s="13">
        <f t="shared" si="2"/>
        <v>2.7465214430630591</v>
      </c>
    </row>
    <row r="155" spans="2:3" x14ac:dyDescent="0.25">
      <c r="B155" s="13">
        <v>26.5</v>
      </c>
      <c r="C155" s="13">
        <f t="shared" si="2"/>
        <v>2.6480503562577629</v>
      </c>
    </row>
    <row r="156" spans="2:3" x14ac:dyDescent="0.25">
      <c r="B156" s="13">
        <v>28</v>
      </c>
      <c r="C156" s="13">
        <f t="shared" si="2"/>
        <v>2.7576642064168793</v>
      </c>
    </row>
    <row r="157" spans="2:3" x14ac:dyDescent="0.25">
      <c r="B157" s="13">
        <v>29.5</v>
      </c>
      <c r="C157" s="13">
        <f t="shared" si="2"/>
        <v>2.5280846452345167</v>
      </c>
    </row>
    <row r="158" spans="2:3" x14ac:dyDescent="0.25">
      <c r="B158" s="13">
        <v>31</v>
      </c>
      <c r="C158" s="13">
        <f t="shared" si="2"/>
        <v>2.5651762159536085</v>
      </c>
    </row>
    <row r="159" spans="2:3" x14ac:dyDescent="0.25">
      <c r="B159" s="13">
        <v>32.5</v>
      </c>
      <c r="C159" s="13">
        <f t="shared" si="2"/>
        <v>2.5620961003343981</v>
      </c>
    </row>
    <row r="160" spans="2:3" x14ac:dyDescent="0.25">
      <c r="B160" s="13">
        <v>34</v>
      </c>
      <c r="C160" s="13">
        <f t="shared" si="2"/>
        <v>2.5656874514239485</v>
      </c>
    </row>
    <row r="161" spans="1:3" x14ac:dyDescent="0.25">
      <c r="B161" s="13">
        <v>35.5</v>
      </c>
      <c r="C161" s="13">
        <f t="shared" si="2"/>
        <v>2.5566527678880133</v>
      </c>
    </row>
    <row r="162" spans="1:3" x14ac:dyDescent="0.25">
      <c r="B162" s="13">
        <v>37</v>
      </c>
      <c r="C162" s="13">
        <f t="shared" si="2"/>
        <v>2.5264099857742335</v>
      </c>
    </row>
    <row r="163" spans="1:3" x14ac:dyDescent="0.25">
      <c r="B163" s="13">
        <v>38.5</v>
      </c>
      <c r="C163" s="13">
        <f t="shared" si="2"/>
        <v>2.5407135667865655</v>
      </c>
    </row>
    <row r="164" spans="1:3" x14ac:dyDescent="0.25">
      <c r="B164" s="13">
        <v>40</v>
      </c>
      <c r="C164">
        <f>IF(C133&gt;0,LOG10(C133),"")</f>
        <v>2.5016686438889573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0.71253256113877772</v>
      </c>
    </row>
    <row r="167" spans="1:3" x14ac:dyDescent="0.25">
      <c r="B167" s="23">
        <v>2</v>
      </c>
      <c r="C167" s="6">
        <f>IF(C136&lt;&gt;"", RSQ($B136:$B$164, $C136:$C$164),"")</f>
        <v>0.78043991647198407</v>
      </c>
    </row>
    <row r="168" spans="1:3" x14ac:dyDescent="0.25">
      <c r="B168" s="13">
        <v>3</v>
      </c>
      <c r="C168" s="6">
        <f>IF(C137&lt;&gt;"", RSQ($B137:$B$164, $C137:$C$164),"")</f>
        <v>0.83504887896525015</v>
      </c>
    </row>
    <row r="169" spans="1:3" x14ac:dyDescent="0.25">
      <c r="B169" s="13">
        <v>4</v>
      </c>
      <c r="C169" s="6">
        <f>IF(C138&lt;&gt;"", RSQ($B138:$B$164, $C138:$C$164),"")</f>
        <v>0.8627159680848101</v>
      </c>
    </row>
    <row r="170" spans="1:3" x14ac:dyDescent="0.25">
      <c r="B170" s="13">
        <v>5</v>
      </c>
      <c r="C170" s="24">
        <f>IF(C139&lt;&gt;"", RSQ($B139:$B$164, $C139:$C$164),"")</f>
        <v>0.87625461481762024</v>
      </c>
    </row>
    <row r="171" spans="1:3" x14ac:dyDescent="0.25">
      <c r="B171" s="13">
        <v>6</v>
      </c>
      <c r="C171" s="6">
        <f>IF(C140&lt;&gt;"", RSQ($B140:$B$164, $C140:$C$164),"")</f>
        <v>0.87176508104517725</v>
      </c>
    </row>
    <row r="172" spans="1:3" x14ac:dyDescent="0.25">
      <c r="B172" s="13">
        <v>7</v>
      </c>
      <c r="C172" s="6">
        <f>IF(C141&lt;&gt;"", RSQ($B141:$B$164, $C141:$C$164),"")</f>
        <v>0.85933640672564349</v>
      </c>
    </row>
    <row r="173" spans="1:3" x14ac:dyDescent="0.25">
      <c r="B173" s="13">
        <v>8</v>
      </c>
      <c r="C173" s="6">
        <f>IF(C142&lt;&gt;"", RSQ($B142:$B$164, $C142:$C$164),"")</f>
        <v>0.84175589678185159</v>
      </c>
    </row>
    <row r="174" spans="1:3" x14ac:dyDescent="0.25">
      <c r="B174" s="13">
        <v>9</v>
      </c>
      <c r="C174" s="6">
        <f>IF(C143&lt;&gt;"", RSQ($B143:$B$164, $C143:$C$164),"")</f>
        <v>0.87529872402796216</v>
      </c>
    </row>
    <row r="175" spans="1:3" x14ac:dyDescent="0.25">
      <c r="B175" s="13">
        <v>10</v>
      </c>
      <c r="C175" s="6">
        <f>IF(C144&lt;&gt;"", RSQ($B144:$B$164, $C144:$C$164),"")</f>
        <v>0.86150642926369603</v>
      </c>
    </row>
    <row r="176" spans="1:3" x14ac:dyDescent="0.25">
      <c r="B176" s="13">
        <v>11.5</v>
      </c>
      <c r="C176" s="6">
        <f>IF(C145&lt;&gt;"", RSQ($B145:$B$164, $C145:$C$164),"")</f>
        <v>0.86937703466865734</v>
      </c>
    </row>
    <row r="177" spans="2:3" x14ac:dyDescent="0.25">
      <c r="B177" s="13">
        <v>13</v>
      </c>
      <c r="C177" s="6">
        <f>IF(C146&lt;&gt;"", RSQ($B146:$B$164, $C146:$C$164),"")</f>
        <v>0.84891241243511117</v>
      </c>
    </row>
    <row r="178" spans="2:3" x14ac:dyDescent="0.25">
      <c r="B178" s="13">
        <v>14.5</v>
      </c>
      <c r="C178" s="6">
        <f>IF(C147&lt;&gt;"", RSQ($B147:$B$164, $C147:$C$164),"")</f>
        <v>0.83924254608362248</v>
      </c>
    </row>
    <row r="179" spans="2:3" x14ac:dyDescent="0.25">
      <c r="B179" s="13">
        <v>16</v>
      </c>
      <c r="C179" s="6" t="str">
        <f>IF(C148&lt;&gt;"", RSQ($B148:$B$164, $C148:$C$164),"")</f>
        <v/>
      </c>
    </row>
    <row r="180" spans="2:3" x14ac:dyDescent="0.25">
      <c r="B180" s="13">
        <v>17.5</v>
      </c>
      <c r="C180" s="6">
        <f>IF(C149&lt;&gt;"", RSQ($B149:$B$164, $C149:$C$164),"")</f>
        <v>0.80845179310706017</v>
      </c>
    </row>
    <row r="181" spans="2:3" x14ac:dyDescent="0.25">
      <c r="B181" s="13">
        <v>19</v>
      </c>
      <c r="C181" s="6">
        <f>IF(C150&lt;&gt;"", RSQ($B150:$B$164, $C150:$C$164),"")</f>
        <v>0.77285708839773659</v>
      </c>
    </row>
    <row r="182" spans="2:3" x14ac:dyDescent="0.25">
      <c r="B182" s="13">
        <v>20.5</v>
      </c>
      <c r="C182" s="6">
        <f>IF(C151&lt;&gt;"", RSQ($B151:$B$164, $C151:$C$164),"")</f>
        <v>0.72048564601016984</v>
      </c>
    </row>
    <row r="183" spans="2:3" x14ac:dyDescent="0.25">
      <c r="B183" s="13">
        <v>22</v>
      </c>
      <c r="C183" s="6">
        <f>IF(C152&lt;&gt;"", RSQ($B152:$B$164, $C152:$C$164),"")</f>
        <v>0.66749324683603373</v>
      </c>
    </row>
    <row r="184" spans="2:3" x14ac:dyDescent="0.25">
      <c r="B184" s="13">
        <v>23.5</v>
      </c>
      <c r="C184" s="6">
        <f>IF(C153&lt;&gt;"", RSQ($B153:$B$164, $C153:$C$164),"")</f>
        <v>0.65470485044364657</v>
      </c>
    </row>
    <row r="185" spans="2:3" x14ac:dyDescent="0.25">
      <c r="B185" s="13">
        <v>25</v>
      </c>
      <c r="C185" s="6">
        <f>IF(C154&lt;&gt;"", RSQ($B154:$B$164, $C154:$C$164),"")</f>
        <v>0.61754703826178037</v>
      </c>
    </row>
    <row r="186" spans="2:3" x14ac:dyDescent="0.25">
      <c r="B186" s="13">
        <v>26.5</v>
      </c>
      <c r="C186" s="6">
        <f>IF(C155&lt;&gt;"", RSQ($B155:$B$164, $C155:$C$164),"")</f>
        <v>0.49300428589176976</v>
      </c>
    </row>
    <row r="187" spans="2:3" x14ac:dyDescent="0.25">
      <c r="B187" s="13">
        <v>28</v>
      </c>
      <c r="C187" s="6">
        <f>IF(C156&lt;&gt;"", RSQ($B156:$B$164, $C156:$C$164),"")</f>
        <v>0.42700222039652314</v>
      </c>
    </row>
    <row r="188" spans="2:3" x14ac:dyDescent="0.25">
      <c r="B188" s="13">
        <v>29.5</v>
      </c>
      <c r="C188" s="6">
        <f>IF(C157&lt;&gt;"", RSQ($B157:$B$164, $C157:$C$164),"")</f>
        <v>0.28308345730959239</v>
      </c>
    </row>
    <row r="189" spans="2:3" x14ac:dyDescent="0.25">
      <c r="B189" s="13">
        <v>31</v>
      </c>
      <c r="C189" s="6">
        <f>IF(C158&lt;&gt;"", RSQ($B158:$B$164, $C158:$C$164),"")</f>
        <v>0.75742478487077924</v>
      </c>
    </row>
    <row r="190" spans="2:3" x14ac:dyDescent="0.25">
      <c r="B190" s="13">
        <v>32.5</v>
      </c>
      <c r="C190" s="6">
        <f>IF(C159&lt;&gt;"", RSQ($B159:$B$164, $C159:$C$164),"")</f>
        <v>0.77684030907642909</v>
      </c>
    </row>
    <row r="191" spans="2:3" x14ac:dyDescent="0.25">
      <c r="B191" s="13">
        <v>34</v>
      </c>
      <c r="C191" s="6">
        <f>IF(C160&lt;&gt;"", RSQ($B160:$B$164, $C160:$C$164),"")</f>
        <v>0.80473364820446258</v>
      </c>
    </row>
    <row r="192" spans="2:3" x14ac:dyDescent="0.25">
      <c r="B192" s="13">
        <v>35.5</v>
      </c>
      <c r="C192" s="6">
        <f>IF(C161&lt;&gt;"", RSQ($B161:$B$164, $C161:$C$164),"")</f>
        <v>0.69476401481544725</v>
      </c>
    </row>
    <row r="193" spans="1:3" x14ac:dyDescent="0.25">
      <c r="B193" s="13">
        <v>37</v>
      </c>
      <c r="C193" s="6">
        <f>IF(C162&lt;&gt;"", RSQ($B162:$B$164, $C162:$C$164),"")</f>
        <v>0.39218703142030853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23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0.9938795954582843</v>
      </c>
    </row>
    <row r="201" spans="1:3" x14ac:dyDescent="0.25">
      <c r="B201" s="13">
        <v>4</v>
      </c>
      <c r="C201" s="6">
        <f>RSQ($B$135:$B138, $C$135:$C138)</f>
        <v>0.97202574523252983</v>
      </c>
    </row>
    <row r="202" spans="1:3" x14ac:dyDescent="0.25">
      <c r="B202" s="13">
        <v>5</v>
      </c>
      <c r="C202" s="6">
        <f>RSQ($B$135:$B139, $C$135:$C139)</f>
        <v>0.95954278767382328</v>
      </c>
    </row>
    <row r="203" spans="1:3" x14ac:dyDescent="0.25">
      <c r="B203" s="13">
        <v>6</v>
      </c>
      <c r="C203" s="6">
        <f>RSQ($B$135:$B140, $C$135:$C140)</f>
        <v>0.93902243735474078</v>
      </c>
    </row>
    <row r="204" spans="1:3" x14ac:dyDescent="0.25">
      <c r="B204" s="13">
        <v>7</v>
      </c>
      <c r="C204" s="6">
        <f>RSQ($B$135:$B141, $C$135:$C141)</f>
        <v>0.92238606892761066</v>
      </c>
    </row>
    <row r="205" spans="1:3" x14ac:dyDescent="0.25">
      <c r="B205" s="13">
        <v>8</v>
      </c>
      <c r="C205" s="6">
        <f>RSQ($B$135:$B142, $C$135:$C142)</f>
        <v>0.81192826234433313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23">
        <v>2</v>
      </c>
    </row>
    <row r="231" spans="1:3" x14ac:dyDescent="0.25">
      <c r="B231" s="13">
        <v>3</v>
      </c>
      <c r="C231" s="13">
        <f>RSQ($B137:$B$144, C137:C$144)</f>
        <v>0.76029083332476</v>
      </c>
    </row>
    <row r="232" spans="1:3" x14ac:dyDescent="0.25">
      <c r="B232" s="13">
        <v>4</v>
      </c>
      <c r="C232" s="13">
        <f>RSQ($B138:$B$144, C138:C$144)</f>
        <v>0.66566741854129696</v>
      </c>
    </row>
    <row r="233" spans="1:3" x14ac:dyDescent="0.25">
      <c r="B233" s="13">
        <v>5</v>
      </c>
      <c r="C233" s="13">
        <f>RSQ($B139:$B$144, C139:C$144)</f>
        <v>0.46588675877878327</v>
      </c>
    </row>
    <row r="234" spans="1:3" x14ac:dyDescent="0.25">
      <c r="B234" s="13">
        <v>6</v>
      </c>
      <c r="C234" s="13">
        <f>RSQ($B140:$B$144, C140:C$144)</f>
        <v>0.22754890596891647</v>
      </c>
    </row>
    <row r="235" spans="1:3" x14ac:dyDescent="0.25">
      <c r="B235" s="13">
        <v>7</v>
      </c>
      <c r="C235" s="13">
        <f>RSQ($B141:$B$144, C141:C$144)</f>
        <v>0.13782775565965805</v>
      </c>
    </row>
    <row r="236" spans="1:3" x14ac:dyDescent="0.25">
      <c r="B236" s="13">
        <v>8</v>
      </c>
      <c r="C236" s="13">
        <f>RSQ($B142:$B$144, C142:C$144)</f>
        <v>0.68888458112558582</v>
      </c>
    </row>
    <row r="237" spans="1:3" x14ac:dyDescent="0.25">
      <c r="B237" s="13">
        <v>9</v>
      </c>
      <c r="C237">
        <f>RSQ($B143:$B$144, C143:C$144)</f>
        <v>0.99999999999999978</v>
      </c>
    </row>
    <row r="238" spans="1:3" x14ac:dyDescent="0.25">
      <c r="B238" s="13">
        <v>10</v>
      </c>
      <c r="C238" s="16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23">
        <v>2</v>
      </c>
    </row>
    <row r="262" spans="1:3" x14ac:dyDescent="0.25">
      <c r="B262" s="13">
        <v>3</v>
      </c>
      <c r="C262" s="24">
        <f>SUM(C199,C231)</f>
        <v>1.76029083332476</v>
      </c>
    </row>
    <row r="263" spans="1:3" x14ac:dyDescent="0.25">
      <c r="B263" s="13">
        <v>4</v>
      </c>
      <c r="C263" s="6">
        <f t="shared" ref="C263:C266" si="3">SUM(C200,C232)</f>
        <v>1.6595470139995814</v>
      </c>
    </row>
    <row r="264" spans="1:3" x14ac:dyDescent="0.25">
      <c r="B264" s="13">
        <v>5</v>
      </c>
      <c r="C264" s="6">
        <f t="shared" si="3"/>
        <v>1.437912504011313</v>
      </c>
    </row>
    <row r="265" spans="1:3" x14ac:dyDescent="0.25">
      <c r="B265" s="13">
        <v>6</v>
      </c>
      <c r="C265" s="6">
        <f t="shared" si="3"/>
        <v>1.1870916936427398</v>
      </c>
    </row>
    <row r="266" spans="1:3" x14ac:dyDescent="0.25">
      <c r="B266" s="13">
        <v>7</v>
      </c>
      <c r="C266" s="6">
        <f t="shared" si="3"/>
        <v>1.0768501930143988</v>
      </c>
    </row>
    <row r="267" spans="1:3" x14ac:dyDescent="0.25">
      <c r="B267" s="13">
        <v>8</v>
      </c>
      <c r="C267" s="6">
        <f>SUM(C204,C237)</f>
        <v>1.9223860689276104</v>
      </c>
    </row>
    <row r="268" spans="1:3" x14ac:dyDescent="0.25">
      <c r="B268" s="13">
        <v>9</v>
      </c>
      <c r="C268" s="6"/>
    </row>
    <row r="269" spans="1:3" x14ac:dyDescent="0.25">
      <c r="B269" s="13">
        <v>10</v>
      </c>
      <c r="C269" s="6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1.9223860689276104</v>
      </c>
    </row>
    <row r="291" spans="1:3" x14ac:dyDescent="0.25">
      <c r="A291" t="s">
        <v>38</v>
      </c>
      <c r="C291">
        <f>MATCH(C290,C260:C268,0)</f>
        <v>8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5.5294473365181025</v>
      </c>
    </row>
    <row r="294" spans="1:3" x14ac:dyDescent="0.25">
      <c r="B294" s="23">
        <v>2</v>
      </c>
      <c r="C294" s="13">
        <f t="shared" si="4"/>
        <v>4.8150400922031968</v>
      </c>
    </row>
    <row r="295" spans="1:3" x14ac:dyDescent="0.25">
      <c r="B295" s="13">
        <v>3</v>
      </c>
      <c r="C295" s="13">
        <f t="shared" si="4"/>
        <v>4.2284108271216354</v>
      </c>
    </row>
    <row r="296" spans="1:3" x14ac:dyDescent="0.25">
      <c r="B296" s="13">
        <v>4</v>
      </c>
      <c r="C296" s="13">
        <f t="shared" si="4"/>
        <v>3.8326170331140719</v>
      </c>
    </row>
    <row r="297" spans="1:3" x14ac:dyDescent="0.25">
      <c r="B297" s="13">
        <v>5</v>
      </c>
      <c r="C297" s="13">
        <f t="shared" si="4"/>
        <v>3.3657170580909446</v>
      </c>
    </row>
    <row r="298" spans="1:3" x14ac:dyDescent="0.25">
      <c r="B298" s="13">
        <v>6</v>
      </c>
      <c r="C298" s="13">
        <f t="shared" si="4"/>
        <v>2.9581398045865201</v>
      </c>
    </row>
    <row r="299" spans="1:3" x14ac:dyDescent="0.25">
      <c r="B299" s="13">
        <v>7</v>
      </c>
      <c r="C299" s="13">
        <f t="shared" si="4"/>
        <v>1.3710228280676076</v>
      </c>
    </row>
    <row r="300" spans="1:3" x14ac:dyDescent="0.25">
      <c r="B300" s="13">
        <v>8</v>
      </c>
      <c r="C300" s="13">
        <f t="shared" si="4"/>
        <v>3.4191219712372778</v>
      </c>
    </row>
    <row r="301" spans="1:3" x14ac:dyDescent="0.25">
      <c r="B301" s="13">
        <v>9</v>
      </c>
      <c r="C301" s="13">
        <f t="shared" si="4"/>
        <v>1.5300479225358914</v>
      </c>
    </row>
    <row r="302" spans="1:3" x14ac:dyDescent="0.25">
      <c r="B302" s="13">
        <v>10</v>
      </c>
      <c r="C302">
        <f>IF(0 &lt; 10^C144-10^(C$19*$B302+C$20), LOG(10^C144-10^(C$19*$B302+C$20)), "")</f>
        <v>2.5336078687734478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5.3686601246990078</v>
      </c>
    </row>
    <row r="325" spans="1:3" x14ac:dyDescent="0.25">
      <c r="B325" s="23">
        <v>2</v>
      </c>
      <c r="C325" s="13">
        <f t="shared" si="5"/>
        <v>4.3659855398024874</v>
      </c>
    </row>
    <row r="326" spans="1:3" x14ac:dyDescent="0.25">
      <c r="B326" s="13">
        <v>3</v>
      </c>
      <c r="C326" s="13" t="str">
        <f t="shared" si="5"/>
        <v/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2016-08-21T23:27:55Z</dcterms:modified>
</cp:coreProperties>
</file>