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263" i="2"/>
  <c r="C231" i="2"/>
  <c r="C232" i="2"/>
  <c r="C194" i="2"/>
  <c r="C24" i="2" l="1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95" i="2" l="1"/>
  <c r="C200" i="2"/>
  <c r="C22" i="2"/>
  <c r="C192" i="2"/>
  <c r="C170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4" i="2" l="1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37" i="2" l="1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<sst xmlns="http://schemas.openxmlformats.org/spreadsheetml/2006/main" count="67" uniqueCount="39">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</sst>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22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2"/>
  </cols>
  <sheetData>
    <row r="1" spans="1:3" x14ac:dyDescent="0.25">
      <c r="C1" s="29" t="s">
        <v>38</v>
      </c>
    </row>
    <row r="2" spans="1:3" ht="30.75" customHeight="1" x14ac:dyDescent="0.25">
      <c r="A2" s="17" t="s">
        <v>3</v>
      </c>
      <c r="B2" s="17"/>
      <c r="C2" s="26">
        <v>7020.3621428571423</v>
      </c>
    </row>
    <row r="3" spans="1:3" x14ac:dyDescent="0.25">
      <c r="A3" s="17" t="s">
        <v>4</v>
      </c>
      <c r="B3" s="17"/>
      <c r="C3" s="27">
        <v>6095.1</v>
      </c>
    </row>
    <row r="4" spans="1:3" x14ac:dyDescent="0.25">
      <c r="A4" s="17" t="s">
        <v>5</v>
      </c>
      <c r="B4" s="17"/>
      <c r="C4" s="27">
        <v>7321</v>
      </c>
    </row>
    <row r="5" spans="1:3" x14ac:dyDescent="0.25">
      <c r="A5" s="17" t="s">
        <v>6</v>
      </c>
      <c r="B5" s="17"/>
      <c r="C5" s="26">
        <v>0.26019999999999999</v>
      </c>
    </row>
    <row r="6" spans="1:3" x14ac:dyDescent="0.25">
      <c r="A6" s="17" t="s">
        <v>7</v>
      </c>
      <c r="B6" s="17"/>
      <c r="C6" s="26">
        <v>1.0409809500145208</v>
      </c>
    </row>
    <row r="7" spans="1:3" x14ac:dyDescent="0.25">
      <c r="A7" s="17" t="s">
        <v>8</v>
      </c>
      <c r="B7" s="17"/>
      <c r="C7" s="28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7">
        <v>1</v>
      </c>
      <c r="C9" s="30">
        <v>89273.4</v>
      </c>
    </row>
    <row r="10" spans="1:3" x14ac:dyDescent="0.25">
      <c r="B10" s="14">
        <v>2</v>
      </c>
      <c r="C10" s="30">
        <v>14650.5</v>
      </c>
    </row>
    <row r="11" spans="1:3" x14ac:dyDescent="0.25">
      <c r="B11" s="12">
        <v>3</v>
      </c>
      <c r="C11" s="30">
        <v>5059.8999999999996</v>
      </c>
    </row>
    <row r="12" spans="1:3" x14ac:dyDescent="0.25">
      <c r="B12" s="12">
        <v>4</v>
      </c>
      <c r="C12" s="30">
        <v>3074.7</v>
      </c>
    </row>
    <row r="13" spans="1:3" x14ac:dyDescent="0.25">
      <c r="B13" s="12">
        <v>5</v>
      </c>
      <c r="C13" s="30">
        <v>1958.1</v>
      </c>
    </row>
    <row r="14" spans="1:3" x14ac:dyDescent="0.25">
      <c r="B14" s="12">
        <v>6</v>
      </c>
      <c r="C14" s="30">
        <v>624.20000000000005</v>
      </c>
    </row>
    <row r="15" spans="1:3" x14ac:dyDescent="0.25">
      <c r="B15" s="12">
        <v>7</v>
      </c>
      <c r="C15" s="30">
        <v>938.9</v>
      </c>
    </row>
    <row r="16" spans="1:3" x14ac:dyDescent="0.25">
      <c r="B16" s="12">
        <v>8</v>
      </c>
      <c r="C16" s="30">
        <v>847.4</v>
      </c>
    </row>
    <row r="17" spans="2:3" x14ac:dyDescent="0.25">
      <c r="B17" s="12">
        <v>9</v>
      </c>
      <c r="C17" s="30">
        <v>424.3</v>
      </c>
    </row>
    <row r="18" spans="2:3" x14ac:dyDescent="0.25">
      <c r="B18" s="12">
        <v>10</v>
      </c>
      <c r="C18" s="30">
        <v>380.5</v>
      </c>
    </row>
    <row r="19" spans="2:3" x14ac:dyDescent="0.25">
      <c r="B19" s="12">
        <v>11.5</v>
      </c>
      <c r="C19" s="30">
        <v>449.4</v>
      </c>
    </row>
    <row r="20" spans="2:3" x14ac:dyDescent="0.25">
      <c r="B20" s="12">
        <v>13</v>
      </c>
      <c r="C20" s="30">
        <v>457.8</v>
      </c>
    </row>
    <row r="21" spans="2:3" x14ac:dyDescent="0.25">
      <c r="B21" s="12">
        <v>14.5</v>
      </c>
      <c r="C21" s="30">
        <v>365.6</v>
      </c>
    </row>
    <row r="22" spans="2:3" x14ac:dyDescent="0.25">
      <c r="B22" s="12">
        <v>16</v>
      </c>
      <c r="C22" s="30">
        <v>289.3</v>
      </c>
    </row>
    <row r="23" spans="2:3" x14ac:dyDescent="0.25">
      <c r="B23" s="12">
        <v>17.5</v>
      </c>
      <c r="C23" s="30">
        <v>279</v>
      </c>
    </row>
    <row r="24" spans="2:3" x14ac:dyDescent="0.25">
      <c r="B24" s="12">
        <v>19</v>
      </c>
      <c r="C24" s="30">
        <v>232.1</v>
      </c>
    </row>
    <row r="25" spans="2:3" x14ac:dyDescent="0.25">
      <c r="B25" s="12">
        <v>20.5</v>
      </c>
      <c r="C25" s="30">
        <v>167.6</v>
      </c>
    </row>
    <row r="26" spans="2:3" x14ac:dyDescent="0.25">
      <c r="B26" s="12">
        <v>22</v>
      </c>
      <c r="C26" s="30">
        <v>205.6</v>
      </c>
    </row>
    <row r="27" spans="2:3" x14ac:dyDescent="0.25">
      <c r="B27" s="12">
        <v>23.5</v>
      </c>
      <c r="C27" s="30">
        <v>112.6</v>
      </c>
    </row>
    <row r="28" spans="2:3" x14ac:dyDescent="0.25">
      <c r="B28" s="12">
        <v>25</v>
      </c>
      <c r="C28" s="30">
        <v>78.900000000000006</v>
      </c>
    </row>
    <row r="29" spans="2:3" x14ac:dyDescent="0.25">
      <c r="B29" s="12">
        <v>26.5</v>
      </c>
      <c r="C29" s="30">
        <v>129</v>
      </c>
    </row>
    <row r="30" spans="2:3" x14ac:dyDescent="0.25">
      <c r="B30" s="12">
        <v>28</v>
      </c>
      <c r="C30" s="30">
        <v>104.8</v>
      </c>
    </row>
    <row r="31" spans="2:3" x14ac:dyDescent="0.25">
      <c r="B31" s="12">
        <v>29.5</v>
      </c>
      <c r="C31" s="30">
        <v>99.5</v>
      </c>
    </row>
    <row r="32" spans="2:3" x14ac:dyDescent="0.25">
      <c r="B32" s="12">
        <v>31</v>
      </c>
      <c r="C32" s="30">
        <v>60.2</v>
      </c>
    </row>
    <row r="33" spans="2:3" x14ac:dyDescent="0.25">
      <c r="B33" s="12">
        <v>32.5</v>
      </c>
      <c r="C33" s="30">
        <v>124.2</v>
      </c>
    </row>
    <row r="34" spans="2:3" x14ac:dyDescent="0.25">
      <c r="B34" s="12">
        <v>34</v>
      </c>
      <c r="C34" s="30">
        <v>33.200000000000003</v>
      </c>
    </row>
    <row r="35" spans="2:3" x14ac:dyDescent="0.25">
      <c r="B35" s="12">
        <v>35.5</v>
      </c>
      <c r="C35" s="30">
        <v>46.8</v>
      </c>
    </row>
    <row r="36" spans="2:3" x14ac:dyDescent="0.25">
      <c r="B36" s="12">
        <v>37</v>
      </c>
      <c r="C36" s="30">
        <v>29.1</v>
      </c>
    </row>
    <row r="37" spans="2:3" x14ac:dyDescent="0.25">
      <c r="B37" s="12">
        <v>38.5</v>
      </c>
      <c r="C37" s="30">
        <v>48.3</v>
      </c>
    </row>
    <row r="38" spans="2:3" x14ac:dyDescent="0.25">
      <c r="B38" s="12">
        <v>40</v>
      </c>
      <c r="C38" s="30">
        <v>0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 t="s">
        <v>38</v>
      </c>
    </row>
    <row r="2" spans="1:3" x14ac:dyDescent="0.25">
      <c r="A2" s="17" t="s">
        <v>3</v>
      </c>
      <c r="B2" s="17"/>
      <c r="C2" s="22">
        <v>7020.3621428571423</v>
      </c>
    </row>
    <row r="3" spans="1:3" x14ac:dyDescent="0.25">
      <c r="A3" s="17" t="s">
        <v>4</v>
      </c>
      <c r="B3" s="17"/>
      <c r="C3" s="23">
        <v>6095.1</v>
      </c>
    </row>
    <row r="4" spans="1:3" x14ac:dyDescent="0.25">
      <c r="A4" s="17" t="s">
        <v>5</v>
      </c>
      <c r="B4" s="17"/>
      <c r="C4" s="23">
        <v>7321</v>
      </c>
    </row>
    <row r="5" spans="1:3" x14ac:dyDescent="0.25">
      <c r="A5" s="17" t="s">
        <v>6</v>
      </c>
      <c r="B5" s="17"/>
      <c r="C5" s="22">
        <v>0.26019999999999999</v>
      </c>
    </row>
    <row r="6" spans="1:3" x14ac:dyDescent="0.25">
      <c r="A6" s="17" t="s">
        <v>7</v>
      </c>
      <c r="B6" s="17"/>
      <c r="C6" s="22">
        <v>1.0409809500145208</v>
      </c>
    </row>
    <row r="7" spans="1:3" x14ac:dyDescent="0.25">
      <c r="A7" s="17" t="s">
        <v>8</v>
      </c>
      <c r="B7" s="17"/>
      <c r="C7" s="24">
        <v>60</v>
      </c>
    </row>
    <row r="8" spans="1:3" x14ac:dyDescent="0.25">
      <c r="A8" s="20" t="s">
        <v>30</v>
      </c>
      <c r="B8" s="20"/>
      <c r="C8" s="11">
        <v>40</v>
      </c>
    </row>
    <row r="9" spans="1:3" x14ac:dyDescent="0.25">
      <c r="A9" s="21" t="s">
        <v>18</v>
      </c>
      <c r="B9" s="21"/>
      <c r="C9">
        <f>C16+C10</f>
        <v>49.074521717366977</v>
      </c>
    </row>
    <row r="10" spans="1:3" x14ac:dyDescent="0.25">
      <c r="A10" s="19" t="s">
        <v>20</v>
      </c>
      <c r="B10" s="19"/>
      <c r="C10">
        <f>60*(C13-(C22/C21)*EXP(-1*C21*C8))/C2/C7</f>
        <v>7.2465351667229463</v>
      </c>
    </row>
    <row r="11" spans="1:3" x14ac:dyDescent="0.25">
      <c r="A11" s="19" t="s">
        <v>21</v>
      </c>
      <c r="B11" s="19"/>
      <c r="C11">
        <f>C16/C9</f>
        <v>0.85233610205194366</v>
      </c>
    </row>
    <row r="12" spans="1:3" x14ac:dyDescent="0.25">
      <c r="A12" s="19" t="s">
        <v>22</v>
      </c>
      <c r="B12" s="19"/>
      <c r="C12">
        <f>C9*C17/(3*0.693)</f>
        <v>155.34886557689001</v>
      </c>
    </row>
    <row r="13" spans="1:3" x14ac:dyDescent="0.25">
      <c r="A13" s="19" t="s">
        <v>29</v>
      </c>
      <c r="B13" s="19"/>
      <c r="C13" s="8">
        <f>(C3+C4)/C5</f>
        <v>51560.722521137592</v>
      </c>
    </row>
    <row r="14" spans="1:3" x14ac:dyDescent="0.25">
      <c r="A14" s="18" t="s">
        <v>33</v>
      </c>
      <c r="B14" s="9" t="s">
        <v>35</v>
      </c>
      <c r="C14" s="8">
        <f>C196</f>
        <v>6</v>
      </c>
    </row>
    <row r="15" spans="1:3" x14ac:dyDescent="0.25">
      <c r="A15" s="18"/>
      <c r="B15" s="9" t="s">
        <v>36</v>
      </c>
      <c r="C15" s="8">
        <v>38.5</v>
      </c>
    </row>
    <row r="16" spans="1:3" x14ac:dyDescent="0.25">
      <c r="A16" s="18"/>
      <c r="B16" s="9" t="s">
        <v>19</v>
      </c>
      <c r="C16">
        <f>60*C22/(C$2*(1-EXP(-1*C21*60)))</f>
        <v>41.827986550644027</v>
      </c>
    </row>
    <row r="17" spans="1:3" x14ac:dyDescent="0.25">
      <c r="A17" s="18"/>
      <c r="B17" s="10" t="s">
        <v>23</v>
      </c>
      <c r="C17" s="8">
        <f>0.693/C21</f>
        <v>6.5812213798929058</v>
      </c>
    </row>
    <row r="18" spans="1:3" x14ac:dyDescent="0.25">
      <c r="A18" s="18"/>
      <c r="B18" s="10" t="s">
        <v>24</v>
      </c>
      <c r="C18">
        <f>RSQ(C140:C164,B140:B164)</f>
        <v>0.92992107707105609</v>
      </c>
    </row>
    <row r="19" spans="1:3" x14ac:dyDescent="0.25">
      <c r="A19" s="18"/>
      <c r="B19" s="10" t="s">
        <v>25</v>
      </c>
      <c r="C19" s="8">
        <f>SLOPE(C140:C164,B140:B164)</f>
        <v>-4.5722797750383543E-2</v>
      </c>
    </row>
    <row r="20" spans="1:3" x14ac:dyDescent="0.25">
      <c r="A20" s="18"/>
      <c r="B20" s="10" t="s">
        <v>26</v>
      </c>
      <c r="C20" s="8">
        <f>INTERCEPT(C140:C164,B140:B164)</f>
        <v>3.6888912285805509</v>
      </c>
    </row>
    <row r="21" spans="1:3" x14ac:dyDescent="0.25">
      <c r="A21" s="18"/>
      <c r="B21" s="10" t="s">
        <v>27</v>
      </c>
      <c r="C21" s="8">
        <f>ABS(C19)*2.303</f>
        <v>0.1052996032191333</v>
      </c>
    </row>
    <row r="22" spans="1:3" x14ac:dyDescent="0.25">
      <c r="A22" s="18"/>
      <c r="B22" s="10" t="s">
        <v>28</v>
      </c>
      <c r="C22" s="8">
        <f>10^C20</f>
        <v>4885.2998902158197</v>
      </c>
    </row>
    <row r="23" spans="1:3" x14ac:dyDescent="0.25">
      <c r="A23" s="18" t="s">
        <v>34</v>
      </c>
      <c r="B23" s="9" t="s">
        <v>35</v>
      </c>
      <c r="C23" s="8">
        <f>C291</f>
        <v>3</v>
      </c>
    </row>
    <row r="24" spans="1:3" x14ac:dyDescent="0.25">
      <c r="A24" s="18"/>
      <c r="B24" s="9" t="s">
        <v>36</v>
      </c>
      <c r="C24" s="8">
        <f>C196-1</f>
        <v>5</v>
      </c>
    </row>
    <row r="25" spans="1:3" x14ac:dyDescent="0.25">
      <c r="A25" s="18"/>
      <c r="B25" s="9" t="s">
        <v>19</v>
      </c>
      <c r="C25">
        <f>60*C31/(C$2*(1-EXP(-1*C30*60)))</f>
        <v>882.8058017927267</v>
      </c>
    </row>
    <row r="26" spans="1:3" x14ac:dyDescent="0.25">
      <c r="A26" s="18"/>
      <c r="B26" s="10" t="s">
        <v>23</v>
      </c>
      <c r="C26" s="8">
        <f>0.693/C30</f>
        <v>1.1402515063762537</v>
      </c>
    </row>
    <row r="27" spans="1:3" x14ac:dyDescent="0.25">
      <c r="A27" s="18"/>
      <c r="B27" s="10" t="s">
        <v>24</v>
      </c>
      <c r="C27">
        <f>RSQ(C295:C297,B295:B297)</f>
        <v>0.99999895425400009</v>
      </c>
    </row>
    <row r="28" spans="1:3" x14ac:dyDescent="0.25">
      <c r="A28" s="18"/>
      <c r="B28" s="10" t="s">
        <v>25</v>
      </c>
      <c r="C28" s="8">
        <f>SLOPE(C295:C297,B295:B297)</f>
        <v>-0.26389954533771975</v>
      </c>
    </row>
    <row r="29" spans="1:3" x14ac:dyDescent="0.25">
      <c r="A29" s="18"/>
      <c r="B29" s="10" t="s">
        <v>26</v>
      </c>
      <c r="C29" s="8">
        <f>INTERCEPT(C295:C297,B295:B297)</f>
        <v>5.0140734439276002</v>
      </c>
    </row>
    <row r="30" spans="1:3" x14ac:dyDescent="0.25">
      <c r="A30" s="18"/>
      <c r="B30" s="10" t="s">
        <v>27</v>
      </c>
      <c r="C30" s="8">
        <f>ABS(C28)*2.303</f>
        <v>0.6077606529127686</v>
      </c>
    </row>
    <row r="31" spans="1:3" x14ac:dyDescent="0.25">
      <c r="A31" s="18"/>
      <c r="B31" s="10" t="s">
        <v>28</v>
      </c>
      <c r="C31" s="8">
        <f>10^C29</f>
        <v>103293.60717333839</v>
      </c>
    </row>
    <row r="32" spans="1:3" x14ac:dyDescent="0.25">
      <c r="A32" s="18" t="s">
        <v>31</v>
      </c>
      <c r="B32" s="9" t="s">
        <v>35</v>
      </c>
      <c r="C32" s="8">
        <v>1</v>
      </c>
    </row>
    <row r="33" spans="1:3" x14ac:dyDescent="0.25">
      <c r="A33" s="18"/>
      <c r="B33" s="9" t="s">
        <v>36</v>
      </c>
      <c r="C33" s="8">
        <f>C291-1</f>
        <v>2</v>
      </c>
    </row>
    <row r="34" spans="1:3" x14ac:dyDescent="0.25">
      <c r="A34" s="18"/>
      <c r="B34" s="9" t="s">
        <v>19</v>
      </c>
      <c r="C34">
        <f>60*C40/(C$2*(1-EXP(-1*C39*60)))</f>
        <v>31286.389973460464</v>
      </c>
    </row>
    <row r="35" spans="1:3" x14ac:dyDescent="0.25">
      <c r="A35" s="18"/>
      <c r="B35" s="10" t="s">
        <v>23</v>
      </c>
      <c r="C35" s="8">
        <f>0.693/C39</f>
        <v>0.27567738620262072</v>
      </c>
    </row>
    <row r="36" spans="1:3" x14ac:dyDescent="0.25">
      <c r="A36" s="18"/>
      <c r="B36" s="10" t="s">
        <v>24</v>
      </c>
      <c r="C36">
        <f>RSQ(C324:C326,B324:B326)</f>
        <v>1</v>
      </c>
    </row>
    <row r="37" spans="1:3" x14ac:dyDescent="0.25">
      <c r="A37" s="18"/>
      <c r="B37" s="10" t="s">
        <v>25</v>
      </c>
      <c r="C37" s="8">
        <f>SLOPE(C324:C326,B324:B326)</f>
        <v>-1.0915362273573486</v>
      </c>
    </row>
    <row r="38" spans="1:3" x14ac:dyDescent="0.25">
      <c r="A38" s="18"/>
      <c r="B38" s="10" t="s">
        <v>26</v>
      </c>
      <c r="C38" s="8">
        <f>INTERCEPT(C324:C326,B324:B326)</f>
        <v>6.5635637195724561</v>
      </c>
    </row>
    <row r="39" spans="1:3" x14ac:dyDescent="0.25">
      <c r="A39" s="18"/>
      <c r="B39" s="10" t="s">
        <v>27</v>
      </c>
      <c r="C39" s="8">
        <f>ABS(C37)*2.303</f>
        <v>2.5138079316039739</v>
      </c>
    </row>
    <row r="40" spans="1:3" x14ac:dyDescent="0.25">
      <c r="A40" s="18"/>
      <c r="B40" s="10" t="s">
        <v>28</v>
      </c>
      <c r="C40" s="8">
        <f>10^C38</f>
        <v>3660696.4626057851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32">
        <v>89273.4</v>
      </c>
    </row>
    <row r="43" spans="1:3" x14ac:dyDescent="0.25">
      <c r="B43" s="14">
        <v>2</v>
      </c>
      <c r="C43" s="32">
        <v>14650.5</v>
      </c>
    </row>
    <row r="44" spans="1:3" x14ac:dyDescent="0.25">
      <c r="B44" s="12">
        <v>3</v>
      </c>
      <c r="C44" s="32">
        <v>5059.8999999999996</v>
      </c>
    </row>
    <row r="45" spans="1:3" x14ac:dyDescent="0.25">
      <c r="B45" s="12">
        <v>4</v>
      </c>
      <c r="C45" s="32">
        <v>3074.7</v>
      </c>
    </row>
    <row r="46" spans="1:3" x14ac:dyDescent="0.25">
      <c r="B46" s="12">
        <v>5</v>
      </c>
      <c r="C46" s="32">
        <v>1958.1</v>
      </c>
    </row>
    <row r="47" spans="1:3" x14ac:dyDescent="0.25">
      <c r="B47" s="12">
        <v>6</v>
      </c>
      <c r="C47" s="32">
        <v>624.20000000000005</v>
      </c>
    </row>
    <row r="48" spans="1:3" x14ac:dyDescent="0.25">
      <c r="B48" s="12">
        <v>7</v>
      </c>
      <c r="C48" s="32">
        <v>938.9</v>
      </c>
    </row>
    <row r="49" spans="2:3" x14ac:dyDescent="0.25">
      <c r="B49" s="12">
        <v>8</v>
      </c>
      <c r="C49" s="32">
        <v>847.4</v>
      </c>
    </row>
    <row r="50" spans="2:3" x14ac:dyDescent="0.25">
      <c r="B50" s="12">
        <v>9</v>
      </c>
      <c r="C50" s="32">
        <v>424.3</v>
      </c>
    </row>
    <row r="51" spans="2:3" x14ac:dyDescent="0.25">
      <c r="B51" s="12">
        <v>10</v>
      </c>
      <c r="C51" s="32">
        <v>380.5</v>
      </c>
    </row>
    <row r="52" spans="2:3" x14ac:dyDescent="0.25">
      <c r="B52" s="12">
        <v>11.5</v>
      </c>
      <c r="C52" s="32">
        <v>449.4</v>
      </c>
    </row>
    <row r="53" spans="2:3" x14ac:dyDescent="0.25">
      <c r="B53" s="12">
        <v>13</v>
      </c>
      <c r="C53" s="32">
        <v>457.8</v>
      </c>
    </row>
    <row r="54" spans="2:3" x14ac:dyDescent="0.25">
      <c r="B54" s="12">
        <v>14.5</v>
      </c>
      <c r="C54" s="32">
        <v>365.6</v>
      </c>
    </row>
    <row r="55" spans="2:3" x14ac:dyDescent="0.25">
      <c r="B55" s="12">
        <v>16</v>
      </c>
      <c r="C55" s="32">
        <v>289.3</v>
      </c>
    </row>
    <row r="56" spans="2:3" x14ac:dyDescent="0.25">
      <c r="B56" s="12">
        <v>17.5</v>
      </c>
      <c r="C56" s="32">
        <v>279</v>
      </c>
    </row>
    <row r="57" spans="2:3" x14ac:dyDescent="0.25">
      <c r="B57" s="12">
        <v>19</v>
      </c>
      <c r="C57" s="32">
        <v>232.1</v>
      </c>
    </row>
    <row r="58" spans="2:3" x14ac:dyDescent="0.25">
      <c r="B58" s="12">
        <v>20.5</v>
      </c>
      <c r="C58" s="32">
        <v>167.6</v>
      </c>
    </row>
    <row r="59" spans="2:3" x14ac:dyDescent="0.25">
      <c r="B59" s="12">
        <v>22</v>
      </c>
      <c r="C59" s="32">
        <v>205.6</v>
      </c>
    </row>
    <row r="60" spans="2:3" x14ac:dyDescent="0.25">
      <c r="B60" s="12">
        <v>23.5</v>
      </c>
      <c r="C60" s="32">
        <v>112.6</v>
      </c>
    </row>
    <row r="61" spans="2:3" x14ac:dyDescent="0.25">
      <c r="B61" s="12">
        <v>25</v>
      </c>
      <c r="C61" s="32">
        <v>78.900000000000006</v>
      </c>
    </row>
    <row r="62" spans="2:3" x14ac:dyDescent="0.25">
      <c r="B62" s="12">
        <v>26.5</v>
      </c>
      <c r="C62" s="32">
        <v>129</v>
      </c>
    </row>
    <row r="63" spans="2:3" x14ac:dyDescent="0.25">
      <c r="B63" s="12">
        <v>28</v>
      </c>
      <c r="C63" s="32">
        <v>104.8</v>
      </c>
    </row>
    <row r="64" spans="2:3" x14ac:dyDescent="0.25">
      <c r="B64" s="12">
        <v>29.5</v>
      </c>
      <c r="C64" s="32">
        <v>99.5</v>
      </c>
    </row>
    <row r="65" spans="1:3" x14ac:dyDescent="0.25">
      <c r="B65" s="12">
        <v>31</v>
      </c>
      <c r="C65" s="32">
        <v>60.2</v>
      </c>
    </row>
    <row r="66" spans="1:3" x14ac:dyDescent="0.25">
      <c r="B66" s="12">
        <v>32.5</v>
      </c>
      <c r="C66" s="32">
        <v>124.2</v>
      </c>
    </row>
    <row r="67" spans="1:3" x14ac:dyDescent="0.25">
      <c r="B67" s="12">
        <v>34</v>
      </c>
      <c r="C67" s="32">
        <v>33.200000000000003</v>
      </c>
    </row>
    <row r="68" spans="1:3" x14ac:dyDescent="0.25">
      <c r="B68" s="12">
        <v>35.5</v>
      </c>
      <c r="C68" s="32">
        <v>46.8</v>
      </c>
    </row>
    <row r="69" spans="1:3" x14ac:dyDescent="0.25">
      <c r="B69" s="12">
        <v>37</v>
      </c>
      <c r="C69" s="32">
        <v>29.1</v>
      </c>
    </row>
    <row r="70" spans="1:3" x14ac:dyDescent="0.25">
      <c r="B70" s="12">
        <v>38.5</v>
      </c>
      <c r="C70" s="32">
        <v>48.3</v>
      </c>
    </row>
    <row r="71" spans="1:3" x14ac:dyDescent="0.25">
      <c r="B71" s="12">
        <v>40</v>
      </c>
      <c r="C71" s="32">
        <v>0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92931.908743026317</v>
      </c>
    </row>
    <row r="74" spans="1:3" x14ac:dyDescent="0.25">
      <c r="B74" s="14">
        <v>2</v>
      </c>
      <c r="C74" s="12">
        <f t="shared" ref="C74:C102" si="0">C43*C$6</f>
        <v>15250.891408187737</v>
      </c>
    </row>
    <row r="75" spans="1:3" x14ac:dyDescent="0.25">
      <c r="B75" s="12">
        <v>3</v>
      </c>
      <c r="C75" s="12">
        <f t="shared" si="0"/>
        <v>5267.2595089784736</v>
      </c>
    </row>
    <row r="76" spans="1:3" x14ac:dyDescent="0.25">
      <c r="B76" s="12">
        <v>4</v>
      </c>
      <c r="C76" s="12">
        <f t="shared" si="0"/>
        <v>3200.704127009647</v>
      </c>
    </row>
    <row r="77" spans="1:3" x14ac:dyDescent="0.25">
      <c r="B77" s="12">
        <v>5</v>
      </c>
      <c r="C77" s="12">
        <f t="shared" si="0"/>
        <v>2038.3447982234331</v>
      </c>
    </row>
    <row r="78" spans="1:3" x14ac:dyDescent="0.25">
      <c r="B78" s="12">
        <v>6</v>
      </c>
      <c r="C78" s="12">
        <f t="shared" si="0"/>
        <v>649.780308999064</v>
      </c>
    </row>
    <row r="79" spans="1:3" x14ac:dyDescent="0.25">
      <c r="B79" s="12">
        <v>7</v>
      </c>
      <c r="C79" s="12">
        <f t="shared" si="0"/>
        <v>977.37701396863361</v>
      </c>
    </row>
    <row r="80" spans="1:3" x14ac:dyDescent="0.25">
      <c r="B80" s="12">
        <v>8</v>
      </c>
      <c r="C80" s="12">
        <f t="shared" si="0"/>
        <v>882.1272570423049</v>
      </c>
    </row>
    <row r="81" spans="2:3" x14ac:dyDescent="0.25">
      <c r="B81" s="12">
        <v>9</v>
      </c>
      <c r="C81" s="12">
        <f t="shared" si="0"/>
        <v>441.68821709116122</v>
      </c>
    </row>
    <row r="82" spans="2:3" x14ac:dyDescent="0.25">
      <c r="B82" s="12">
        <v>10</v>
      </c>
      <c r="C82" s="12">
        <f t="shared" si="0"/>
        <v>396.09325148052517</v>
      </c>
    </row>
    <row r="83" spans="2:3" x14ac:dyDescent="0.25">
      <c r="B83" s="12">
        <v>11.5</v>
      </c>
      <c r="C83" s="12">
        <f t="shared" si="0"/>
        <v>467.81683893652564</v>
      </c>
    </row>
    <row r="84" spans="2:3" x14ac:dyDescent="0.25">
      <c r="B84" s="12">
        <v>13</v>
      </c>
      <c r="C84" s="12">
        <f t="shared" si="0"/>
        <v>476.56107891664766</v>
      </c>
    </row>
    <row r="85" spans="2:3" x14ac:dyDescent="0.25">
      <c r="B85" s="12">
        <v>14.5</v>
      </c>
      <c r="C85" s="12">
        <f t="shared" si="0"/>
        <v>380.58263532530884</v>
      </c>
    </row>
    <row r="86" spans="2:3" x14ac:dyDescent="0.25">
      <c r="B86" s="12">
        <v>16</v>
      </c>
      <c r="C86" s="12">
        <f t="shared" si="0"/>
        <v>301.15578883920091</v>
      </c>
    </row>
    <row r="87" spans="2:3" x14ac:dyDescent="0.25">
      <c r="B87" s="12">
        <v>17.5</v>
      </c>
      <c r="C87" s="12">
        <f t="shared" si="0"/>
        <v>290.4336850540513</v>
      </c>
    </row>
    <row r="88" spans="2:3" x14ac:dyDescent="0.25">
      <c r="B88" s="12">
        <v>19</v>
      </c>
      <c r="C88" s="12">
        <f t="shared" si="0"/>
        <v>241.61167849837028</v>
      </c>
    </row>
    <row r="89" spans="2:3" x14ac:dyDescent="0.25">
      <c r="B89" s="12">
        <v>20.5</v>
      </c>
      <c r="C89" s="12">
        <f t="shared" si="0"/>
        <v>174.46840722243368</v>
      </c>
    </row>
    <row r="90" spans="2:3" x14ac:dyDescent="0.25">
      <c r="B90" s="12">
        <v>22</v>
      </c>
      <c r="C90" s="12">
        <f t="shared" si="0"/>
        <v>214.02568332298549</v>
      </c>
    </row>
    <row r="91" spans="2:3" x14ac:dyDescent="0.25">
      <c r="B91" s="12">
        <v>23.5</v>
      </c>
      <c r="C91" s="12">
        <f t="shared" si="0"/>
        <v>117.21445497163504</v>
      </c>
    </row>
    <row r="92" spans="2:3" x14ac:dyDescent="0.25">
      <c r="B92" s="12">
        <v>25</v>
      </c>
      <c r="C92" s="12">
        <f t="shared" si="0"/>
        <v>82.133396956145702</v>
      </c>
    </row>
    <row r="93" spans="2:3" x14ac:dyDescent="0.25">
      <c r="B93" s="12">
        <v>26.5</v>
      </c>
      <c r="C93" s="12">
        <f t="shared" si="0"/>
        <v>134.2865425518732</v>
      </c>
    </row>
    <row r="94" spans="2:3" x14ac:dyDescent="0.25">
      <c r="B94" s="12">
        <v>28</v>
      </c>
      <c r="C94" s="12">
        <f t="shared" si="0"/>
        <v>109.09480356152179</v>
      </c>
    </row>
    <row r="95" spans="2:3" x14ac:dyDescent="0.25">
      <c r="B95" s="12">
        <v>29.5</v>
      </c>
      <c r="C95" s="12">
        <f t="shared" si="0"/>
        <v>103.57760452644483</v>
      </c>
    </row>
    <row r="96" spans="2:3" x14ac:dyDescent="0.25">
      <c r="B96" s="12">
        <v>31</v>
      </c>
      <c r="C96" s="12">
        <f t="shared" si="0"/>
        <v>62.667053190874157</v>
      </c>
    </row>
    <row r="97" spans="1:3" x14ac:dyDescent="0.25">
      <c r="B97" s="12">
        <v>32.5</v>
      </c>
      <c r="C97" s="12">
        <f t="shared" si="0"/>
        <v>129.2898339918035</v>
      </c>
    </row>
    <row r="98" spans="1:3" x14ac:dyDescent="0.25">
      <c r="B98" s="12">
        <v>34</v>
      </c>
      <c r="C98" s="12">
        <f t="shared" si="0"/>
        <v>34.560567540482097</v>
      </c>
    </row>
    <row r="99" spans="1:3" x14ac:dyDescent="0.25">
      <c r="B99" s="12">
        <v>35.5</v>
      </c>
      <c r="C99" s="12">
        <f t="shared" si="0"/>
        <v>48.717908460679574</v>
      </c>
    </row>
    <row r="100" spans="1:3" x14ac:dyDescent="0.25">
      <c r="B100" s="12">
        <v>37</v>
      </c>
      <c r="C100" s="12">
        <f t="shared" si="0"/>
        <v>30.292545645422557</v>
      </c>
    </row>
    <row r="101" spans="1:3" x14ac:dyDescent="0.25">
      <c r="B101" s="12">
        <v>38.5</v>
      </c>
      <c r="C101" s="12">
        <f t="shared" si="0"/>
        <v>50.279379885701353</v>
      </c>
    </row>
    <row r="102" spans="1:3" x14ac:dyDescent="0.25">
      <c r="B102" s="12">
        <v>40</v>
      </c>
      <c r="C102" s="12">
        <f t="shared" si="0"/>
        <v>0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357155.68310156156</v>
      </c>
    </row>
    <row r="105" spans="1:3" x14ac:dyDescent="0.25">
      <c r="B105" s="14">
        <v>2</v>
      </c>
      <c r="C105">
        <f t="shared" ref="C105:C133" si="1">C74/C$5/($B74-$B73)</f>
        <v>58612.18834814657</v>
      </c>
    </row>
    <row r="106" spans="1:3" x14ac:dyDescent="0.25">
      <c r="B106" s="12">
        <v>3</v>
      </c>
      <c r="C106">
        <f t="shared" si="1"/>
        <v>20243.118789310047</v>
      </c>
    </row>
    <row r="107" spans="1:3" x14ac:dyDescent="0.25">
      <c r="B107" s="12">
        <v>4</v>
      </c>
      <c r="C107">
        <f t="shared" si="1"/>
        <v>12300.93822832301</v>
      </c>
    </row>
    <row r="108" spans="1:3" x14ac:dyDescent="0.25">
      <c r="B108" s="12">
        <v>5</v>
      </c>
      <c r="C108">
        <f t="shared" si="1"/>
        <v>7833.7617149248008</v>
      </c>
    </row>
    <row r="109" spans="1:3" x14ac:dyDescent="0.25">
      <c r="B109" s="12">
        <v>6</v>
      </c>
      <c r="C109">
        <f t="shared" si="1"/>
        <v>2497.2340853153883</v>
      </c>
    </row>
    <row r="110" spans="1:3" x14ac:dyDescent="0.25">
      <c r="B110" s="12">
        <v>7</v>
      </c>
      <c r="C110">
        <f t="shared" si="1"/>
        <v>3756.2529360823737</v>
      </c>
    </row>
    <row r="111" spans="1:3" x14ac:dyDescent="0.25">
      <c r="B111" s="12">
        <v>8</v>
      </c>
      <c r="C111">
        <f t="shared" si="1"/>
        <v>3390.1893045438314</v>
      </c>
    </row>
    <row r="112" spans="1:3" x14ac:dyDescent="0.25">
      <c r="B112" s="12">
        <v>9</v>
      </c>
      <c r="C112">
        <f t="shared" si="1"/>
        <v>1697.4950695279065</v>
      </c>
    </row>
    <row r="113" spans="2:3" x14ac:dyDescent="0.25">
      <c r="B113" s="12">
        <v>10</v>
      </c>
      <c r="C113">
        <f t="shared" si="1"/>
        <v>1522.2646098406042</v>
      </c>
    </row>
    <row r="114" spans="2:3" x14ac:dyDescent="0.25">
      <c r="B114" s="12">
        <v>11.5</v>
      </c>
      <c r="C114">
        <f t="shared" si="1"/>
        <v>1198.6083498245598</v>
      </c>
    </row>
    <row r="115" spans="2:3" x14ac:dyDescent="0.25">
      <c r="B115" s="12">
        <v>13</v>
      </c>
      <c r="C115">
        <f t="shared" si="1"/>
        <v>1221.012244213804</v>
      </c>
    </row>
    <row r="116" spans="2:3" x14ac:dyDescent="0.25">
      <c r="B116" s="12">
        <v>14.5</v>
      </c>
      <c r="C116">
        <f t="shared" si="1"/>
        <v>975.10283198900561</v>
      </c>
    </row>
    <row r="117" spans="2:3" x14ac:dyDescent="0.25">
      <c r="B117" s="12">
        <v>16</v>
      </c>
      <c r="C117">
        <f t="shared" si="1"/>
        <v>771.60079128670486</v>
      </c>
    </row>
    <row r="118" spans="2:3" x14ac:dyDescent="0.25">
      <c r="B118" s="12">
        <v>17.5</v>
      </c>
      <c r="C118">
        <f t="shared" si="1"/>
        <v>744.1293493570364</v>
      </c>
    </row>
    <row r="119" spans="2:3" x14ac:dyDescent="0.25">
      <c r="B119" s="12">
        <v>19</v>
      </c>
      <c r="C119">
        <f t="shared" si="1"/>
        <v>619.04093901709018</v>
      </c>
    </row>
    <row r="120" spans="2:3" x14ac:dyDescent="0.25">
      <c r="B120" s="12">
        <v>20.5</v>
      </c>
      <c r="C120">
        <f t="shared" si="1"/>
        <v>447.01103567110863</v>
      </c>
    </row>
    <row r="121" spans="2:3" x14ac:dyDescent="0.25">
      <c r="B121" s="12">
        <v>22</v>
      </c>
      <c r="C121">
        <f t="shared" si="1"/>
        <v>548.36198647959384</v>
      </c>
    </row>
    <row r="122" spans="2:3" x14ac:dyDescent="0.25">
      <c r="B122" s="12">
        <v>23.5</v>
      </c>
      <c r="C122">
        <f t="shared" si="1"/>
        <v>300.31887002724835</v>
      </c>
    </row>
    <row r="123" spans="2:3" x14ac:dyDescent="0.25">
      <c r="B123" s="12">
        <v>25</v>
      </c>
      <c r="C123">
        <f t="shared" si="1"/>
        <v>210.4365794418286</v>
      </c>
    </row>
    <row r="124" spans="2:3" x14ac:dyDescent="0.25">
      <c r="B124" s="12">
        <v>26.5</v>
      </c>
      <c r="C124">
        <f t="shared" si="1"/>
        <v>344.0598066919631</v>
      </c>
    </row>
    <row r="125" spans="2:3" x14ac:dyDescent="0.25">
      <c r="B125" s="12">
        <v>28</v>
      </c>
      <c r="C125">
        <f t="shared" si="1"/>
        <v>279.51525380866457</v>
      </c>
    </row>
    <row r="126" spans="2:3" x14ac:dyDescent="0.25">
      <c r="B126" s="12">
        <v>29.5</v>
      </c>
      <c r="C126">
        <f t="shared" si="1"/>
        <v>265.37946330116534</v>
      </c>
    </row>
    <row r="127" spans="2:3" x14ac:dyDescent="0.25">
      <c r="B127" s="12">
        <v>31</v>
      </c>
      <c r="C127">
        <f t="shared" si="1"/>
        <v>160.56124312291612</v>
      </c>
    </row>
    <row r="128" spans="2:3" x14ac:dyDescent="0.25">
      <c r="B128" s="12">
        <v>32.5</v>
      </c>
      <c r="C128">
        <f t="shared" si="1"/>
        <v>331.25758132668079</v>
      </c>
    </row>
    <row r="129" spans="1:3" x14ac:dyDescent="0.25">
      <c r="B129" s="12">
        <v>34</v>
      </c>
      <c r="C129">
        <f t="shared" si="1"/>
        <v>88.548725443202912</v>
      </c>
    </row>
    <row r="130" spans="1:3" x14ac:dyDescent="0.25">
      <c r="B130" s="12">
        <v>35.5</v>
      </c>
      <c r="C130">
        <f t="shared" si="1"/>
        <v>124.82169731150289</v>
      </c>
    </row>
    <row r="131" spans="1:3" x14ac:dyDescent="0.25">
      <c r="B131" s="12">
        <v>37</v>
      </c>
      <c r="C131">
        <f t="shared" si="1"/>
        <v>77.613491277024238</v>
      </c>
    </row>
    <row r="132" spans="1:3" x14ac:dyDescent="0.25">
      <c r="B132" s="12">
        <v>38.5</v>
      </c>
      <c r="C132">
        <f t="shared" si="1"/>
        <v>128.82239273815361</v>
      </c>
    </row>
    <row r="133" spans="1:3" x14ac:dyDescent="0.25">
      <c r="B133" s="12">
        <v>40</v>
      </c>
      <c r="C133">
        <f t="shared" si="1"/>
        <v>0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5.5528575650583818</v>
      </c>
    </row>
    <row r="136" spans="1:3" x14ac:dyDescent="0.25">
      <c r="B136" s="14">
        <v>2</v>
      </c>
      <c r="C136" s="12">
        <f t="shared" si="2"/>
        <v>4.7679879365289048</v>
      </c>
    </row>
    <row r="137" spans="1:3" x14ac:dyDescent="0.25">
      <c r="B137" s="12">
        <v>3</v>
      </c>
      <c r="C137" s="12">
        <f t="shared" si="2"/>
        <v>4.3062774236145334</v>
      </c>
    </row>
    <row r="138" spans="1:3" x14ac:dyDescent="0.25">
      <c r="B138" s="12">
        <v>4</v>
      </c>
      <c r="C138" s="12">
        <f t="shared" si="2"/>
        <v>4.0899382376055522</v>
      </c>
    </row>
    <row r="139" spans="1:3" x14ac:dyDescent="0.25">
      <c r="B139" s="12">
        <v>5</v>
      </c>
      <c r="C139" s="12">
        <f t="shared" si="2"/>
        <v>3.893970357170085</v>
      </c>
    </row>
    <row r="140" spans="1:3" x14ac:dyDescent="0.25">
      <c r="B140" s="12">
        <v>6</v>
      </c>
      <c r="C140" s="12">
        <f t="shared" si="2"/>
        <v>3.3974592540837598</v>
      </c>
    </row>
    <row r="141" spans="1:3" x14ac:dyDescent="0.25">
      <c r="B141" s="12">
        <v>7</v>
      </c>
      <c r="C141" s="12">
        <f t="shared" si="2"/>
        <v>3.5747548288140694</v>
      </c>
    </row>
    <row r="142" spans="1:3" x14ac:dyDescent="0.25">
      <c r="B142" s="12">
        <v>8</v>
      </c>
      <c r="C142" s="12">
        <f t="shared" si="2"/>
        <v>3.5302239494194168</v>
      </c>
    </row>
    <row r="143" spans="1:3" x14ac:dyDescent="0.25">
      <c r="B143" s="12">
        <v>9</v>
      </c>
      <c r="C143" s="12">
        <f t="shared" si="2"/>
        <v>3.2298085215210617</v>
      </c>
    </row>
    <row r="144" spans="1:3" x14ac:dyDescent="0.25">
      <c r="B144" s="12">
        <v>10</v>
      </c>
      <c r="C144" s="12">
        <f t="shared" si="2"/>
        <v>3.1824901508610375</v>
      </c>
    </row>
    <row r="145" spans="2:3" x14ac:dyDescent="0.25">
      <c r="B145" s="12">
        <v>11.5</v>
      </c>
      <c r="C145" s="12">
        <f t="shared" si="2"/>
        <v>3.0786772987818747</v>
      </c>
    </row>
    <row r="146" spans="2:3" x14ac:dyDescent="0.25">
      <c r="B146" s="12">
        <v>13</v>
      </c>
      <c r="C146" s="12">
        <f t="shared" si="2"/>
        <v>3.0867200190372888</v>
      </c>
    </row>
    <row r="147" spans="2:3" x14ac:dyDescent="0.25">
      <c r="B147" s="12">
        <v>14.5</v>
      </c>
      <c r="C147" s="12">
        <f t="shared" si="2"/>
        <v>2.9890504177605584</v>
      </c>
    </row>
    <row r="148" spans="2:3" x14ac:dyDescent="0.25">
      <c r="B148" s="12">
        <v>16</v>
      </c>
      <c r="C148" s="12">
        <f t="shared" si="2"/>
        <v>2.8873926643467476</v>
      </c>
    </row>
    <row r="149" spans="2:3" x14ac:dyDescent="0.25">
      <c r="B149" s="12">
        <v>17.5</v>
      </c>
      <c r="C149" s="12">
        <f t="shared" si="2"/>
        <v>2.871648433972362</v>
      </c>
    </row>
    <row r="150" spans="2:3" x14ac:dyDescent="0.25">
      <c r="B150" s="12">
        <v>19</v>
      </c>
      <c r="C150" s="12">
        <f t="shared" si="2"/>
        <v>2.7917193711546822</v>
      </c>
    </row>
    <row r="151" spans="2:3" x14ac:dyDescent="0.25">
      <c r="B151" s="12">
        <v>20.5</v>
      </c>
      <c r="C151" s="12">
        <f t="shared" si="2"/>
        <v>2.6503182449930223</v>
      </c>
    </row>
    <row r="152" spans="2:3" x14ac:dyDescent="0.25">
      <c r="B152" s="12">
        <v>22</v>
      </c>
      <c r="C152" s="12">
        <f t="shared" si="2"/>
        <v>2.7390673410220026</v>
      </c>
    </row>
    <row r="153" spans="2:3" x14ac:dyDescent="0.25">
      <c r="B153" s="12">
        <v>23.5</v>
      </c>
      <c r="C153" s="12">
        <f t="shared" si="2"/>
        <v>2.4775826212140921</v>
      </c>
    </row>
    <row r="154" spans="2:3" x14ac:dyDescent="0.25">
      <c r="B154" s="12">
        <v>25</v>
      </c>
      <c r="C154" s="12">
        <f t="shared" si="2"/>
        <v>2.3231212339081848</v>
      </c>
    </row>
    <row r="155" spans="2:3" x14ac:dyDescent="0.25">
      <c r="B155" s="12">
        <v>26.5</v>
      </c>
      <c r="C155" s="12">
        <f t="shared" si="2"/>
        <v>2.5366339409980134</v>
      </c>
    </row>
    <row r="156" spans="2:3" x14ac:dyDescent="0.25">
      <c r="B156" s="12">
        <v>28</v>
      </c>
      <c r="C156" s="12">
        <f t="shared" si="2"/>
        <v>2.4464055133464724</v>
      </c>
    </row>
    <row r="157" spans="2:3" x14ac:dyDescent="0.25">
      <c r="B157" s="12">
        <v>29.5</v>
      </c>
      <c r="C157" s="12">
        <f t="shared" si="2"/>
        <v>2.4238673114444902</v>
      </c>
    </row>
    <row r="158" spans="2:3" x14ac:dyDescent="0.25">
      <c r="B158" s="12">
        <v>31</v>
      </c>
      <c r="C158" s="12">
        <f t="shared" si="2"/>
        <v>2.205640721956589</v>
      </c>
    </row>
    <row r="159" spans="2:3" x14ac:dyDescent="0.25">
      <c r="B159" s="12">
        <v>32.5</v>
      </c>
      <c r="C159" s="12">
        <f t="shared" si="2"/>
        <v>2.5201658265393259</v>
      </c>
    </row>
    <row r="160" spans="2:3" x14ac:dyDescent="0.25">
      <c r="B160" s="12">
        <v>34</v>
      </c>
      <c r="C160" s="12">
        <f t="shared" si="2"/>
        <v>1.9471823144028009</v>
      </c>
    </row>
    <row r="161" spans="1:3" x14ac:dyDescent="0.25">
      <c r="B161" s="12">
        <v>35.5</v>
      </c>
      <c r="C161" s="12">
        <f t="shared" si="2"/>
        <v>2.0962900837728888</v>
      </c>
    </row>
    <row r="162" spans="1:3" x14ac:dyDescent="0.25">
      <c r="B162" s="12">
        <v>37</v>
      </c>
      <c r="C162" s="12">
        <f t="shared" si="2"/>
        <v>1.889937219684672</v>
      </c>
    </row>
    <row r="163" spans="1:3" x14ac:dyDescent="0.25">
      <c r="B163" s="12">
        <v>38.5</v>
      </c>
      <c r="C163" s="12">
        <f t="shared" si="2"/>
        <v>2.1099913614502768</v>
      </c>
    </row>
    <row r="164" spans="1:3" x14ac:dyDescent="0.25">
      <c r="B164" s="12">
        <v>40</v>
      </c>
      <c r="C164" t="str">
        <f>IF(C133&gt;0,LOG10(C133),"")</f>
        <v/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0.80225019631907157</v>
      </c>
    </row>
    <row r="167" spans="1:3" x14ac:dyDescent="0.25">
      <c r="B167" s="14">
        <v>2</v>
      </c>
      <c r="C167" s="5">
        <f>IF(C136&lt;&gt;"", RSQ($B136:$B$164, $C136:$C$164),"")</f>
        <v>0.86390243718224013</v>
      </c>
    </row>
    <row r="168" spans="1:3" x14ac:dyDescent="0.25">
      <c r="B168" s="12">
        <v>3</v>
      </c>
      <c r="C168" s="5">
        <f>IF(C137&lt;&gt;"", RSQ($B137:$B$164, $C137:$C$164),"")</f>
        <v>0.89466239096826483</v>
      </c>
    </row>
    <row r="169" spans="1:3" x14ac:dyDescent="0.25">
      <c r="B169" s="12">
        <v>4</v>
      </c>
      <c r="C169" s="5">
        <f>IF(C138&lt;&gt;"", RSQ($B138:$B$164, $C138:$C$164),"")</f>
        <v>0.90788397066676485</v>
      </c>
    </row>
    <row r="170" spans="1:3" x14ac:dyDescent="0.25">
      <c r="B170" s="12">
        <v>5</v>
      </c>
      <c r="C170" s="16">
        <f>IF(C139&lt;&gt;"", RSQ($B139:$B$164, $C139:$C$164),"")</f>
        <v>0.91989087725000207</v>
      </c>
    </row>
    <row r="171" spans="1:3" x14ac:dyDescent="0.25">
      <c r="B171" s="12">
        <v>6</v>
      </c>
      <c r="C171" s="15">
        <f>IF(C140&lt;&gt;"", RSQ($B140:$B$164, $C140:$C$164),"")</f>
        <v>0.92992107707105609</v>
      </c>
    </row>
    <row r="172" spans="1:3" x14ac:dyDescent="0.25">
      <c r="B172" s="12">
        <v>7</v>
      </c>
      <c r="C172" s="16">
        <f>IF(C141&lt;&gt;"", RSQ($B141:$B$164, $C141:$C$164),"")</f>
        <v>0.92300580118528852</v>
      </c>
    </row>
    <row r="173" spans="1:3" x14ac:dyDescent="0.25">
      <c r="B173" s="12">
        <v>8</v>
      </c>
      <c r="C173" s="5">
        <f>IF(C142&lt;&gt;"", RSQ($B142:$B$164, $C142:$C$164),"")</f>
        <v>0.9190786007065741</v>
      </c>
    </row>
    <row r="174" spans="1:3" x14ac:dyDescent="0.25">
      <c r="B174" s="12">
        <v>9</v>
      </c>
      <c r="C174" s="5">
        <f>IF(C143&lt;&gt;"", RSQ($B143:$B$164, $C143:$C$164),"")</f>
        <v>0.91902271562371785</v>
      </c>
    </row>
    <row r="175" spans="1:3" x14ac:dyDescent="0.25">
      <c r="B175" s="12">
        <v>10</v>
      </c>
      <c r="C175" s="5">
        <f>IF(C144&lt;&gt;"", RSQ($B144:$B$164, $C144:$C$164),"")</f>
        <v>0.90736159541819794</v>
      </c>
    </row>
    <row r="176" spans="1:3" x14ac:dyDescent="0.25">
      <c r="B176" s="12">
        <v>11.5</v>
      </c>
      <c r="C176" s="16">
        <f>IF(C145&lt;&gt;"", RSQ($B145:$B$164, $C145:$C$164),"")</f>
        <v>0.89252329473465963</v>
      </c>
    </row>
    <row r="177" spans="2:3" x14ac:dyDescent="0.25">
      <c r="B177" s="12">
        <v>13</v>
      </c>
      <c r="C177" s="5">
        <f>IF(C146&lt;&gt;"", RSQ($B146:$B$164, $C146:$C$164),"")</f>
        <v>0.8767823689278359</v>
      </c>
    </row>
    <row r="178" spans="2:3" x14ac:dyDescent="0.25">
      <c r="B178" s="12">
        <v>14.5</v>
      </c>
      <c r="C178" s="5">
        <f>IF(C147&lt;&gt;"", RSQ($B147:$B$164, $C147:$C$164),"")</f>
        <v>0.85389480325456124</v>
      </c>
    </row>
    <row r="179" spans="2:3" x14ac:dyDescent="0.25">
      <c r="B179" s="12">
        <v>16</v>
      </c>
      <c r="C179" s="5">
        <f>IF(C148&lt;&gt;"", RSQ($B148:$B$164, $C148:$C$164),"")</f>
        <v>0.82648322888977488</v>
      </c>
    </row>
    <row r="180" spans="2:3" x14ac:dyDescent="0.25">
      <c r="B180" s="12">
        <v>17.5</v>
      </c>
      <c r="C180" s="5">
        <f>IF(C149&lt;&gt;"", RSQ($B149:$B$164, $C149:$C$164),"")</f>
        <v>0.79655403296905591</v>
      </c>
    </row>
    <row r="181" spans="2:3" x14ac:dyDescent="0.25">
      <c r="B181" s="12">
        <v>19</v>
      </c>
      <c r="C181" s="5">
        <f>IF(C150&lt;&gt;"", RSQ($B150:$B$164, $C150:$C$164),"")</f>
        <v>0.75331514466074656</v>
      </c>
    </row>
    <row r="182" spans="2:3" x14ac:dyDescent="0.25">
      <c r="B182" s="12">
        <v>20.5</v>
      </c>
      <c r="C182" s="5">
        <f>IF(C151&lt;&gt;"", RSQ($B151:$B$164, $C151:$C$164),"")</f>
        <v>0.7000648097947928</v>
      </c>
    </row>
    <row r="183" spans="2:3" x14ac:dyDescent="0.25">
      <c r="B183" s="12">
        <v>22</v>
      </c>
      <c r="C183" s="5">
        <f>IF(C152&lt;&gt;"", RSQ($B152:$B$164, $C152:$C$164),"")</f>
        <v>0.65843056760123764</v>
      </c>
    </row>
    <row r="184" spans="2:3" x14ac:dyDescent="0.25">
      <c r="B184" s="12">
        <v>23.5</v>
      </c>
      <c r="C184" s="5">
        <f>IF(C153&lt;&gt;"", RSQ($B153:$B$164, $C153:$C$164),"")</f>
        <v>0.562055211979266</v>
      </c>
    </row>
    <row r="185" spans="2:3" x14ac:dyDescent="0.25">
      <c r="B185" s="12">
        <v>25</v>
      </c>
      <c r="C185" s="5">
        <f>IF(C154&lt;&gt;"", RSQ($B154:$B$164, $C154:$C$164),"")</f>
        <v>0.52984721550654135</v>
      </c>
    </row>
    <row r="186" spans="2:3" x14ac:dyDescent="0.25">
      <c r="B186" s="12">
        <v>26.5</v>
      </c>
      <c r="C186" s="5">
        <f>IF(C155&lt;&gt;"", RSQ($B155:$B$164, $C155:$C$164),"")</f>
        <v>0.62601311834196693</v>
      </c>
    </row>
    <row r="187" spans="2:3" x14ac:dyDescent="0.25">
      <c r="B187" s="12">
        <v>28</v>
      </c>
      <c r="C187" s="5">
        <f>IF(C156&lt;&gt;"", RSQ($B156:$B$164, $C156:$C$164),"")</f>
        <v>0.53305151611847923</v>
      </c>
    </row>
    <row r="188" spans="2:3" x14ac:dyDescent="0.25">
      <c r="B188" s="12">
        <v>29.5</v>
      </c>
      <c r="C188" s="5">
        <f>IF(C157&lt;&gt;"", RSQ($B157:$B$164, $C157:$C$164),"")</f>
        <v>0.43759666537245712</v>
      </c>
    </row>
    <row r="189" spans="2:3" x14ac:dyDescent="0.25">
      <c r="B189" s="12">
        <v>31</v>
      </c>
      <c r="C189" s="5">
        <f>IF(C158&lt;&gt;"", RSQ($B158:$B$164, $C158:$C$164),"")</f>
        <v>0.28099325127401475</v>
      </c>
    </row>
    <row r="190" spans="2:3" x14ac:dyDescent="0.25">
      <c r="B190" s="12">
        <v>32.5</v>
      </c>
      <c r="C190" s="5">
        <f>IF(C159&lt;&gt;"", RSQ($B159:$B$164, $C159:$C$164),"")</f>
        <v>0.31652038637913527</v>
      </c>
    </row>
    <row r="191" spans="2:3" x14ac:dyDescent="0.25">
      <c r="B191" s="12">
        <v>34</v>
      </c>
      <c r="C191" s="5">
        <f>IF(C160&lt;&gt;"", RSQ($B160:$B$164, $C160:$C$164),"")</f>
        <v>0.11111782045494253</v>
      </c>
    </row>
    <row r="192" spans="2:3" x14ac:dyDescent="0.25">
      <c r="B192" s="12">
        <v>35.5</v>
      </c>
      <c r="C192" s="5">
        <f>IF(C161&lt;&gt;"", RSQ($B161:$B$164, $C161:$C$164),"")</f>
        <v>3.0878175481342399E-3</v>
      </c>
    </row>
    <row r="193" spans="1:3" x14ac:dyDescent="0.25">
      <c r="B193" s="12">
        <v>37</v>
      </c>
      <c r="C193" s="5">
        <f>IF(C162&lt;&gt;"", RSQ($B162:$B$164, $C162:$C$164),"")</f>
        <v>1.0000000000000004</v>
      </c>
    </row>
    <row r="194" spans="1:3" x14ac:dyDescent="0.25">
      <c r="B194" s="12">
        <v>38.5</v>
      </c>
      <c r="C194" s="5" t="e">
        <f>IF(C163&lt;&gt;"", RSQ($B163:$B$164, $C163:$C$164),"")</f>
        <v>#DIV/0!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6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4">
        <v>2</v>
      </c>
      <c r="C199" s="5">
        <f>RSQ($B$135:$B136, $C$135:$C136)</f>
        <v>0.99999999999999978</v>
      </c>
    </row>
    <row r="200" spans="1:3" x14ac:dyDescent="0.25">
      <c r="B200" s="12">
        <v>3</v>
      </c>
      <c r="C200" s="5">
        <f>RSQ($B$135:$B137, $C$135:$C137)</f>
        <v>0.97808962497744434</v>
      </c>
    </row>
    <row r="201" spans="1:3" x14ac:dyDescent="0.25">
      <c r="B201" s="12">
        <v>4</v>
      </c>
      <c r="C201" s="5"/>
    </row>
    <row r="202" spans="1:3" x14ac:dyDescent="0.25">
      <c r="B202" s="12">
        <v>5</v>
      </c>
      <c r="C202" s="5"/>
    </row>
    <row r="203" spans="1:3" x14ac:dyDescent="0.25">
      <c r="B203" s="12">
        <v>6</v>
      </c>
      <c r="C203" s="5"/>
    </row>
    <row r="204" spans="1:3" x14ac:dyDescent="0.25">
      <c r="B204" s="12">
        <v>7</v>
      </c>
      <c r="C204" s="5"/>
    </row>
    <row r="205" spans="1:3" x14ac:dyDescent="0.25">
      <c r="B205" s="12">
        <v>8</v>
      </c>
      <c r="C205" s="5"/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4">
        <v>2</v>
      </c>
    </row>
    <row r="231" spans="1:3" x14ac:dyDescent="0.25">
      <c r="B231" s="12">
        <v>3</v>
      </c>
      <c r="C231" s="31">
        <f>RSQ($B137:$B$139, C137:C$139)</f>
        <v>0.99918694174177947</v>
      </c>
    </row>
    <row r="232" spans="1:3" x14ac:dyDescent="0.25">
      <c r="B232" s="12">
        <v>4</v>
      </c>
      <c r="C232">
        <f>RSQ($B138:$B$139, C138:C$139)</f>
        <v>1</v>
      </c>
    </row>
    <row r="233" spans="1:3" x14ac:dyDescent="0.25">
      <c r="B233" s="12">
        <v>5</v>
      </c>
    </row>
    <row r="234" spans="1:3" x14ac:dyDescent="0.25">
      <c r="B234" s="12">
        <v>6</v>
      </c>
      <c r="C234" s="12"/>
    </row>
    <row r="235" spans="1:3" x14ac:dyDescent="0.25">
      <c r="B235" s="12">
        <v>7</v>
      </c>
      <c r="C235" s="12"/>
    </row>
    <row r="236" spans="1:3" x14ac:dyDescent="0.25">
      <c r="B236" s="12">
        <v>8</v>
      </c>
      <c r="C236" s="12"/>
    </row>
    <row r="237" spans="1:3" x14ac:dyDescent="0.25">
      <c r="B237" s="12">
        <v>9</v>
      </c>
    </row>
    <row r="238" spans="1:3" x14ac:dyDescent="0.25">
      <c r="B238" s="12">
        <v>10</v>
      </c>
      <c r="C238" s="13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4">
        <v>2</v>
      </c>
    </row>
    <row r="262" spans="1:3" x14ac:dyDescent="0.25">
      <c r="B262" s="12">
        <v>3</v>
      </c>
      <c r="C262" s="15">
        <f>SUM(C199,C231)</f>
        <v>1.9991869417417791</v>
      </c>
    </row>
    <row r="263" spans="1:3" x14ac:dyDescent="0.25">
      <c r="B263" s="12">
        <v>4</v>
      </c>
      <c r="C263" s="15">
        <f>SUM(C200,C232)</f>
        <v>1.9780896249774442</v>
      </c>
    </row>
    <row r="264" spans="1:3" x14ac:dyDescent="0.25">
      <c r="B264" s="12">
        <v>5</v>
      </c>
      <c r="C264" s="15">
        <f>SUM(C201,C232)</f>
        <v>1</v>
      </c>
    </row>
    <row r="265" spans="1:3" x14ac:dyDescent="0.25">
      <c r="B265" s="12">
        <v>6</v>
      </c>
      <c r="C265" s="15"/>
    </row>
    <row r="266" spans="1:3" x14ac:dyDescent="0.25">
      <c r="B266" s="12">
        <v>7</v>
      </c>
      <c r="C266" s="15"/>
    </row>
    <row r="267" spans="1:3" x14ac:dyDescent="0.25">
      <c r="B267" s="12">
        <v>8</v>
      </c>
      <c r="C267" s="15"/>
    </row>
    <row r="268" spans="1:3" x14ac:dyDescent="0.25">
      <c r="B268" s="12">
        <v>9</v>
      </c>
      <c r="C268" s="15"/>
    </row>
    <row r="269" spans="1:3" x14ac:dyDescent="0.25">
      <c r="B269" s="12">
        <v>10</v>
      </c>
      <c r="C269" s="15"/>
    </row>
    <row r="270" spans="1:3" x14ac:dyDescent="0.25">
      <c r="B270" s="12">
        <v>11.5</v>
      </c>
    </row>
    <row r="271" spans="1:3" x14ac:dyDescent="0.25">
      <c r="B271" s="12">
        <v>13</v>
      </c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1.9991869417417791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3">IF(0 &lt; 10^C135-10^(C$19*$B293+C$20), LOG(10^C135-10^(C$19*$B293+C$20)), "")</f>
        <v>5.5474775635070745</v>
      </c>
    </row>
    <row r="294" spans="1:3" x14ac:dyDescent="0.25">
      <c r="B294" s="14">
        <v>2</v>
      </c>
      <c r="C294" s="12">
        <f t="shared" si="3"/>
        <v>4.7376256329604809</v>
      </c>
    </row>
    <row r="295" spans="1:3" x14ac:dyDescent="0.25">
      <c r="B295" s="12">
        <v>3</v>
      </c>
      <c r="C295" s="12">
        <f t="shared" si="3"/>
        <v>4.2222189993422612</v>
      </c>
    </row>
    <row r="296" spans="1:3" x14ac:dyDescent="0.25">
      <c r="B296" s="12">
        <v>4</v>
      </c>
      <c r="C296" s="12">
        <f t="shared" si="3"/>
        <v>3.958786879721079</v>
      </c>
    </row>
    <row r="297" spans="1:3" x14ac:dyDescent="0.25">
      <c r="B297" s="12">
        <v>5</v>
      </c>
      <c r="C297" s="12">
        <f t="shared" si="3"/>
        <v>3.6944199086668217</v>
      </c>
    </row>
    <row r="298" spans="1:3" x14ac:dyDescent="0.25">
      <c r="B298" s="12">
        <v>6</v>
      </c>
      <c r="C298" s="12" t="str">
        <f t="shared" si="3"/>
        <v/>
      </c>
    </row>
    <row r="299" spans="1:3" x14ac:dyDescent="0.25">
      <c r="B299" s="12">
        <v>7</v>
      </c>
      <c r="C299" s="12">
        <f t="shared" si="3"/>
        <v>3.1517748944060431</v>
      </c>
    </row>
    <row r="300" spans="1:3" x14ac:dyDescent="0.25">
      <c r="B300" s="12">
        <v>8</v>
      </c>
      <c r="C300" s="12">
        <f t="shared" si="3"/>
        <v>3.1092016344000601</v>
      </c>
    </row>
    <row r="301" spans="1:3" x14ac:dyDescent="0.25">
      <c r="B301" s="12">
        <v>9</v>
      </c>
      <c r="C301" s="12" t="str">
        <f t="shared" si="3"/>
        <v/>
      </c>
    </row>
    <row r="302" spans="1:3" x14ac:dyDescent="0.25">
      <c r="B302" s="12">
        <v>10</v>
      </c>
      <c r="C302" t="str">
        <f>IF(0 &lt; 10^C144-10^(C$19*$B302+C$20), LOG(10^C144-10^(C$19*$B302+C$20)), "")</f>
        <v/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31" si="4">IF(0&lt;10^C293-10^(C$28*$B324+C$29),LOG(10^C293-10^(C$28*$B324+C$29)),"")</f>
        <v>5.4720274922151075</v>
      </c>
    </row>
    <row r="325" spans="1:3" x14ac:dyDescent="0.25">
      <c r="B325" s="14">
        <v>2</v>
      </c>
      <c r="C325" s="12">
        <f t="shared" si="4"/>
        <v>4.380491264857759</v>
      </c>
    </row>
    <row r="326" spans="1:3" x14ac:dyDescent="0.25">
      <c r="B326" s="12">
        <v>3</v>
      </c>
      <c r="C326" s="12" t="str">
        <f t="shared" si="4"/>
        <v/>
      </c>
    </row>
    <row r="327" spans="1:3" x14ac:dyDescent="0.25">
      <c r="B327" s="12">
        <v>4</v>
      </c>
      <c r="C327" s="12">
        <f t="shared" si="4"/>
        <v>0.81446811256569074</v>
      </c>
    </row>
    <row r="328" spans="1:3" x14ac:dyDescent="0.25">
      <c r="B328" s="12">
        <v>5</v>
      </c>
      <c r="C328" s="12" t="str">
        <f>IF(0&lt;10^C297-10^(C$28*$B328+C$29),LOG(10^C297-10^(C$28*$B328+C$29)),"")</f>
        <v/>
      </c>
    </row>
    <row r="329" spans="1:3" x14ac:dyDescent="0.25">
      <c r="B329" s="12">
        <v>6</v>
      </c>
      <c r="C329" s="12" t="e">
        <f t="shared" si="4"/>
        <v>#VALUE!</v>
      </c>
    </row>
    <row r="330" spans="1:3" x14ac:dyDescent="0.25">
      <c r="B330" s="12">
        <v>7</v>
      </c>
      <c r="C330" s="12" t="str">
        <f t="shared" si="4"/>
        <v/>
      </c>
    </row>
    <row r="331" spans="1:3" x14ac:dyDescent="0.25">
      <c r="B331" s="12">
        <v>8</v>
      </c>
      <c r="C331" s="12">
        <f t="shared" si="4"/>
        <v>2.6868824986140649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2016-08-22T15:12:28Z</dcterms:modified>
</cp:coreProperties>
</file>