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38" i="2" l="1"/>
  <c r="C37" i="2"/>
  <c r="C36" i="2"/>
  <c r="C29" i="2"/>
  <c r="C28" i="2"/>
  <c r="C27" i="2"/>
  <c r="C20" i="2"/>
  <c r="C19" i="2"/>
  <c r="C18" i="2"/>
  <c r="C231" i="2"/>
  <c r="C262" i="2"/>
  <c r="C263" i="2"/>
  <c r="C264" i="2"/>
  <c r="C265" i="2"/>
  <c r="C266" i="2"/>
  <c r="C267" i="2"/>
  <c r="C268" i="2"/>
  <c r="C232" i="2"/>
  <c r="C233" i="2"/>
  <c r="C234" i="2"/>
  <c r="C235" i="2"/>
  <c r="C236" i="2"/>
  <c r="C237" i="2"/>
  <c r="C200" i="2"/>
  <c r="C201" i="2"/>
  <c r="C202" i="2"/>
  <c r="C203" i="2"/>
  <c r="C204" i="2"/>
  <c r="C205" i="2"/>
  <c r="C14" i="2" l="1"/>
  <c r="C73" i="2" l="1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3" i="2" l="1"/>
  <c r="C105" i="2" l="1"/>
  <c r="C136" i="2" s="1"/>
  <c r="C106" i="2"/>
  <c r="C137" i="2" s="1"/>
  <c r="C107" i="2"/>
  <c r="C138" i="2" s="1"/>
  <c r="C108" i="2"/>
  <c r="C139" i="2" s="1"/>
  <c r="C109" i="2"/>
  <c r="C140" i="2" s="1"/>
  <c r="C110" i="2"/>
  <c r="C141" i="2" s="1"/>
  <c r="C111" i="2"/>
  <c r="C142" i="2" s="1"/>
  <c r="C112" i="2"/>
  <c r="C143" i="2" s="1"/>
  <c r="C113" i="2"/>
  <c r="C144" i="2" s="1"/>
  <c r="C114" i="2"/>
  <c r="C145" i="2" s="1"/>
  <c r="C115" i="2"/>
  <c r="C146" i="2" s="1"/>
  <c r="C116" i="2"/>
  <c r="C147" i="2" s="1"/>
  <c r="C117" i="2"/>
  <c r="C148" i="2" s="1"/>
  <c r="C118" i="2"/>
  <c r="C149" i="2" s="1"/>
  <c r="C119" i="2"/>
  <c r="C150" i="2" s="1"/>
  <c r="C120" i="2"/>
  <c r="C151" i="2" s="1"/>
  <c r="C121" i="2"/>
  <c r="C152" i="2" s="1"/>
  <c r="C122" i="2"/>
  <c r="C153" i="2" s="1"/>
  <c r="C123" i="2"/>
  <c r="C154" i="2" s="1"/>
  <c r="C124" i="2"/>
  <c r="C155" i="2" s="1"/>
  <c r="C125" i="2"/>
  <c r="C156" i="2" s="1"/>
  <c r="C126" i="2"/>
  <c r="C157" i="2" s="1"/>
  <c r="C127" i="2"/>
  <c r="C158" i="2" s="1"/>
  <c r="C128" i="2"/>
  <c r="C159" i="2" s="1"/>
  <c r="C129" i="2"/>
  <c r="C160" i="2" s="1"/>
  <c r="C130" i="2"/>
  <c r="C161" i="2" s="1"/>
  <c r="C131" i="2"/>
  <c r="C162" i="2" s="1"/>
  <c r="C132" i="2"/>
  <c r="C163" i="2" s="1"/>
  <c r="C133" i="2"/>
  <c r="C164" i="2" s="1"/>
  <c r="C104" i="2"/>
  <c r="C135" i="2" s="1"/>
  <c r="C295" i="2" l="1"/>
  <c r="C192" i="2"/>
  <c r="C170" i="2"/>
  <c r="C194" i="2"/>
  <c r="C179" i="2"/>
  <c r="C190" i="2"/>
  <c r="C186" i="2"/>
  <c r="C182" i="2"/>
  <c r="C178" i="2"/>
  <c r="C174" i="2"/>
  <c r="C193" i="2"/>
  <c r="C189" i="2"/>
  <c r="C185" i="2"/>
  <c r="C181" i="2"/>
  <c r="C177" i="2"/>
  <c r="C173" i="2"/>
  <c r="C169" i="2"/>
  <c r="C166" i="2"/>
  <c r="C188" i="2"/>
  <c r="C184" i="2"/>
  <c r="C180" i="2"/>
  <c r="C176" i="2"/>
  <c r="C172" i="2"/>
  <c r="C168" i="2"/>
  <c r="C191" i="2"/>
  <c r="C187" i="2"/>
  <c r="C183" i="2"/>
  <c r="C175" i="2"/>
  <c r="C171" i="2"/>
  <c r="C167" i="2"/>
  <c r="C199" i="2"/>
  <c r="C22" i="2" l="1"/>
  <c r="C297" i="2"/>
  <c r="C293" i="2"/>
  <c r="C300" i="2"/>
  <c r="C299" i="2"/>
  <c r="C296" i="2"/>
  <c r="C301" i="2"/>
  <c r="C298" i="2"/>
  <c r="C294" i="2"/>
  <c r="C302" i="2"/>
  <c r="C21" i="2"/>
  <c r="C10" i="2" l="1"/>
  <c r="C31" i="2"/>
  <c r="C16" i="2"/>
  <c r="C17" i="2"/>
  <c r="C290" i="2"/>
  <c r="C291" i="2" s="1"/>
  <c r="C330" i="2" l="1"/>
  <c r="C329" i="2"/>
  <c r="C331" i="2"/>
  <c r="C23" i="2"/>
  <c r="C33" i="2"/>
  <c r="C325" i="2"/>
  <c r="C326" i="2"/>
  <c r="C327" i="2"/>
  <c r="C324" i="2"/>
  <c r="C328" i="2"/>
  <c r="C30" i="2"/>
  <c r="C26" i="2" s="1"/>
  <c r="C9" i="2"/>
  <c r="C12" i="2" s="1"/>
  <c r="C40" i="2" l="1"/>
  <c r="C39" i="2"/>
  <c r="C35" i="2" s="1"/>
  <c r="C25" i="2"/>
  <c r="C11" i="2"/>
  <c r="C34" i="2" l="1"/>
</calcChain>
</file>

<file path=xl/sharedStrings.xml><?xml version="1.0" encoding="utf-8"?>
<sst xmlns="http://schemas.openxmlformats.org/spreadsheetml/2006/main" count="67" uniqueCount="39">
  <si>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</si>
  <si>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</si>
  <si>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</si>
  <si>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</si>
  <si>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</si>
  <si>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</si>
  <si>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</si>
  <si>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</si>
  <si>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</si>
  <si>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</si>
  <si>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</si>
  <si>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</si>
  <si>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</si>
  <si>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</si>
  <si>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</si>
  <si>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</si>
  <si>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</si>
  <si>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</si>
  <si>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</si>
  <si>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</si>
  <si>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</si>
  <si>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</si>
  <si>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</si>
  <si>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</si>
  <si>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</si>
  <si>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</si>
  <si>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</si>
  <si>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</si>
  <si>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</si>
  <si>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</si>
  <si>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</si>
  <si>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</si>
  <si>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</si>
  <si>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</si>
  <si>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</si>
  <si>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</si>
  <si>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</si>
  <si>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p12_r2_max_x</t>
  </si>
  <si>
    <t>Run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</si>
</sst>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164" fontId="0" fillId="0" borderId="0" xfId="0" applyNumberFormat="1"/>
    <xf numFmtId="164" fontId="0" fillId="0" borderId="4" xfId="0" applyNumberFormat="1" applyBorder="1"/>
    <xf numFmtId="0" fontId="0" fillId="0" borderId="4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/>
    <xf numFmtId="0" fontId="0" fillId="0" borderId="3" xfId="0" applyBorder="1"/>
    <xf numFmtId="0" fontId="0" fillId="0" borderId="0" xfId="0" applyBorder="1"/>
    <xf numFmtId="164" fontId="1" fillId="0" borderId="0" xfId="0" applyNumberFormat="1" applyFont="1"/>
    <xf numFmtId="164" fontId="0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0" fillId="0" borderId="0" xfId="0"/>
    <xf numFmtId="0" fontId="2" fillId="0" borderId="0" xfId="0" applyFont="1" applyFill="1" applyBorder="1" applyAlignment="1" applyProtection="1"/>
    <xf numFmtId="2" fontId="0" fillId="0" borderId="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2" fillId="0" borderId="0" xfId="0" applyFont="1" applyFill="1" applyBorder="1" applyAlignment="1" applyProtection="1"/>
    <xf numFmtId="2" fontId="0" fillId="0" borderId="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 applyProtection="1"/>
    <xf numFmtId="0" fontId="0" fillId="0" borderId="0" xfId="0"/>
    <xf numFmtId="0" fontId="2" fillId="0" borderId="0" xfId="0" applyFont="1" applyFill="1" applyBorder="1" applyAlignment="1" applyProtection="1"/>
    <xf numFmtId="164" fontId="0" fillId="0" borderId="0" xfId="0" applyNumberFormat="1"/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topLeftCell="A4" zoomScaleNormal="100" workbookViewId="0">
      <selection activeCell="C9" sqref="C9:C38"/>
    </sheetView>
  </sheetViews>
  <sheetFormatPr defaultRowHeight="15" x14ac:dyDescent="0.25"/>
  <cols>
    <col min="1" max="1" width="4.28515625" customWidth="1"/>
    <col min="2" max="2" width="12.42578125" customWidth="1"/>
    <col min="3" max="3" width="9.140625" style="11"/>
  </cols>
  <sheetData>
    <row r="1" spans="1:3" x14ac:dyDescent="0.25">
      <c r="C1" s="30" t="s">
        <v>38</v>
      </c>
    </row>
    <row r="2" spans="1:3" ht="30.75" customHeight="1" x14ac:dyDescent="0.25">
      <c r="A2" s="16" t="s">
        <v>3</v>
      </c>
      <c r="B2" s="16"/>
      <c r="C2" s="26">
        <v>6634.8593333333338</v>
      </c>
    </row>
    <row r="3" spans="1:3" x14ac:dyDescent="0.25">
      <c r="A3" s="16" t="s">
        <v>4</v>
      </c>
      <c r="B3" s="16"/>
      <c r="C3" s="27">
        <v>3483.9</v>
      </c>
    </row>
    <row r="4" spans="1:3" x14ac:dyDescent="0.25">
      <c r="A4" s="16" t="s">
        <v>5</v>
      </c>
      <c r="B4" s="16"/>
      <c r="C4" s="27">
        <v>11290.2</v>
      </c>
    </row>
    <row r="5" spans="1:3" x14ac:dyDescent="0.25">
      <c r="A5" s="16" t="s">
        <v>6</v>
      </c>
      <c r="B5" s="16"/>
      <c r="C5" s="26">
        <v>0.3493</v>
      </c>
    </row>
    <row r="6" spans="1:3" x14ac:dyDescent="0.25">
      <c r="A6" s="16" t="s">
        <v>7</v>
      </c>
      <c r="B6" s="16"/>
      <c r="C6" s="26">
        <v>1.0510717092705171</v>
      </c>
    </row>
    <row r="7" spans="1:3" x14ac:dyDescent="0.25">
      <c r="A7" s="16" t="s">
        <v>8</v>
      </c>
      <c r="B7" s="16"/>
      <c r="C7" s="29">
        <v>60</v>
      </c>
    </row>
    <row r="8" spans="1:3" ht="30" x14ac:dyDescent="0.25">
      <c r="A8" s="2" t="s">
        <v>0</v>
      </c>
      <c r="B8" s="1" t="s">
        <v>1</v>
      </c>
      <c r="C8" s="28"/>
    </row>
    <row r="9" spans="1:3" x14ac:dyDescent="0.25">
      <c r="B9" s="7">
        <v>1</v>
      </c>
      <c r="C9" s="33">
        <v>237263.3</v>
      </c>
    </row>
    <row r="10" spans="1:3" x14ac:dyDescent="0.25">
      <c r="B10" s="13">
        <v>2</v>
      </c>
      <c r="C10" s="33">
        <v>32961.300000000003</v>
      </c>
    </row>
    <row r="11" spans="1:3" x14ac:dyDescent="0.25">
      <c r="B11" s="11">
        <v>3</v>
      </c>
      <c r="C11" s="33">
        <v>7564.6</v>
      </c>
    </row>
    <row r="12" spans="1:3" x14ac:dyDescent="0.25">
      <c r="B12" s="11">
        <v>4</v>
      </c>
      <c r="C12" s="33">
        <v>3330.3</v>
      </c>
    </row>
    <row r="13" spans="1:3" x14ac:dyDescent="0.25">
      <c r="B13" s="11">
        <v>5</v>
      </c>
      <c r="C13" s="33">
        <v>3796.2</v>
      </c>
    </row>
    <row r="14" spans="1:3" x14ac:dyDescent="0.25">
      <c r="B14" s="11">
        <v>6</v>
      </c>
      <c r="C14" s="33">
        <v>1606.6</v>
      </c>
    </row>
    <row r="15" spans="1:3" x14ac:dyDescent="0.25">
      <c r="B15" s="11">
        <v>7</v>
      </c>
      <c r="C15" s="33">
        <v>1378.1</v>
      </c>
    </row>
    <row r="16" spans="1:3" x14ac:dyDescent="0.25">
      <c r="B16" s="11">
        <v>8</v>
      </c>
      <c r="C16" s="33">
        <v>1286.8</v>
      </c>
    </row>
    <row r="17" spans="2:3" x14ac:dyDescent="0.25">
      <c r="B17" s="11">
        <v>9</v>
      </c>
      <c r="C17" s="33">
        <v>912.1</v>
      </c>
    </row>
    <row r="18" spans="2:3" x14ac:dyDescent="0.25">
      <c r="B18" s="11">
        <v>10</v>
      </c>
      <c r="C18" s="33">
        <v>856.3</v>
      </c>
    </row>
    <row r="19" spans="2:3" x14ac:dyDescent="0.25">
      <c r="B19" s="11">
        <v>11.5</v>
      </c>
      <c r="C19" s="33">
        <v>808.6</v>
      </c>
    </row>
    <row r="20" spans="2:3" x14ac:dyDescent="0.25">
      <c r="B20" s="11">
        <v>13</v>
      </c>
      <c r="C20" s="33">
        <v>709.6</v>
      </c>
    </row>
    <row r="21" spans="2:3" x14ac:dyDescent="0.25">
      <c r="B21" s="11">
        <v>14.5</v>
      </c>
      <c r="C21" s="33">
        <v>646.6</v>
      </c>
    </row>
    <row r="22" spans="2:3" x14ac:dyDescent="0.25">
      <c r="B22" s="11">
        <v>16</v>
      </c>
      <c r="C22" s="33">
        <v>601.29999999999995</v>
      </c>
    </row>
    <row r="23" spans="2:3" x14ac:dyDescent="0.25">
      <c r="B23" s="11">
        <v>17.5</v>
      </c>
      <c r="C23" s="33">
        <v>562.9</v>
      </c>
    </row>
    <row r="24" spans="2:3" x14ac:dyDescent="0.25">
      <c r="B24" s="11">
        <v>19</v>
      </c>
      <c r="C24" s="33">
        <v>520.4</v>
      </c>
    </row>
    <row r="25" spans="2:3" x14ac:dyDescent="0.25">
      <c r="B25" s="11">
        <v>20.5</v>
      </c>
      <c r="C25" s="33">
        <v>502.8</v>
      </c>
    </row>
    <row r="26" spans="2:3" x14ac:dyDescent="0.25">
      <c r="B26" s="11">
        <v>22</v>
      </c>
      <c r="C26" s="33">
        <v>464.2</v>
      </c>
    </row>
    <row r="27" spans="2:3" x14ac:dyDescent="0.25">
      <c r="B27" s="11">
        <v>23.5</v>
      </c>
      <c r="C27" s="33">
        <v>397.7</v>
      </c>
    </row>
    <row r="28" spans="2:3" x14ac:dyDescent="0.25">
      <c r="B28" s="11">
        <v>25</v>
      </c>
      <c r="C28" s="33">
        <v>353.3</v>
      </c>
    </row>
    <row r="29" spans="2:3" x14ac:dyDescent="0.25">
      <c r="B29" s="11">
        <v>26.5</v>
      </c>
      <c r="C29" s="33">
        <v>315.89999999999998</v>
      </c>
    </row>
    <row r="30" spans="2:3" x14ac:dyDescent="0.25">
      <c r="B30" s="11">
        <v>28</v>
      </c>
      <c r="C30" s="33">
        <v>334.5</v>
      </c>
    </row>
    <row r="31" spans="2:3" x14ac:dyDescent="0.25">
      <c r="B31" s="11">
        <v>29.5</v>
      </c>
      <c r="C31" s="33">
        <v>339</v>
      </c>
    </row>
    <row r="32" spans="2:3" x14ac:dyDescent="0.25">
      <c r="B32" s="11">
        <v>31</v>
      </c>
      <c r="C32" s="33">
        <v>284.60000000000002</v>
      </c>
    </row>
    <row r="33" spans="2:3" x14ac:dyDescent="0.25">
      <c r="B33" s="11">
        <v>32.5</v>
      </c>
      <c r="C33" s="33">
        <v>332.6</v>
      </c>
    </row>
    <row r="34" spans="2:3" x14ac:dyDescent="0.25">
      <c r="B34" s="11">
        <v>34</v>
      </c>
      <c r="C34" s="33">
        <v>283.8</v>
      </c>
    </row>
    <row r="35" spans="2:3" x14ac:dyDescent="0.25">
      <c r="B35" s="11">
        <v>35.5</v>
      </c>
      <c r="C35" s="33">
        <v>213.7</v>
      </c>
    </row>
    <row r="36" spans="2:3" x14ac:dyDescent="0.25">
      <c r="B36" s="11">
        <v>37</v>
      </c>
      <c r="C36" s="33">
        <v>281.5</v>
      </c>
    </row>
    <row r="37" spans="2:3" x14ac:dyDescent="0.25">
      <c r="B37" s="11">
        <v>38.5</v>
      </c>
      <c r="C37" s="33">
        <v>263.5</v>
      </c>
    </row>
    <row r="38" spans="2:3" x14ac:dyDescent="0.25">
      <c r="B38" s="11">
        <v>40</v>
      </c>
      <c r="C38" s="33">
        <v>241.1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53"/>
  <sheetViews>
    <sheetView tabSelected="1" topLeftCell="A7" zoomScale="70" zoomScaleNormal="70" workbookViewId="0">
      <selection activeCell="C25" sqref="C25"/>
    </sheetView>
  </sheetViews>
  <sheetFormatPr defaultRowHeight="15" x14ac:dyDescent="0.25"/>
  <cols>
    <col min="1" max="1" width="14.140625" customWidth="1"/>
    <col min="3" max="3" width="13.85546875" customWidth="1"/>
  </cols>
  <sheetData>
    <row r="1" spans="1:3" x14ac:dyDescent="0.25">
      <c r="C1" s="25" t="s">
        <v>38</v>
      </c>
    </row>
    <row r="2" spans="1:3" x14ac:dyDescent="0.25">
      <c r="A2" s="16" t="s">
        <v>3</v>
      </c>
      <c r="B2" s="16"/>
      <c r="C2" s="21">
        <v>6634.8593333333338</v>
      </c>
    </row>
    <row r="3" spans="1:3" x14ac:dyDescent="0.25">
      <c r="A3" s="16" t="s">
        <v>4</v>
      </c>
      <c r="B3" s="16"/>
      <c r="C3" s="22">
        <v>3483.9</v>
      </c>
    </row>
    <row r="4" spans="1:3" x14ac:dyDescent="0.25">
      <c r="A4" s="16" t="s">
        <v>5</v>
      </c>
      <c r="B4" s="16"/>
      <c r="C4" s="22">
        <v>11290.2</v>
      </c>
    </row>
    <row r="5" spans="1:3" x14ac:dyDescent="0.25">
      <c r="A5" s="16" t="s">
        <v>6</v>
      </c>
      <c r="B5" s="16"/>
      <c r="C5" s="21">
        <v>0.3493</v>
      </c>
    </row>
    <row r="6" spans="1:3" x14ac:dyDescent="0.25">
      <c r="A6" s="16" t="s">
        <v>7</v>
      </c>
      <c r="B6" s="16"/>
      <c r="C6" s="21">
        <v>1.0510717092705171</v>
      </c>
    </row>
    <row r="7" spans="1:3" x14ac:dyDescent="0.25">
      <c r="A7" s="16" t="s">
        <v>8</v>
      </c>
      <c r="B7" s="16"/>
      <c r="C7" s="24">
        <v>60</v>
      </c>
    </row>
    <row r="8" spans="1:3" x14ac:dyDescent="0.25">
      <c r="A8" s="19" t="s">
        <v>30</v>
      </c>
      <c r="B8" s="19"/>
      <c r="C8" s="23">
        <v>40</v>
      </c>
    </row>
    <row r="9" spans="1:3" x14ac:dyDescent="0.25">
      <c r="A9" s="20" t="s">
        <v>18</v>
      </c>
      <c r="B9" s="20"/>
      <c r="C9">
        <f>C16+C10</f>
        <v>27.630713996678061</v>
      </c>
    </row>
    <row r="10" spans="1:3" x14ac:dyDescent="0.25">
      <c r="A10" s="18" t="s">
        <v>20</v>
      </c>
      <c r="B10" s="18"/>
      <c r="C10">
        <f>60*(C13-(C22/C21)*EXP(-1*C21*C8))/C2/C7</f>
        <v>4.8105239108610842</v>
      </c>
    </row>
    <row r="11" spans="1:3" x14ac:dyDescent="0.25">
      <c r="A11" s="18" t="s">
        <v>21</v>
      </c>
      <c r="B11" s="18"/>
      <c r="C11">
        <f>C16/C9</f>
        <v>0.82589939907309551</v>
      </c>
    </row>
    <row r="12" spans="1:3" x14ac:dyDescent="0.25">
      <c r="A12" s="18" t="s">
        <v>22</v>
      </c>
      <c r="B12" s="18"/>
      <c r="C12">
        <f>C9*C17/(3*0.693)</f>
        <v>220.00293064239671</v>
      </c>
    </row>
    <row r="13" spans="1:3" x14ac:dyDescent="0.25">
      <c r="A13" s="18" t="s">
        <v>29</v>
      </c>
      <c r="B13" s="18"/>
      <c r="C13" s="8">
        <f>(C3+C4)/C5</f>
        <v>42296.306899513314</v>
      </c>
    </row>
    <row r="14" spans="1:3" x14ac:dyDescent="0.25">
      <c r="A14" s="17" t="s">
        <v>33</v>
      </c>
      <c r="B14" s="9" t="s">
        <v>35</v>
      </c>
      <c r="C14" s="8">
        <f>C196</f>
        <v>11.5</v>
      </c>
    </row>
    <row r="15" spans="1:3" x14ac:dyDescent="0.25">
      <c r="A15" s="17"/>
      <c r="B15" s="9" t="s">
        <v>36</v>
      </c>
      <c r="C15" s="8">
        <v>40</v>
      </c>
    </row>
    <row r="16" spans="1:3" x14ac:dyDescent="0.25">
      <c r="A16" s="17"/>
      <c r="B16" s="9" t="s">
        <v>19</v>
      </c>
      <c r="C16">
        <f>60*C22/(C$2*(1-EXP(-1*C21*60)))</f>
        <v>22.820190085816979</v>
      </c>
    </row>
    <row r="17" spans="1:3" x14ac:dyDescent="0.25">
      <c r="A17" s="17"/>
      <c r="B17" s="10" t="s">
        <v>23</v>
      </c>
      <c r="C17" s="8">
        <f>0.693/C21</f>
        <v>16.553538676580438</v>
      </c>
    </row>
    <row r="18" spans="1:3" x14ac:dyDescent="0.25">
      <c r="A18" s="17"/>
      <c r="B18" s="10" t="s">
        <v>24</v>
      </c>
      <c r="C18">
        <f>RSQ(C145:C164,B145:B164)</f>
        <v>0.9292920378524272</v>
      </c>
    </row>
    <row r="19" spans="1:3" x14ac:dyDescent="0.25">
      <c r="A19" s="17"/>
      <c r="B19" s="10" t="s">
        <v>25</v>
      </c>
      <c r="C19" s="8">
        <f>SLOPE(C145:C164,B145:B164)</f>
        <v>-1.8178098349996098E-2</v>
      </c>
    </row>
    <row r="20" spans="1:3" x14ac:dyDescent="0.25">
      <c r="A20" s="17"/>
      <c r="B20" s="10" t="s">
        <v>26</v>
      </c>
      <c r="C20" s="8">
        <f>INTERCEPT(C145:C164,B145:B164)</f>
        <v>3.3652594419235879</v>
      </c>
    </row>
    <row r="21" spans="1:3" x14ac:dyDescent="0.25">
      <c r="A21" s="17"/>
      <c r="B21" s="10" t="s">
        <v>27</v>
      </c>
      <c r="C21" s="8">
        <f>ABS(C19)*2.303</f>
        <v>4.1864160500041013E-2</v>
      </c>
    </row>
    <row r="22" spans="1:3" x14ac:dyDescent="0.25">
      <c r="A22" s="17"/>
      <c r="B22" s="10" t="s">
        <v>28</v>
      </c>
      <c r="C22" s="8">
        <f>10^C20</f>
        <v>2318.7794452395442</v>
      </c>
    </row>
    <row r="23" spans="1:3" x14ac:dyDescent="0.25">
      <c r="A23" s="17" t="s">
        <v>34</v>
      </c>
      <c r="B23" s="9" t="s">
        <v>35</v>
      </c>
      <c r="C23" s="8">
        <f>C291</f>
        <v>3</v>
      </c>
    </row>
    <row r="24" spans="1:3" x14ac:dyDescent="0.25">
      <c r="A24" s="17"/>
      <c r="B24" s="9" t="s">
        <v>36</v>
      </c>
      <c r="C24" s="8">
        <v>10</v>
      </c>
    </row>
    <row r="25" spans="1:3" x14ac:dyDescent="0.25">
      <c r="A25" s="17"/>
      <c r="B25" s="9" t="s">
        <v>19</v>
      </c>
      <c r="C25">
        <f>60*C31/(C$2*(1-EXP(-1*C30*60)))</f>
        <v>502.56482906739205</v>
      </c>
    </row>
    <row r="26" spans="1:3" x14ac:dyDescent="0.25">
      <c r="A26" s="17"/>
      <c r="B26" s="10" t="s">
        <v>23</v>
      </c>
      <c r="C26" s="8">
        <f>0.693/C30</f>
        <v>1.6534965691644252</v>
      </c>
    </row>
    <row r="27" spans="1:3" x14ac:dyDescent="0.25">
      <c r="A27" s="17"/>
      <c r="B27" s="10" t="s">
        <v>24</v>
      </c>
      <c r="C27">
        <f>RSQ(C295:C302,B295:B302)</f>
        <v>0.9338555048151298</v>
      </c>
    </row>
    <row r="28" spans="1:3" x14ac:dyDescent="0.25">
      <c r="A28" s="17"/>
      <c r="B28" s="10" t="s">
        <v>25</v>
      </c>
      <c r="C28" s="8">
        <f>SLOPE(C295:C302,B295:B302)</f>
        <v>-0.18198516992109978</v>
      </c>
    </row>
    <row r="29" spans="1:3" x14ac:dyDescent="0.25">
      <c r="A29" s="17"/>
      <c r="B29" s="10" t="s">
        <v>26</v>
      </c>
      <c r="C29" s="8">
        <f>INTERCEPT(C295:C302,B295:B302)</f>
        <v>4.7448725615082337</v>
      </c>
    </row>
    <row r="30" spans="1:3" x14ac:dyDescent="0.25">
      <c r="A30" s="17"/>
      <c r="B30" s="10" t="s">
        <v>27</v>
      </c>
      <c r="C30" s="8">
        <f>ABS(C28)*2.303</f>
        <v>0.41911184632829279</v>
      </c>
    </row>
    <row r="31" spans="1:3" x14ac:dyDescent="0.25">
      <c r="A31" s="17"/>
      <c r="B31" s="10" t="s">
        <v>28</v>
      </c>
      <c r="C31" s="8">
        <f>10^C29</f>
        <v>55574.115778381136</v>
      </c>
    </row>
    <row r="32" spans="1:3" x14ac:dyDescent="0.25">
      <c r="A32" s="17" t="s">
        <v>31</v>
      </c>
      <c r="B32" s="9" t="s">
        <v>35</v>
      </c>
      <c r="C32" s="8">
        <v>1</v>
      </c>
    </row>
    <row r="33" spans="1:3" x14ac:dyDescent="0.25">
      <c r="A33" s="17"/>
      <c r="B33" s="9" t="s">
        <v>36</v>
      </c>
      <c r="C33" s="8">
        <f>C291-1</f>
        <v>2</v>
      </c>
    </row>
    <row r="34" spans="1:3" x14ac:dyDescent="0.25">
      <c r="A34" s="17"/>
      <c r="B34" s="9" t="s">
        <v>19</v>
      </c>
      <c r="C34">
        <f>60*C40/(C$2*(1-EXP(-1*C39*60)))</f>
        <v>56461.167368147719</v>
      </c>
    </row>
    <row r="35" spans="1:3" x14ac:dyDescent="0.25">
      <c r="A35" s="17"/>
      <c r="B35" s="10" t="s">
        <v>23</v>
      </c>
      <c r="C35" s="8">
        <f>0.693/C39</f>
        <v>0.31149753064391311</v>
      </c>
    </row>
    <row r="36" spans="1:3" x14ac:dyDescent="0.25">
      <c r="A36" s="17"/>
      <c r="B36" s="10" t="s">
        <v>24</v>
      </c>
      <c r="C36">
        <f>RSQ(C324:C325,B324:B325)</f>
        <v>1</v>
      </c>
    </row>
    <row r="37" spans="1:3" x14ac:dyDescent="0.25">
      <c r="A37" s="17"/>
      <c r="B37" s="10" t="s">
        <v>25</v>
      </c>
      <c r="C37" s="8">
        <f>SLOPE(C324:C325,B324:B325)</f>
        <v>-0.96601682036230763</v>
      </c>
    </row>
    <row r="38" spans="1:3" x14ac:dyDescent="0.25">
      <c r="A38" s="17"/>
      <c r="B38" s="10" t="s">
        <v>26</v>
      </c>
      <c r="C38" s="8">
        <f>INTERCEPT(C324:C325,B324:B325)</f>
        <v>6.7954303225706498</v>
      </c>
    </row>
    <row r="39" spans="1:3" x14ac:dyDescent="0.25">
      <c r="A39" s="17"/>
      <c r="B39" s="10" t="s">
        <v>27</v>
      </c>
      <c r="C39" s="8">
        <f>ABS(C37)*2.303</f>
        <v>2.2247367372943945</v>
      </c>
    </row>
    <row r="40" spans="1:3" x14ac:dyDescent="0.25">
      <c r="A40" s="17"/>
      <c r="B40" s="10" t="s">
        <v>28</v>
      </c>
      <c r="C40" s="8">
        <f>10^C38</f>
        <v>6243531.7213908397</v>
      </c>
    </row>
    <row r="41" spans="1:3" ht="45" x14ac:dyDescent="0.25">
      <c r="A41" s="2" t="s">
        <v>0</v>
      </c>
      <c r="B41" s="4" t="s">
        <v>1</v>
      </c>
      <c r="C41" s="4" t="s">
        <v>2</v>
      </c>
    </row>
    <row r="42" spans="1:3" x14ac:dyDescent="0.25">
      <c r="B42" s="7">
        <v>1</v>
      </c>
      <c r="C42" s="31">
        <v>237263.3</v>
      </c>
    </row>
    <row r="43" spans="1:3" x14ac:dyDescent="0.25">
      <c r="B43" s="13">
        <v>2</v>
      </c>
      <c r="C43" s="31">
        <v>32961.300000000003</v>
      </c>
    </row>
    <row r="44" spans="1:3" x14ac:dyDescent="0.25">
      <c r="B44" s="11">
        <v>3</v>
      </c>
      <c r="C44" s="31">
        <v>7564.6</v>
      </c>
    </row>
    <row r="45" spans="1:3" x14ac:dyDescent="0.25">
      <c r="B45" s="11">
        <v>4</v>
      </c>
      <c r="C45" s="31">
        <v>3330.3</v>
      </c>
    </row>
    <row r="46" spans="1:3" x14ac:dyDescent="0.25">
      <c r="B46" s="11">
        <v>5</v>
      </c>
      <c r="C46" s="31">
        <v>3796.2</v>
      </c>
    </row>
    <row r="47" spans="1:3" x14ac:dyDescent="0.25">
      <c r="B47" s="11">
        <v>6</v>
      </c>
      <c r="C47" s="31">
        <v>1606.6</v>
      </c>
    </row>
    <row r="48" spans="1:3" x14ac:dyDescent="0.25">
      <c r="B48" s="11">
        <v>7</v>
      </c>
      <c r="C48" s="31">
        <v>1378.1</v>
      </c>
    </row>
    <row r="49" spans="2:3" x14ac:dyDescent="0.25">
      <c r="B49" s="11">
        <v>8</v>
      </c>
      <c r="C49" s="31">
        <v>1286.8</v>
      </c>
    </row>
    <row r="50" spans="2:3" x14ac:dyDescent="0.25">
      <c r="B50" s="11">
        <v>9</v>
      </c>
      <c r="C50" s="31">
        <v>912.1</v>
      </c>
    </row>
    <row r="51" spans="2:3" x14ac:dyDescent="0.25">
      <c r="B51" s="11">
        <v>10</v>
      </c>
      <c r="C51" s="31">
        <v>856.3</v>
      </c>
    </row>
    <row r="52" spans="2:3" x14ac:dyDescent="0.25">
      <c r="B52" s="11">
        <v>11.5</v>
      </c>
      <c r="C52" s="31">
        <v>808.6</v>
      </c>
    </row>
    <row r="53" spans="2:3" x14ac:dyDescent="0.25">
      <c r="B53" s="11">
        <v>13</v>
      </c>
      <c r="C53" s="31">
        <v>709.6</v>
      </c>
    </row>
    <row r="54" spans="2:3" x14ac:dyDescent="0.25">
      <c r="B54" s="11">
        <v>14.5</v>
      </c>
      <c r="C54" s="31">
        <v>646.6</v>
      </c>
    </row>
    <row r="55" spans="2:3" x14ac:dyDescent="0.25">
      <c r="B55" s="11">
        <v>16</v>
      </c>
      <c r="C55" s="31">
        <v>601.29999999999995</v>
      </c>
    </row>
    <row r="56" spans="2:3" x14ac:dyDescent="0.25">
      <c r="B56" s="11">
        <v>17.5</v>
      </c>
      <c r="C56" s="31">
        <v>562.9</v>
      </c>
    </row>
    <row r="57" spans="2:3" x14ac:dyDescent="0.25">
      <c r="B57" s="11">
        <v>19</v>
      </c>
      <c r="C57" s="31">
        <v>520.4</v>
      </c>
    </row>
    <row r="58" spans="2:3" x14ac:dyDescent="0.25">
      <c r="B58" s="11">
        <v>20.5</v>
      </c>
      <c r="C58" s="31">
        <v>502.8</v>
      </c>
    </row>
    <row r="59" spans="2:3" x14ac:dyDescent="0.25">
      <c r="B59" s="11">
        <v>22</v>
      </c>
      <c r="C59" s="31">
        <v>464.2</v>
      </c>
    </row>
    <row r="60" spans="2:3" x14ac:dyDescent="0.25">
      <c r="B60" s="11">
        <v>23.5</v>
      </c>
      <c r="C60" s="31">
        <v>397.7</v>
      </c>
    </row>
    <row r="61" spans="2:3" x14ac:dyDescent="0.25">
      <c r="B61" s="11">
        <v>25</v>
      </c>
      <c r="C61" s="31">
        <v>353.3</v>
      </c>
    </row>
    <row r="62" spans="2:3" x14ac:dyDescent="0.25">
      <c r="B62" s="11">
        <v>26.5</v>
      </c>
      <c r="C62" s="31">
        <v>315.89999999999998</v>
      </c>
    </row>
    <row r="63" spans="2:3" x14ac:dyDescent="0.25">
      <c r="B63" s="11">
        <v>28</v>
      </c>
      <c r="C63" s="31">
        <v>334.5</v>
      </c>
    </row>
    <row r="64" spans="2:3" x14ac:dyDescent="0.25">
      <c r="B64" s="11">
        <v>29.5</v>
      </c>
      <c r="C64" s="31">
        <v>339</v>
      </c>
    </row>
    <row r="65" spans="1:3" x14ac:dyDescent="0.25">
      <c r="B65" s="11">
        <v>31</v>
      </c>
      <c r="C65" s="31">
        <v>284.60000000000002</v>
      </c>
    </row>
    <row r="66" spans="1:3" x14ac:dyDescent="0.25">
      <c r="B66" s="11">
        <v>32.5</v>
      </c>
      <c r="C66" s="31">
        <v>332.6</v>
      </c>
    </row>
    <row r="67" spans="1:3" x14ac:dyDescent="0.25">
      <c r="B67" s="11">
        <v>34</v>
      </c>
      <c r="C67" s="31">
        <v>283.8</v>
      </c>
    </row>
    <row r="68" spans="1:3" x14ac:dyDescent="0.25">
      <c r="B68" s="11">
        <v>35.5</v>
      </c>
      <c r="C68" s="31">
        <v>213.7</v>
      </c>
    </row>
    <row r="69" spans="1:3" x14ac:dyDescent="0.25">
      <c r="B69" s="11">
        <v>37</v>
      </c>
      <c r="C69" s="31">
        <v>281.5</v>
      </c>
    </row>
    <row r="70" spans="1:3" x14ac:dyDescent="0.25">
      <c r="B70" s="11">
        <v>38.5</v>
      </c>
      <c r="C70" s="31">
        <v>263.5</v>
      </c>
    </row>
    <row r="71" spans="1:3" x14ac:dyDescent="0.25">
      <c r="B71" s="11">
        <v>40</v>
      </c>
      <c r="C71" s="31">
        <v>241.1</v>
      </c>
    </row>
    <row r="72" spans="1:3" x14ac:dyDescent="0.25">
      <c r="A72" t="s">
        <v>10</v>
      </c>
      <c r="B72" s="3">
        <v>0</v>
      </c>
    </row>
    <row r="73" spans="1:3" x14ac:dyDescent="0.25">
      <c r="B73" s="7">
        <v>1</v>
      </c>
      <c r="C73" s="11">
        <f>C42*C$6</f>
        <v>249380.74227816347</v>
      </c>
    </row>
    <row r="74" spans="1:3" x14ac:dyDescent="0.25">
      <c r="B74" s="13">
        <v>2</v>
      </c>
      <c r="C74" s="11">
        <f t="shared" ref="C74:C102" si="0">C43*C$6</f>
        <v>34644.689930778295</v>
      </c>
    </row>
    <row r="75" spans="1:3" x14ac:dyDescent="0.25">
      <c r="B75" s="11">
        <v>3</v>
      </c>
      <c r="C75" s="11">
        <f t="shared" si="0"/>
        <v>7950.9370519477534</v>
      </c>
    </row>
    <row r="76" spans="1:3" x14ac:dyDescent="0.25">
      <c r="B76" s="11">
        <v>4</v>
      </c>
      <c r="C76" s="11">
        <f t="shared" si="0"/>
        <v>3500.3841133836031</v>
      </c>
    </row>
    <row r="77" spans="1:3" x14ac:dyDescent="0.25">
      <c r="B77" s="11">
        <v>5</v>
      </c>
      <c r="C77" s="11">
        <f t="shared" si="0"/>
        <v>3990.0784227327367</v>
      </c>
    </row>
    <row r="78" spans="1:3" x14ac:dyDescent="0.25">
      <c r="B78" s="11">
        <v>6</v>
      </c>
      <c r="C78" s="11">
        <f t="shared" si="0"/>
        <v>1688.6518081140127</v>
      </c>
    </row>
    <row r="79" spans="1:3" x14ac:dyDescent="0.25">
      <c r="B79" s="11">
        <v>7</v>
      </c>
      <c r="C79" s="11">
        <f t="shared" si="0"/>
        <v>1448.4819225456995</v>
      </c>
    </row>
    <row r="80" spans="1:3" x14ac:dyDescent="0.25">
      <c r="B80" s="11">
        <v>8</v>
      </c>
      <c r="C80" s="11">
        <f t="shared" si="0"/>
        <v>1352.5190754893013</v>
      </c>
    </row>
    <row r="81" spans="2:3" x14ac:dyDescent="0.25">
      <c r="B81" s="11">
        <v>9</v>
      </c>
      <c r="C81" s="11">
        <f t="shared" si="0"/>
        <v>958.68250602563865</v>
      </c>
    </row>
    <row r="82" spans="2:3" x14ac:dyDescent="0.25">
      <c r="B82" s="11">
        <v>10</v>
      </c>
      <c r="C82" s="11">
        <f t="shared" si="0"/>
        <v>900.03270464834372</v>
      </c>
    </row>
    <row r="83" spans="2:3" x14ac:dyDescent="0.25">
      <c r="B83" s="11">
        <v>11.5</v>
      </c>
      <c r="C83" s="11">
        <f t="shared" si="0"/>
        <v>849.89658411614016</v>
      </c>
    </row>
    <row r="84" spans="2:3" x14ac:dyDescent="0.25">
      <c r="B84" s="11">
        <v>13</v>
      </c>
      <c r="C84" s="11">
        <f t="shared" si="0"/>
        <v>745.84048489835891</v>
      </c>
    </row>
    <row r="85" spans="2:3" x14ac:dyDescent="0.25">
      <c r="B85" s="11">
        <v>14.5</v>
      </c>
      <c r="C85" s="11">
        <f t="shared" si="0"/>
        <v>679.62296721431642</v>
      </c>
    </row>
    <row r="86" spans="2:3" x14ac:dyDescent="0.25">
      <c r="B86" s="11">
        <v>16</v>
      </c>
      <c r="C86" s="11">
        <f t="shared" si="0"/>
        <v>632.00941878436186</v>
      </c>
    </row>
    <row r="87" spans="2:3" x14ac:dyDescent="0.25">
      <c r="B87" s="11">
        <v>17.5</v>
      </c>
      <c r="C87" s="11">
        <f t="shared" si="0"/>
        <v>591.64826514837409</v>
      </c>
    </row>
    <row r="88" spans="2:3" x14ac:dyDescent="0.25">
      <c r="B88" s="11">
        <v>19</v>
      </c>
      <c r="C88" s="11">
        <f t="shared" si="0"/>
        <v>546.9777175043771</v>
      </c>
    </row>
    <row r="89" spans="2:3" x14ac:dyDescent="0.25">
      <c r="B89" s="11">
        <v>20.5</v>
      </c>
      <c r="C89" s="11">
        <f t="shared" si="0"/>
        <v>528.47885542121605</v>
      </c>
    </row>
    <row r="90" spans="2:3" x14ac:dyDescent="0.25">
      <c r="B90" s="11">
        <v>22</v>
      </c>
      <c r="C90" s="11">
        <f t="shared" si="0"/>
        <v>487.90748744337401</v>
      </c>
    </row>
    <row r="91" spans="2:3" x14ac:dyDescent="0.25">
      <c r="B91" s="11">
        <v>23.5</v>
      </c>
      <c r="C91" s="11">
        <f t="shared" si="0"/>
        <v>418.01121877688462</v>
      </c>
    </row>
    <row r="92" spans="2:3" x14ac:dyDescent="0.25">
      <c r="B92" s="11">
        <v>25</v>
      </c>
      <c r="C92" s="11">
        <f t="shared" si="0"/>
        <v>371.34363488527367</v>
      </c>
    </row>
    <row r="93" spans="2:3" x14ac:dyDescent="0.25">
      <c r="B93" s="11">
        <v>26.5</v>
      </c>
      <c r="C93" s="11">
        <f t="shared" si="0"/>
        <v>332.0335529585563</v>
      </c>
    </row>
    <row r="94" spans="2:3" x14ac:dyDescent="0.25">
      <c r="B94" s="11">
        <v>28</v>
      </c>
      <c r="C94" s="11">
        <f t="shared" si="0"/>
        <v>351.58348675098796</v>
      </c>
    </row>
    <row r="95" spans="2:3" x14ac:dyDescent="0.25">
      <c r="B95" s="11">
        <v>29.5</v>
      </c>
      <c r="C95" s="11">
        <f t="shared" si="0"/>
        <v>356.3133094427053</v>
      </c>
    </row>
    <row r="96" spans="2:3" x14ac:dyDescent="0.25">
      <c r="B96" s="11">
        <v>31</v>
      </c>
      <c r="C96" s="11">
        <f t="shared" si="0"/>
        <v>299.13500845838917</v>
      </c>
    </row>
    <row r="97" spans="1:3" x14ac:dyDescent="0.25">
      <c r="B97" s="11">
        <v>32.5</v>
      </c>
      <c r="C97" s="11">
        <f t="shared" si="0"/>
        <v>349.58645050337401</v>
      </c>
    </row>
    <row r="98" spans="1:3" x14ac:dyDescent="0.25">
      <c r="B98" s="11">
        <v>34</v>
      </c>
      <c r="C98" s="11">
        <f t="shared" si="0"/>
        <v>298.29415109097278</v>
      </c>
    </row>
    <row r="99" spans="1:3" x14ac:dyDescent="0.25">
      <c r="B99" s="11">
        <v>35.5</v>
      </c>
      <c r="C99" s="11">
        <f t="shared" si="0"/>
        <v>224.61402427110949</v>
      </c>
    </row>
    <row r="100" spans="1:3" x14ac:dyDescent="0.25">
      <c r="B100" s="11">
        <v>37</v>
      </c>
      <c r="C100" s="11">
        <f t="shared" si="0"/>
        <v>295.87668615965055</v>
      </c>
    </row>
    <row r="101" spans="1:3" x14ac:dyDescent="0.25">
      <c r="B101" s="11">
        <v>38.5</v>
      </c>
      <c r="C101" s="11">
        <f t="shared" si="0"/>
        <v>276.95739539278122</v>
      </c>
    </row>
    <row r="102" spans="1:3" x14ac:dyDescent="0.25">
      <c r="B102" s="11">
        <v>40</v>
      </c>
      <c r="C102" s="11">
        <f t="shared" si="0"/>
        <v>253.41338910512167</v>
      </c>
    </row>
    <row r="103" spans="1:3" x14ac:dyDescent="0.25">
      <c r="A103" t="s">
        <v>9</v>
      </c>
      <c r="B103" s="3">
        <v>0</v>
      </c>
    </row>
    <row r="104" spans="1:3" x14ac:dyDescent="0.25">
      <c r="B104" s="7">
        <v>1</v>
      </c>
      <c r="C104">
        <f>C73/C$5/($B73-$B72)</f>
        <v>713944.295099237</v>
      </c>
    </row>
    <row r="105" spans="1:3" x14ac:dyDescent="0.25">
      <c r="B105" s="13">
        <v>2</v>
      </c>
      <c r="C105">
        <f t="shared" ref="C105:C133" si="1">C74/C$5/($B74-$B73)</f>
        <v>99183.194763178632</v>
      </c>
    </row>
    <row r="106" spans="1:3" x14ac:dyDescent="0.25">
      <c r="B106" s="11">
        <v>3</v>
      </c>
      <c r="C106">
        <f t="shared" si="1"/>
        <v>22762.487981528066</v>
      </c>
    </row>
    <row r="107" spans="1:3" x14ac:dyDescent="0.25">
      <c r="B107" s="11">
        <v>4</v>
      </c>
      <c r="C107">
        <f t="shared" si="1"/>
        <v>10021.139746302901</v>
      </c>
    </row>
    <row r="108" spans="1:3" x14ac:dyDescent="0.25">
      <c r="B108" s="11">
        <v>5</v>
      </c>
      <c r="C108">
        <f t="shared" si="1"/>
        <v>11423.070205361399</v>
      </c>
    </row>
    <row r="109" spans="1:3" x14ac:dyDescent="0.25">
      <c r="B109" s="11">
        <v>6</v>
      </c>
      <c r="C109">
        <f t="shared" si="1"/>
        <v>4834.3882282107434</v>
      </c>
    </row>
    <row r="110" spans="1:3" x14ac:dyDescent="0.25">
      <c r="B110" s="11">
        <v>7</v>
      </c>
      <c r="C110">
        <f t="shared" si="1"/>
        <v>4146.8134055130249</v>
      </c>
    </row>
    <row r="111" spans="1:3" x14ac:dyDescent="0.25">
      <c r="B111" s="11">
        <v>8</v>
      </c>
      <c r="C111">
        <f t="shared" si="1"/>
        <v>3872.084384452623</v>
      </c>
    </row>
    <row r="112" spans="1:3" x14ac:dyDescent="0.25">
      <c r="B112" s="11">
        <v>9</v>
      </c>
      <c r="C112">
        <f t="shared" si="1"/>
        <v>2744.5820384358394</v>
      </c>
    </row>
    <row r="113" spans="2:3" x14ac:dyDescent="0.25">
      <c r="B113" s="11">
        <v>10</v>
      </c>
      <c r="C113">
        <f t="shared" si="1"/>
        <v>2576.6753640090001</v>
      </c>
    </row>
    <row r="114" spans="2:3" x14ac:dyDescent="0.25">
      <c r="B114" s="11">
        <v>11.5</v>
      </c>
      <c r="C114">
        <f t="shared" si="1"/>
        <v>1622.0948260638231</v>
      </c>
    </row>
    <row r="115" spans="2:3" x14ac:dyDescent="0.25">
      <c r="B115" s="11">
        <v>13</v>
      </c>
      <c r="C115">
        <f t="shared" si="1"/>
        <v>1423.4955337310028</v>
      </c>
    </row>
    <row r="116" spans="2:3" x14ac:dyDescent="0.25">
      <c r="B116" s="11">
        <v>14.5</v>
      </c>
      <c r="C116">
        <f t="shared" si="1"/>
        <v>1297.1141658828446</v>
      </c>
    </row>
    <row r="117" spans="2:3" x14ac:dyDescent="0.25">
      <c r="B117" s="11">
        <v>16</v>
      </c>
      <c r="C117">
        <f t="shared" si="1"/>
        <v>1206.2399442396447</v>
      </c>
    </row>
    <row r="118" spans="2:3" x14ac:dyDescent="0.25">
      <c r="B118" s="11">
        <v>17.5</v>
      </c>
      <c r="C118">
        <f t="shared" si="1"/>
        <v>1129.2074914560055</v>
      </c>
    </row>
    <row r="119" spans="2:3" x14ac:dyDescent="0.25">
      <c r="B119" s="11">
        <v>19</v>
      </c>
      <c r="C119">
        <f t="shared" si="1"/>
        <v>1043.9502194949462</v>
      </c>
    </row>
    <row r="120" spans="2:3" x14ac:dyDescent="0.25">
      <c r="B120" s="11">
        <v>20.5</v>
      </c>
      <c r="C120">
        <f t="shared" si="1"/>
        <v>1008.6436786357784</v>
      </c>
    </row>
    <row r="121" spans="2:3" x14ac:dyDescent="0.25">
      <c r="B121" s="11">
        <v>22</v>
      </c>
      <c r="C121">
        <f t="shared" si="1"/>
        <v>931.2100151605573</v>
      </c>
    </row>
    <row r="122" spans="2:3" x14ac:dyDescent="0.25">
      <c r="B122" s="11">
        <v>23.5</v>
      </c>
      <c r="C122">
        <f t="shared" si="1"/>
        <v>797.80746020972356</v>
      </c>
    </row>
    <row r="123" spans="2:3" x14ac:dyDescent="0.25">
      <c r="B123" s="11">
        <v>25</v>
      </c>
      <c r="C123">
        <f t="shared" si="1"/>
        <v>708.73868667864053</v>
      </c>
    </row>
    <row r="124" spans="2:3" x14ac:dyDescent="0.25">
      <c r="B124" s="11">
        <v>26.5</v>
      </c>
      <c r="C124">
        <f t="shared" si="1"/>
        <v>633.71228735290822</v>
      </c>
    </row>
    <row r="125" spans="2:3" x14ac:dyDescent="0.25">
      <c r="B125" s="11">
        <v>28</v>
      </c>
      <c r="C125">
        <f t="shared" si="1"/>
        <v>671.02488166998376</v>
      </c>
    </row>
    <row r="126" spans="2:3" x14ac:dyDescent="0.25">
      <c r="B126" s="11">
        <v>29.5</v>
      </c>
      <c r="C126">
        <f t="shared" si="1"/>
        <v>680.05212223056651</v>
      </c>
    </row>
    <row r="127" spans="2:3" x14ac:dyDescent="0.25">
      <c r="B127" s="11">
        <v>31</v>
      </c>
      <c r="C127">
        <f t="shared" si="1"/>
        <v>570.92281412041064</v>
      </c>
    </row>
    <row r="128" spans="2:3" x14ac:dyDescent="0.25">
      <c r="B128" s="11">
        <v>32.5</v>
      </c>
      <c r="C128">
        <f t="shared" si="1"/>
        <v>667.21338009995998</v>
      </c>
    </row>
    <row r="129" spans="1:3" x14ac:dyDescent="0.25">
      <c r="B129" s="11">
        <v>34</v>
      </c>
      <c r="C129">
        <f t="shared" si="1"/>
        <v>569.31797135408488</v>
      </c>
    </row>
    <row r="130" spans="1:3" x14ac:dyDescent="0.25">
      <c r="B130" s="11">
        <v>35.5</v>
      </c>
      <c r="C130">
        <f t="shared" si="1"/>
        <v>428.69362395478475</v>
      </c>
    </row>
    <row r="131" spans="1:3" x14ac:dyDescent="0.25">
      <c r="B131" s="11">
        <v>37</v>
      </c>
      <c r="C131">
        <f t="shared" si="1"/>
        <v>564.70404840089805</v>
      </c>
    </row>
    <row r="132" spans="1:3" x14ac:dyDescent="0.25">
      <c r="B132" s="11">
        <v>38.5</v>
      </c>
      <c r="C132">
        <f t="shared" si="1"/>
        <v>528.59508615856714</v>
      </c>
    </row>
    <row r="133" spans="1:3" x14ac:dyDescent="0.25">
      <c r="B133" s="11">
        <v>40</v>
      </c>
      <c r="C133">
        <f t="shared" si="1"/>
        <v>483.65948870144416</v>
      </c>
    </row>
    <row r="134" spans="1:3" x14ac:dyDescent="0.25">
      <c r="A134" t="s">
        <v>11</v>
      </c>
      <c r="B134" s="3">
        <v>0</v>
      </c>
    </row>
    <row r="135" spans="1:3" x14ac:dyDescent="0.25">
      <c r="B135" s="7">
        <v>1</v>
      </c>
      <c r="C135" s="11">
        <f t="shared" ref="C135:C163" si="2">IF(C104&gt;0,LOG10(C104),"")</f>
        <v>5.8536643276378202</v>
      </c>
    </row>
    <row r="136" spans="1:3" x14ac:dyDescent="0.25">
      <c r="B136" s="13">
        <v>2</v>
      </c>
      <c r="C136" s="11">
        <f t="shared" si="2"/>
        <v>4.9964380931230039</v>
      </c>
    </row>
    <row r="137" spans="1:3" x14ac:dyDescent="0.25">
      <c r="B137" s="11">
        <v>3</v>
      </c>
      <c r="C137" s="11">
        <f t="shared" si="2"/>
        <v>4.3572197294978725</v>
      </c>
    </row>
    <row r="138" spans="1:3" x14ac:dyDescent="0.25">
      <c r="B138" s="11">
        <v>4</v>
      </c>
      <c r="C138" s="11">
        <f t="shared" si="2"/>
        <v>4.0009171184754049</v>
      </c>
    </row>
    <row r="139" spans="1:3" x14ac:dyDescent="0.25">
      <c r="B139" s="11">
        <v>5</v>
      </c>
      <c r="C139" s="11">
        <f t="shared" si="2"/>
        <v>4.0577828459451863</v>
      </c>
    </row>
    <row r="140" spans="1:3" x14ac:dyDescent="0.25">
      <c r="B140" s="11">
        <v>6</v>
      </c>
      <c r="C140" s="11">
        <f t="shared" si="2"/>
        <v>3.6843415237297803</v>
      </c>
    </row>
    <row r="141" spans="1:3" x14ac:dyDescent="0.25">
      <c r="B141" s="11">
        <v>7</v>
      </c>
      <c r="C141" s="11">
        <f t="shared" si="2"/>
        <v>3.6177144938209187</v>
      </c>
    </row>
    <row r="142" spans="1:3" x14ac:dyDescent="0.25">
      <c r="B142" s="11">
        <v>8</v>
      </c>
      <c r="C142" s="11">
        <f t="shared" si="2"/>
        <v>3.5879448133323266</v>
      </c>
    </row>
    <row r="143" spans="1:3" x14ac:dyDescent="0.25">
      <c r="B143" s="11">
        <v>9</v>
      </c>
      <c r="C143" s="11">
        <f t="shared" si="2"/>
        <v>3.438476216829236</v>
      </c>
    </row>
    <row r="144" spans="1:3" x14ac:dyDescent="0.25">
      <c r="B144" s="11">
        <v>10</v>
      </c>
      <c r="C144" s="11">
        <f t="shared" si="2"/>
        <v>3.4110597051241767</v>
      </c>
    </row>
    <row r="145" spans="2:3" x14ac:dyDescent="0.25">
      <c r="B145" s="11">
        <v>11.5</v>
      </c>
      <c r="C145" s="11">
        <f t="shared" si="2"/>
        <v>3.2100762390443687</v>
      </c>
    </row>
    <row r="146" spans="2:3" x14ac:dyDescent="0.25">
      <c r="B146" s="11">
        <v>13</v>
      </c>
      <c r="C146" s="11">
        <f t="shared" si="2"/>
        <v>3.153356108870383</v>
      </c>
    </row>
    <row r="147" spans="2:3" x14ac:dyDescent="0.25">
      <c r="B147" s="11">
        <v>14.5</v>
      </c>
      <c r="C147" s="11">
        <f t="shared" si="2"/>
        <v>3.1129782023222505</v>
      </c>
    </row>
    <row r="148" spans="2:3" x14ac:dyDescent="0.25">
      <c r="B148" s="11">
        <v>16</v>
      </c>
      <c r="C148" s="11">
        <f t="shared" si="2"/>
        <v>3.0814337058922123</v>
      </c>
    </row>
    <row r="149" spans="2:3" x14ac:dyDescent="0.25">
      <c r="B149" s="11">
        <v>17.5</v>
      </c>
      <c r="C149" s="11">
        <f t="shared" si="2"/>
        <v>3.0527737507069155</v>
      </c>
    </row>
    <row r="150" spans="2:3" x14ac:dyDescent="0.25">
      <c r="B150" s="11">
        <v>19</v>
      </c>
      <c r="C150" s="11">
        <f t="shared" si="2"/>
        <v>3.0186797899362618</v>
      </c>
    </row>
    <row r="151" spans="2:3" x14ac:dyDescent="0.25">
      <c r="B151" s="11">
        <v>20.5</v>
      </c>
      <c r="C151" s="11">
        <f t="shared" si="2"/>
        <v>3.0037377710606332</v>
      </c>
    </row>
    <row r="152" spans="2:3" x14ac:dyDescent="0.25">
      <c r="B152" s="11">
        <v>22</v>
      </c>
      <c r="C152" s="11">
        <f t="shared" si="2"/>
        <v>2.9690476381666118</v>
      </c>
    </row>
    <row r="153" spans="2:3" x14ac:dyDescent="0.25">
      <c r="B153" s="11">
        <v>23.5</v>
      </c>
      <c r="C153" s="11">
        <f t="shared" si="2"/>
        <v>2.9018980930326936</v>
      </c>
    </row>
    <row r="154" spans="2:3" x14ac:dyDescent="0.25">
      <c r="B154" s="11">
        <v>25</v>
      </c>
      <c r="C154" s="11">
        <f t="shared" si="2"/>
        <v>2.8504861394815588</v>
      </c>
    </row>
    <row r="155" spans="2:3" x14ac:dyDescent="0.25">
      <c r="B155" s="11">
        <v>26.5</v>
      </c>
      <c r="C155" s="11">
        <f t="shared" si="2"/>
        <v>2.801892127951862</v>
      </c>
    </row>
    <row r="156" spans="2:3" x14ac:dyDescent="0.25">
      <c r="B156" s="11">
        <v>28</v>
      </c>
      <c r="C156" s="11">
        <f t="shared" si="2"/>
        <v>2.826738624150555</v>
      </c>
    </row>
    <row r="157" spans="2:3" x14ac:dyDescent="0.25">
      <c r="B157" s="11">
        <v>29.5</v>
      </c>
      <c r="C157" s="11">
        <f t="shared" si="2"/>
        <v>2.8325422002497951</v>
      </c>
    </row>
    <row r="158" spans="2:3" x14ac:dyDescent="0.25">
      <c r="B158" s="11">
        <v>31</v>
      </c>
      <c r="C158" s="11">
        <f t="shared" si="2"/>
        <v>2.7565773977949788</v>
      </c>
    </row>
    <row r="159" spans="2:3" x14ac:dyDescent="0.25">
      <c r="B159" s="11">
        <v>32.5</v>
      </c>
      <c r="C159" s="11">
        <f t="shared" si="2"/>
        <v>2.8242647469302136</v>
      </c>
    </row>
    <row r="160" spans="2:3" x14ac:dyDescent="0.25">
      <c r="B160" s="11">
        <v>34</v>
      </c>
      <c r="C160" s="11">
        <f t="shared" si="2"/>
        <v>2.7553548931681684</v>
      </c>
    </row>
    <row r="161" spans="1:3" x14ac:dyDescent="0.25">
      <c r="B161" s="11">
        <v>35.5</v>
      </c>
      <c r="C161" s="11">
        <f t="shared" si="2"/>
        <v>2.6321470242107825</v>
      </c>
    </row>
    <row r="162" spans="1:3" x14ac:dyDescent="0.25">
      <c r="B162" s="11">
        <v>37</v>
      </c>
      <c r="C162" s="11">
        <f t="shared" si="2"/>
        <v>2.751820901234078</v>
      </c>
    </row>
    <row r="163" spans="1:3" x14ac:dyDescent="0.25">
      <c r="B163" s="11">
        <v>38.5</v>
      </c>
      <c r="C163" s="11">
        <f t="shared" si="2"/>
        <v>2.7231231215952785</v>
      </c>
    </row>
    <row r="164" spans="1:3" x14ac:dyDescent="0.25">
      <c r="B164" s="11">
        <v>40</v>
      </c>
      <c r="C164">
        <f>IF(C133&gt;0,LOG10(C133),"")</f>
        <v>2.6845397124241668</v>
      </c>
    </row>
    <row r="165" spans="1:3" x14ac:dyDescent="0.25">
      <c r="A165" t="s">
        <v>12</v>
      </c>
      <c r="B165" s="3">
        <v>0</v>
      </c>
    </row>
    <row r="166" spans="1:3" x14ac:dyDescent="0.25">
      <c r="B166" s="7">
        <v>1</v>
      </c>
      <c r="C166" s="5">
        <f>IF(C135&lt;&gt;"", RSQ($B135:$B$164, $C135:$C$164),"")</f>
        <v>0.64289525275906123</v>
      </c>
    </row>
    <row r="167" spans="1:3" x14ac:dyDescent="0.25">
      <c r="B167" s="13">
        <v>2</v>
      </c>
      <c r="C167" s="5">
        <f>IF(C136&lt;&gt;"", RSQ($B136:$B$164, $C136:$C$164),"")</f>
        <v>0.72856665511213792</v>
      </c>
    </row>
    <row r="168" spans="1:3" x14ac:dyDescent="0.25">
      <c r="B168" s="11">
        <v>3</v>
      </c>
      <c r="C168" s="5">
        <f>IF(C137&lt;&gt;"", RSQ($B137:$B$164, $C137:$C$164),"")</f>
        <v>0.79886921175717118</v>
      </c>
    </row>
    <row r="169" spans="1:3" x14ac:dyDescent="0.25">
      <c r="B169" s="11">
        <v>4</v>
      </c>
      <c r="C169" s="5">
        <f>IF(C138&lt;&gt;"", RSQ($B138:$B$164, $C138:$C$164),"")</f>
        <v>0.8247971481705515</v>
      </c>
    </row>
    <row r="170" spans="1:3" x14ac:dyDescent="0.25">
      <c r="B170" s="11">
        <v>5</v>
      </c>
      <c r="C170" s="15">
        <f>IF(C139&lt;&gt;"", RSQ($B139:$B$164, $C139:$C$164),"")</f>
        <v>0.82488614073257238</v>
      </c>
    </row>
    <row r="171" spans="1:3" x14ac:dyDescent="0.25">
      <c r="B171" s="11">
        <v>6</v>
      </c>
      <c r="C171" s="15">
        <f>IF(C140&lt;&gt;"", RSQ($B140:$B$164, $C140:$C$164),"")</f>
        <v>0.87050354132809371</v>
      </c>
    </row>
    <row r="172" spans="1:3" x14ac:dyDescent="0.25">
      <c r="B172" s="11">
        <v>7</v>
      </c>
      <c r="C172" s="15">
        <f>IF(C141&lt;&gt;"", RSQ($B141:$B$164, $C141:$C$164),"")</f>
        <v>0.87008104685200338</v>
      </c>
    </row>
    <row r="173" spans="1:3" x14ac:dyDescent="0.25">
      <c r="B173" s="11">
        <v>8</v>
      </c>
      <c r="C173" s="5">
        <f>IF(C142&lt;&gt;"", RSQ($B142:$B$164, $C142:$C$164),"")</f>
        <v>0.87208352506466469</v>
      </c>
    </row>
    <row r="174" spans="1:3" x14ac:dyDescent="0.25">
      <c r="B174" s="11">
        <v>9</v>
      </c>
      <c r="C174" s="5">
        <f>IF(C143&lt;&gt;"", RSQ($B143:$B$164, $C143:$C$164),"")</f>
        <v>0.89229607372550124</v>
      </c>
    </row>
    <row r="175" spans="1:3" x14ac:dyDescent="0.25">
      <c r="B175" s="11">
        <v>10</v>
      </c>
      <c r="C175" s="5">
        <f>IF(C144&lt;&gt;"", RSQ($B144:$B$164, $C144:$C$164),"")</f>
        <v>0.89761930189707528</v>
      </c>
    </row>
    <row r="176" spans="1:3" x14ac:dyDescent="0.25">
      <c r="B176" s="11">
        <v>11.5</v>
      </c>
      <c r="C176" s="14">
        <f>IF(C145&lt;&gt;"", RSQ($B145:$B$164, $C145:$C$164),"")</f>
        <v>0.9292920378524272</v>
      </c>
    </row>
    <row r="177" spans="2:3" x14ac:dyDescent="0.25">
      <c r="B177" s="11">
        <v>13</v>
      </c>
      <c r="C177" s="5">
        <f>IF(C146&lt;&gt;"", RSQ($B146:$B$164, $C146:$C$164),"")</f>
        <v>0.92061085804298914</v>
      </c>
    </row>
    <row r="178" spans="2:3" x14ac:dyDescent="0.25">
      <c r="B178" s="11">
        <v>14.5</v>
      </c>
      <c r="C178" s="5">
        <f>IF(C147&lt;&gt;"", RSQ($B147:$B$164, $C147:$C$164),"")</f>
        <v>0.90736679958700794</v>
      </c>
    </row>
    <row r="179" spans="2:3" x14ac:dyDescent="0.25">
      <c r="B179" s="11">
        <v>16</v>
      </c>
      <c r="C179" s="5">
        <f>IF(C148&lt;&gt;"", RSQ($B148:$B$164, $C148:$C$164),"")</f>
        <v>0.89021721521686015</v>
      </c>
    </row>
    <row r="180" spans="2:3" x14ac:dyDescent="0.25">
      <c r="B180" s="11">
        <v>17.5</v>
      </c>
      <c r="C180" s="5">
        <f>IF(C149&lt;&gt;"", RSQ($B149:$B$164, $C149:$C$164),"")</f>
        <v>0.86844245697929301</v>
      </c>
    </row>
    <row r="181" spans="2:3" x14ac:dyDescent="0.25">
      <c r="B181" s="11">
        <v>19</v>
      </c>
      <c r="C181" s="5">
        <f>IF(C150&lt;&gt;"", RSQ($B150:$B$164, $C150:$C$164),"")</f>
        <v>0.84057450551353952</v>
      </c>
    </row>
    <row r="182" spans="2:3" x14ac:dyDescent="0.25">
      <c r="B182" s="11">
        <v>20.5</v>
      </c>
      <c r="C182" s="5">
        <f>IF(C151&lt;&gt;"", RSQ($B151:$B$164, $C151:$C$164),"")</f>
        <v>0.80386677026698516</v>
      </c>
    </row>
    <row r="183" spans="2:3" x14ac:dyDescent="0.25">
      <c r="B183" s="11">
        <v>22</v>
      </c>
      <c r="C183" s="5">
        <f>IF(C152&lt;&gt;"", RSQ($B152:$B$164, $C152:$C$164),"")</f>
        <v>0.75805555912862799</v>
      </c>
    </row>
    <row r="184" spans="2:3" x14ac:dyDescent="0.25">
      <c r="B184" s="11">
        <v>23.5</v>
      </c>
      <c r="C184" s="5">
        <f>IF(C153&lt;&gt;"", RSQ($B153:$B$164, $C153:$C$164),"")</f>
        <v>0.69681032827094525</v>
      </c>
    </row>
    <row r="185" spans="2:3" x14ac:dyDescent="0.25">
      <c r="B185" s="11">
        <v>25</v>
      </c>
      <c r="C185" s="5">
        <f>IF(C154&lt;&gt;"", RSQ($B154:$B$164, $C154:$C$164),"")</f>
        <v>0.61075322847586599</v>
      </c>
    </row>
    <row r="186" spans="2:3" x14ac:dyDescent="0.25">
      <c r="B186" s="11">
        <v>26.5</v>
      </c>
      <c r="C186" s="5">
        <f>IF(C155&lt;&gt;"", RSQ($B155:$B$164, $C155:$C$164),"")</f>
        <v>0.5351014812739221</v>
      </c>
    </row>
    <row r="187" spans="2:3" x14ac:dyDescent="0.25">
      <c r="B187" s="11">
        <v>28</v>
      </c>
      <c r="C187" s="5">
        <f>IF(C156&lt;&gt;"", RSQ($B156:$B$164, $C156:$C$164),"")</f>
        <v>0.54320878022217944</v>
      </c>
    </row>
    <row r="188" spans="2:3" x14ac:dyDescent="0.25">
      <c r="B188" s="11">
        <v>29.5</v>
      </c>
      <c r="C188" s="5">
        <f>IF(C157&lt;&gt;"", RSQ($B157:$B$164, $C157:$C$164),"")</f>
        <v>0.45611086905639853</v>
      </c>
    </row>
    <row r="189" spans="2:3" x14ac:dyDescent="0.25">
      <c r="B189" s="11">
        <v>31</v>
      </c>
      <c r="C189" s="5">
        <f>IF(C158&lt;&gt;"", RSQ($B158:$B$164, $C158:$C$164),"")</f>
        <v>0.28441312897403065</v>
      </c>
    </row>
    <row r="190" spans="2:3" x14ac:dyDescent="0.25">
      <c r="B190" s="11">
        <v>32.5</v>
      </c>
      <c r="C190" s="5">
        <f>IF(C159&lt;&gt;"", RSQ($B159:$B$164, $C159:$C$164),"")</f>
        <v>0.30078560923114478</v>
      </c>
    </row>
    <row r="191" spans="2:3" x14ac:dyDescent="0.25">
      <c r="B191" s="11">
        <v>34</v>
      </c>
      <c r="C191" s="5">
        <f>IF(C160&lt;&gt;"", RSQ($B160:$B$164, $C160:$C$164),"")</f>
        <v>2.4011892546586457E-2</v>
      </c>
    </row>
    <row r="192" spans="2:3" x14ac:dyDescent="0.25">
      <c r="B192" s="11">
        <v>35.5</v>
      </c>
      <c r="C192" s="5">
        <f>IF(C161&lt;&gt;"", RSQ($B161:$B$164, $C161:$C$164),"")</f>
        <v>0.10258490312719248</v>
      </c>
    </row>
    <row r="193" spans="1:3" x14ac:dyDescent="0.25">
      <c r="B193" s="11">
        <v>37</v>
      </c>
      <c r="C193" s="5">
        <f>IF(C162&lt;&gt;"", RSQ($B162:$B$164, $C162:$C$164),"")</f>
        <v>0.99285526643382527</v>
      </c>
    </row>
    <row r="194" spans="1:3" x14ac:dyDescent="0.25">
      <c r="B194" s="11">
        <v>38.5</v>
      </c>
      <c r="C194" s="5">
        <f>IF(C163&lt;&gt;"", RSQ($B163:$B$164, $C163:$C$164),"")</f>
        <v>1.0000000000000004</v>
      </c>
    </row>
    <row r="195" spans="1:3" x14ac:dyDescent="0.25">
      <c r="B195" s="11">
        <v>40</v>
      </c>
    </row>
    <row r="196" spans="1:3" x14ac:dyDescent="0.25">
      <c r="A196" t="s">
        <v>16</v>
      </c>
      <c r="C196">
        <v>11.5</v>
      </c>
    </row>
    <row r="197" spans="1:3" x14ac:dyDescent="0.25">
      <c r="A197" t="s">
        <v>13</v>
      </c>
      <c r="B197" s="3">
        <v>0</v>
      </c>
    </row>
    <row r="198" spans="1:3" x14ac:dyDescent="0.25">
      <c r="B198" s="7">
        <v>1</v>
      </c>
    </row>
    <row r="199" spans="1:3" x14ac:dyDescent="0.25">
      <c r="B199" s="13">
        <v>2</v>
      </c>
      <c r="C199" s="5">
        <f>RSQ($B$135:$B136, $C$135:$C136)</f>
        <v>0.99999999999999978</v>
      </c>
    </row>
    <row r="200" spans="1:3" x14ac:dyDescent="0.25">
      <c r="B200" s="11">
        <v>3</v>
      </c>
      <c r="C200" s="34">
        <f>RSQ($B$135:$B137, $C$135:$C137)</f>
        <v>0.99297509970522047</v>
      </c>
    </row>
    <row r="201" spans="1:3" x14ac:dyDescent="0.25">
      <c r="B201" s="11">
        <v>4</v>
      </c>
      <c r="C201" s="34">
        <f>RSQ($B$135:$B138, $C$135:$C138)</f>
        <v>0.96826519667661848</v>
      </c>
    </row>
    <row r="202" spans="1:3" x14ac:dyDescent="0.25">
      <c r="B202" s="11">
        <v>5</v>
      </c>
      <c r="C202" s="34">
        <f>RSQ($B$135:$B139, $C$135:$C139)</f>
        <v>0.86721408213347495</v>
      </c>
    </row>
    <row r="203" spans="1:3" x14ac:dyDescent="0.25">
      <c r="B203" s="11">
        <v>6</v>
      </c>
      <c r="C203" s="34">
        <f>RSQ($B$135:$B140, $C$135:$C140)</f>
        <v>0.87496340744931311</v>
      </c>
    </row>
    <row r="204" spans="1:3" x14ac:dyDescent="0.25">
      <c r="B204" s="11">
        <v>7</v>
      </c>
      <c r="C204" s="34">
        <f>RSQ($B$135:$B141, $C$135:$C141)</f>
        <v>0.85751622685010542</v>
      </c>
    </row>
    <row r="205" spans="1:3" x14ac:dyDescent="0.25">
      <c r="B205" s="11">
        <v>8</v>
      </c>
      <c r="C205" s="34">
        <f>RSQ($B$135:$B142, $C$135:$C142)</f>
        <v>0.82741791264294084</v>
      </c>
    </row>
    <row r="206" spans="1:3" x14ac:dyDescent="0.25">
      <c r="B206" s="11">
        <v>9</v>
      </c>
      <c r="C206" s="5"/>
    </row>
    <row r="207" spans="1:3" x14ac:dyDescent="0.25">
      <c r="B207" s="11">
        <v>10</v>
      </c>
      <c r="C207" s="5"/>
    </row>
    <row r="208" spans="1:3" x14ac:dyDescent="0.25">
      <c r="B208" s="11">
        <v>11.5</v>
      </c>
      <c r="C208" s="6"/>
    </row>
    <row r="209" spans="2:3" x14ac:dyDescent="0.25">
      <c r="B209" s="11">
        <v>13</v>
      </c>
      <c r="C209" s="5"/>
    </row>
    <row r="210" spans="2:3" x14ac:dyDescent="0.25">
      <c r="B210" s="11">
        <v>14.5</v>
      </c>
    </row>
    <row r="211" spans="2:3" x14ac:dyDescent="0.25">
      <c r="B211" s="11">
        <v>16</v>
      </c>
    </row>
    <row r="212" spans="2:3" x14ac:dyDescent="0.25">
      <c r="B212" s="11">
        <v>17.5</v>
      </c>
    </row>
    <row r="213" spans="2:3" x14ac:dyDescent="0.25">
      <c r="B213" s="11">
        <v>19</v>
      </c>
    </row>
    <row r="214" spans="2:3" x14ac:dyDescent="0.25">
      <c r="B214" s="11">
        <v>20.5</v>
      </c>
    </row>
    <row r="215" spans="2:3" x14ac:dyDescent="0.25">
      <c r="B215" s="11">
        <v>22</v>
      </c>
    </row>
    <row r="216" spans="2:3" x14ac:dyDescent="0.25">
      <c r="B216" s="11">
        <v>23.5</v>
      </c>
    </row>
    <row r="217" spans="2:3" x14ac:dyDescent="0.25">
      <c r="B217" s="11">
        <v>25</v>
      </c>
    </row>
    <row r="218" spans="2:3" x14ac:dyDescent="0.25">
      <c r="B218" s="11">
        <v>26.5</v>
      </c>
    </row>
    <row r="219" spans="2:3" x14ac:dyDescent="0.25">
      <c r="B219" s="11">
        <v>28</v>
      </c>
    </row>
    <row r="220" spans="2:3" x14ac:dyDescent="0.25">
      <c r="B220" s="11">
        <v>29.5</v>
      </c>
    </row>
    <row r="221" spans="2:3" x14ac:dyDescent="0.25">
      <c r="B221" s="11">
        <v>31</v>
      </c>
    </row>
    <row r="222" spans="2:3" x14ac:dyDescent="0.25">
      <c r="B222" s="11">
        <v>32.5</v>
      </c>
    </row>
    <row r="223" spans="2:3" x14ac:dyDescent="0.25">
      <c r="B223" s="11">
        <v>34</v>
      </c>
    </row>
    <row r="224" spans="2:3" x14ac:dyDescent="0.25">
      <c r="B224" s="11">
        <v>35.5</v>
      </c>
    </row>
    <row r="225" spans="1:3" x14ac:dyDescent="0.25">
      <c r="B225" s="11">
        <v>37</v>
      </c>
    </row>
    <row r="226" spans="1:3" x14ac:dyDescent="0.25">
      <c r="B226" s="11">
        <v>38.5</v>
      </c>
    </row>
    <row r="227" spans="1:3" x14ac:dyDescent="0.25">
      <c r="B227" s="11">
        <v>40</v>
      </c>
    </row>
    <row r="228" spans="1:3" x14ac:dyDescent="0.25">
      <c r="A228" t="s">
        <v>17</v>
      </c>
      <c r="B228" s="3">
        <v>0</v>
      </c>
    </row>
    <row r="229" spans="1:3" x14ac:dyDescent="0.25">
      <c r="B229" s="7">
        <v>1</v>
      </c>
    </row>
    <row r="230" spans="1:3" x14ac:dyDescent="0.25">
      <c r="B230" s="13">
        <v>2</v>
      </c>
    </row>
    <row r="231" spans="1:3" x14ac:dyDescent="0.25">
      <c r="B231" s="11">
        <v>3</v>
      </c>
      <c r="C231" s="32">
        <f>RSQ($B137:$B$144, C137:C$144)</f>
        <v>0.90465268501719387</v>
      </c>
    </row>
    <row r="232" spans="1:3" x14ac:dyDescent="0.25">
      <c r="B232" s="11">
        <v>4</v>
      </c>
      <c r="C232" s="32">
        <f>RSQ($B138:$B$144, C138:C$144)</f>
        <v>0.88597069057247468</v>
      </c>
    </row>
    <row r="233" spans="1:3" x14ac:dyDescent="0.25">
      <c r="B233" s="11">
        <v>5</v>
      </c>
      <c r="C233" s="32">
        <f>RSQ($B139:$B$144, C139:C$144)</f>
        <v>0.83940004408897717</v>
      </c>
    </row>
    <row r="234" spans="1:3" x14ac:dyDescent="0.25">
      <c r="B234" s="11">
        <v>6</v>
      </c>
      <c r="C234" s="32">
        <f>RSQ($B140:$B$144, C140:C$144)</f>
        <v>0.94418759835795874</v>
      </c>
    </row>
    <row r="235" spans="1:3" x14ac:dyDescent="0.25">
      <c r="B235" s="11">
        <v>7</v>
      </c>
      <c r="C235" s="32">
        <f>RSQ($B141:$B$144, C141:C$144)</f>
        <v>0.91011316731767622</v>
      </c>
    </row>
    <row r="236" spans="1:3" x14ac:dyDescent="0.25">
      <c r="B236" s="11">
        <v>8</v>
      </c>
      <c r="C236" s="32">
        <f>RSQ($B142:$B$144, C142:C$144)</f>
        <v>0.86303352665895339</v>
      </c>
    </row>
    <row r="237" spans="1:3" x14ac:dyDescent="0.25">
      <c r="B237" s="11">
        <v>9</v>
      </c>
      <c r="C237">
        <f>RSQ($B143:$B$144, C143:C$144)</f>
        <v>1</v>
      </c>
    </row>
    <row r="238" spans="1:3" x14ac:dyDescent="0.25">
      <c r="B238" s="11">
        <v>10</v>
      </c>
      <c r="C238" s="12"/>
    </row>
    <row r="239" spans="1:3" x14ac:dyDescent="0.25">
      <c r="B239" s="11">
        <v>11.5</v>
      </c>
      <c r="C239" s="7"/>
    </row>
    <row r="240" spans="1:3" x14ac:dyDescent="0.25">
      <c r="B240" s="11">
        <v>13</v>
      </c>
    </row>
    <row r="241" spans="2:2" x14ac:dyDescent="0.25">
      <c r="B241" s="11">
        <v>14.5</v>
      </c>
    </row>
    <row r="242" spans="2:2" x14ac:dyDescent="0.25">
      <c r="B242" s="11">
        <v>16</v>
      </c>
    </row>
    <row r="243" spans="2:2" x14ac:dyDescent="0.25">
      <c r="B243" s="11">
        <v>17.5</v>
      </c>
    </row>
    <row r="244" spans="2:2" x14ac:dyDescent="0.25">
      <c r="B244" s="11">
        <v>19</v>
      </c>
    </row>
    <row r="245" spans="2:2" x14ac:dyDescent="0.25">
      <c r="B245" s="11">
        <v>20.5</v>
      </c>
    </row>
    <row r="246" spans="2:2" x14ac:dyDescent="0.25">
      <c r="B246" s="11">
        <v>22</v>
      </c>
    </row>
    <row r="247" spans="2:2" x14ac:dyDescent="0.25">
      <c r="B247" s="11">
        <v>23.5</v>
      </c>
    </row>
    <row r="248" spans="2:2" x14ac:dyDescent="0.25">
      <c r="B248" s="11">
        <v>25</v>
      </c>
    </row>
    <row r="249" spans="2:2" x14ac:dyDescent="0.25">
      <c r="B249" s="11">
        <v>26.5</v>
      </c>
    </row>
    <row r="250" spans="2:2" x14ac:dyDescent="0.25">
      <c r="B250" s="11">
        <v>28</v>
      </c>
    </row>
    <row r="251" spans="2:2" x14ac:dyDescent="0.25">
      <c r="B251" s="11">
        <v>29.5</v>
      </c>
    </row>
    <row r="252" spans="2:2" x14ac:dyDescent="0.25">
      <c r="B252" s="11">
        <v>31</v>
      </c>
    </row>
    <row r="253" spans="2:2" x14ac:dyDescent="0.25">
      <c r="B253" s="11">
        <v>32.5</v>
      </c>
    </row>
    <row r="254" spans="2:2" x14ac:dyDescent="0.25">
      <c r="B254" s="11">
        <v>34</v>
      </c>
    </row>
    <row r="255" spans="2:2" x14ac:dyDescent="0.25">
      <c r="B255" s="11">
        <v>35.5</v>
      </c>
    </row>
    <row r="256" spans="2:2" x14ac:dyDescent="0.25">
      <c r="B256" s="11">
        <v>37</v>
      </c>
    </row>
    <row r="257" spans="1:3" x14ac:dyDescent="0.25">
      <c r="B257" s="11">
        <v>38.5</v>
      </c>
    </row>
    <row r="258" spans="1:3" x14ac:dyDescent="0.25">
      <c r="B258" s="11">
        <v>40</v>
      </c>
    </row>
    <row r="259" spans="1:3" x14ac:dyDescent="0.25">
      <c r="A259" t="s">
        <v>14</v>
      </c>
      <c r="B259" s="3">
        <v>0</v>
      </c>
    </row>
    <row r="260" spans="1:3" x14ac:dyDescent="0.25">
      <c r="B260" s="7">
        <v>1</v>
      </c>
    </row>
    <row r="261" spans="1:3" x14ac:dyDescent="0.25">
      <c r="B261" s="13">
        <v>2</v>
      </c>
    </row>
    <row r="262" spans="1:3" x14ac:dyDescent="0.25">
      <c r="B262" s="11">
        <v>3</v>
      </c>
      <c r="C262" s="14">
        <f>SUM(C199,C231)</f>
        <v>1.9046526850171936</v>
      </c>
    </row>
    <row r="263" spans="1:3" x14ac:dyDescent="0.25">
      <c r="B263" s="11">
        <v>4</v>
      </c>
      <c r="C263" s="14">
        <f t="shared" ref="C263:C270" si="3">SUM(C200,C232)</f>
        <v>1.8789457902776951</v>
      </c>
    </row>
    <row r="264" spans="1:3" x14ac:dyDescent="0.25">
      <c r="B264" s="11">
        <v>5</v>
      </c>
      <c r="C264" s="14">
        <f t="shared" si="3"/>
        <v>1.8076652407655955</v>
      </c>
    </row>
    <row r="265" spans="1:3" x14ac:dyDescent="0.25">
      <c r="B265" s="11">
        <v>6</v>
      </c>
      <c r="C265" s="14">
        <f t="shared" si="3"/>
        <v>1.8114016804914337</v>
      </c>
    </row>
    <row r="266" spans="1:3" x14ac:dyDescent="0.25">
      <c r="B266" s="11">
        <v>7</v>
      </c>
      <c r="C266" s="14">
        <f t="shared" si="3"/>
        <v>1.7850765747669892</v>
      </c>
    </row>
    <row r="267" spans="1:3" x14ac:dyDescent="0.25">
      <c r="B267" s="11">
        <v>8</v>
      </c>
      <c r="C267" s="14">
        <f t="shared" si="3"/>
        <v>1.7205497535090588</v>
      </c>
    </row>
    <row r="268" spans="1:3" x14ac:dyDescent="0.25">
      <c r="B268" s="11">
        <v>9</v>
      </c>
      <c r="C268" s="14">
        <f t="shared" si="3"/>
        <v>1.8274179126429408</v>
      </c>
    </row>
    <row r="269" spans="1:3" x14ac:dyDescent="0.25">
      <c r="B269" s="11">
        <v>10</v>
      </c>
      <c r="C269" s="14"/>
    </row>
    <row r="270" spans="1:3" x14ac:dyDescent="0.25">
      <c r="B270" s="11">
        <v>11.5</v>
      </c>
      <c r="C270" s="14"/>
    </row>
    <row r="271" spans="1:3" x14ac:dyDescent="0.25">
      <c r="B271" s="11">
        <v>13</v>
      </c>
    </row>
    <row r="272" spans="1:3" x14ac:dyDescent="0.25">
      <c r="B272" s="11">
        <v>14.5</v>
      </c>
    </row>
    <row r="273" spans="2:2" x14ac:dyDescent="0.25">
      <c r="B273" s="11">
        <v>16</v>
      </c>
    </row>
    <row r="274" spans="2:2" x14ac:dyDescent="0.25">
      <c r="B274" s="11">
        <v>17.5</v>
      </c>
    </row>
    <row r="275" spans="2:2" x14ac:dyDescent="0.25">
      <c r="B275" s="11">
        <v>19</v>
      </c>
    </row>
    <row r="276" spans="2:2" x14ac:dyDescent="0.25">
      <c r="B276" s="11">
        <v>20.5</v>
      </c>
    </row>
    <row r="277" spans="2:2" x14ac:dyDescent="0.25">
      <c r="B277" s="11">
        <v>22</v>
      </c>
    </row>
    <row r="278" spans="2:2" x14ac:dyDescent="0.25">
      <c r="B278" s="11">
        <v>23.5</v>
      </c>
    </row>
    <row r="279" spans="2:2" x14ac:dyDescent="0.25">
      <c r="B279" s="11">
        <v>25</v>
      </c>
    </row>
    <row r="280" spans="2:2" x14ac:dyDescent="0.25">
      <c r="B280" s="11">
        <v>26.5</v>
      </c>
    </row>
    <row r="281" spans="2:2" x14ac:dyDescent="0.25">
      <c r="B281" s="11">
        <v>28</v>
      </c>
    </row>
    <row r="282" spans="2:2" x14ac:dyDescent="0.25">
      <c r="B282" s="11">
        <v>29.5</v>
      </c>
    </row>
    <row r="283" spans="2:2" x14ac:dyDescent="0.25">
      <c r="B283" s="11">
        <v>31</v>
      </c>
    </row>
    <row r="284" spans="2:2" x14ac:dyDescent="0.25">
      <c r="B284" s="11">
        <v>32.5</v>
      </c>
    </row>
    <row r="285" spans="2:2" x14ac:dyDescent="0.25">
      <c r="B285" s="11">
        <v>34</v>
      </c>
    </row>
    <row r="286" spans="2:2" x14ac:dyDescent="0.25">
      <c r="B286" s="11">
        <v>35.5</v>
      </c>
    </row>
    <row r="287" spans="2:2" x14ac:dyDescent="0.25">
      <c r="B287" s="11">
        <v>37</v>
      </c>
    </row>
    <row r="288" spans="2:2" x14ac:dyDescent="0.25">
      <c r="B288" s="11">
        <v>38.5</v>
      </c>
    </row>
    <row r="289" spans="1:3" x14ac:dyDescent="0.25">
      <c r="B289" s="11">
        <v>40</v>
      </c>
    </row>
    <row r="290" spans="1:3" x14ac:dyDescent="0.25">
      <c r="A290" t="s">
        <v>15</v>
      </c>
      <c r="C290">
        <f>MAX(C259:C289)</f>
        <v>1.9046526850171936</v>
      </c>
    </row>
    <row r="291" spans="1:3" x14ac:dyDescent="0.25">
      <c r="A291" t="s">
        <v>37</v>
      </c>
      <c r="C291">
        <f>MATCH(C290,C260:C268,0)</f>
        <v>3</v>
      </c>
    </row>
    <row r="292" spans="1:3" x14ac:dyDescent="0.25">
      <c r="A292" t="s">
        <v>32</v>
      </c>
      <c r="B292" s="3">
        <v>0</v>
      </c>
    </row>
    <row r="293" spans="1:3" x14ac:dyDescent="0.25">
      <c r="B293" s="7">
        <v>1</v>
      </c>
      <c r="C293" s="11">
        <f t="shared" ref="C293:C301" si="4">IF(0 &lt; 10^C135-10^(C$19*$B293+C$20), LOG(10^C135-10^(C$19*$B293+C$20)), "")</f>
        <v>5.8523095171298616</v>
      </c>
    </row>
    <row r="294" spans="1:3" x14ac:dyDescent="0.25">
      <c r="B294" s="13">
        <v>2</v>
      </c>
      <c r="C294" s="11">
        <f t="shared" si="4"/>
        <v>4.9869983366070594</v>
      </c>
    </row>
    <row r="295" spans="1:3" x14ac:dyDescent="0.25">
      <c r="B295" s="11">
        <v>3</v>
      </c>
      <c r="C295" s="11">
        <f t="shared" si="4"/>
        <v>4.3163339530988782</v>
      </c>
    </row>
    <row r="296" spans="1:3" x14ac:dyDescent="0.25">
      <c r="B296" s="11">
        <v>4</v>
      </c>
      <c r="C296" s="11">
        <f t="shared" si="4"/>
        <v>3.9063256718757695</v>
      </c>
    </row>
    <row r="297" spans="1:3" x14ac:dyDescent="0.25">
      <c r="B297" s="11">
        <v>5</v>
      </c>
      <c r="C297" s="11">
        <f t="shared" si="4"/>
        <v>3.9796465194904576</v>
      </c>
    </row>
    <row r="298" spans="1:3" x14ac:dyDescent="0.25">
      <c r="B298" s="11">
        <v>6</v>
      </c>
      <c r="C298" s="11">
        <f t="shared" si="4"/>
        <v>3.481525462268745</v>
      </c>
    </row>
    <row r="299" spans="1:3" x14ac:dyDescent="0.25">
      <c r="B299" s="11">
        <v>7</v>
      </c>
      <c r="C299" s="11">
        <f t="shared" si="4"/>
        <v>3.3832669919354461</v>
      </c>
    </row>
    <row r="300" spans="1:3" x14ac:dyDescent="0.25">
      <c r="B300" s="11">
        <v>8</v>
      </c>
      <c r="C300" s="11">
        <f t="shared" si="4"/>
        <v>3.3450067674590502</v>
      </c>
    </row>
    <row r="301" spans="1:3" x14ac:dyDescent="0.25">
      <c r="B301" s="11">
        <v>9</v>
      </c>
      <c r="C301" s="11">
        <f t="shared" si="4"/>
        <v>3.0620672730780876</v>
      </c>
    </row>
    <row r="302" spans="1:3" x14ac:dyDescent="0.25">
      <c r="B302" s="11">
        <v>10</v>
      </c>
      <c r="C302">
        <f>IF(0 &lt; 10^C144-10^(C$19*$B302+C$20), LOG(10^C144-10^(C$19*$B302+C$20)), "")</f>
        <v>3.0215790169622427</v>
      </c>
    </row>
    <row r="303" spans="1:3" x14ac:dyDescent="0.25">
      <c r="B303" s="11">
        <v>11.5</v>
      </c>
    </row>
    <row r="304" spans="1:3" x14ac:dyDescent="0.25">
      <c r="B304" s="11">
        <v>13</v>
      </c>
    </row>
    <row r="305" spans="2:2" x14ac:dyDescent="0.25">
      <c r="B305" s="11">
        <v>14.5</v>
      </c>
    </row>
    <row r="306" spans="2:2" x14ac:dyDescent="0.25">
      <c r="B306" s="11">
        <v>16</v>
      </c>
    </row>
    <row r="307" spans="2:2" x14ac:dyDescent="0.25">
      <c r="B307" s="11">
        <v>17.5</v>
      </c>
    </row>
    <row r="308" spans="2:2" x14ac:dyDescent="0.25">
      <c r="B308" s="11">
        <v>19</v>
      </c>
    </row>
    <row r="309" spans="2:2" x14ac:dyDescent="0.25">
      <c r="B309" s="11">
        <v>20.5</v>
      </c>
    </row>
    <row r="310" spans="2:2" x14ac:dyDescent="0.25">
      <c r="B310" s="11">
        <v>22</v>
      </c>
    </row>
    <row r="311" spans="2:2" x14ac:dyDescent="0.25">
      <c r="B311" s="11">
        <v>23.5</v>
      </c>
    </row>
    <row r="312" spans="2:2" x14ac:dyDescent="0.25">
      <c r="B312" s="11">
        <v>25</v>
      </c>
    </row>
    <row r="313" spans="2:2" x14ac:dyDescent="0.25">
      <c r="B313" s="11">
        <v>26.5</v>
      </c>
    </row>
    <row r="314" spans="2:2" x14ac:dyDescent="0.25">
      <c r="B314" s="11">
        <v>28</v>
      </c>
    </row>
    <row r="315" spans="2:2" x14ac:dyDescent="0.25">
      <c r="B315" s="11">
        <v>29.5</v>
      </c>
    </row>
    <row r="316" spans="2:2" x14ac:dyDescent="0.25">
      <c r="B316" s="11">
        <v>31</v>
      </c>
    </row>
    <row r="317" spans="2:2" x14ac:dyDescent="0.25">
      <c r="B317" s="11">
        <v>32.5</v>
      </c>
    </row>
    <row r="318" spans="2:2" x14ac:dyDescent="0.25">
      <c r="B318" s="11">
        <v>34</v>
      </c>
    </row>
    <row r="319" spans="2:2" x14ac:dyDescent="0.25">
      <c r="B319" s="11">
        <v>35.5</v>
      </c>
    </row>
    <row r="320" spans="2:2" x14ac:dyDescent="0.25">
      <c r="B320" s="11">
        <v>37</v>
      </c>
    </row>
    <row r="321" spans="1:3" x14ac:dyDescent="0.25">
      <c r="B321" s="11">
        <v>38.5</v>
      </c>
    </row>
    <row r="322" spans="1:3" x14ac:dyDescent="0.25">
      <c r="B322" s="11">
        <v>40</v>
      </c>
    </row>
    <row r="323" spans="1:3" x14ac:dyDescent="0.25">
      <c r="A323" t="s">
        <v>32</v>
      </c>
      <c r="B323" s="3">
        <v>0</v>
      </c>
    </row>
    <row r="324" spans="1:3" x14ac:dyDescent="0.25">
      <c r="B324" s="7">
        <v>1</v>
      </c>
      <c r="C324" s="11">
        <f t="shared" ref="C324:C331" si="5">IF(0&lt;10^C293-10^(C$28*$B324+C$29),LOG(10^C293-10^(C$28*$B324+C$29)),"")</f>
        <v>5.8294135022083422</v>
      </c>
    </row>
    <row r="325" spans="1:3" x14ac:dyDescent="0.25">
      <c r="B325" s="13">
        <v>2</v>
      </c>
      <c r="C325" s="11">
        <f t="shared" si="5"/>
        <v>4.8633966818460346</v>
      </c>
    </row>
    <row r="326" spans="1:3" x14ac:dyDescent="0.25">
      <c r="B326" s="11">
        <v>3</v>
      </c>
      <c r="C326" s="11">
        <f t="shared" si="5"/>
        <v>3.6908937146260312</v>
      </c>
    </row>
    <row r="327" spans="1:3" x14ac:dyDescent="0.25">
      <c r="B327" s="11">
        <v>4</v>
      </c>
      <c r="C327" s="11" t="str">
        <f t="shared" si="5"/>
        <v/>
      </c>
    </row>
    <row r="328" spans="1:3" x14ac:dyDescent="0.25">
      <c r="B328" s="11">
        <v>5</v>
      </c>
      <c r="C328" s="11">
        <f>IF(0&lt;10^C297-10^(C$28*$B328+C$29),LOG(10^C297-10^(C$28*$B328+C$29)),"")</f>
        <v>3.4319872198456771</v>
      </c>
    </row>
    <row r="329" spans="1:3" x14ac:dyDescent="0.25">
      <c r="B329" s="11">
        <v>6</v>
      </c>
      <c r="C329" s="11" t="str">
        <f t="shared" si="5"/>
        <v/>
      </c>
    </row>
    <row r="330" spans="1:3" x14ac:dyDescent="0.25">
      <c r="B330" s="11">
        <v>7</v>
      </c>
      <c r="C330" s="11" t="str">
        <f t="shared" si="5"/>
        <v/>
      </c>
    </row>
    <row r="331" spans="1:3" x14ac:dyDescent="0.25">
      <c r="B331" s="11">
        <v>8</v>
      </c>
      <c r="C331" s="11">
        <f t="shared" si="5"/>
        <v>2.4278243934853476</v>
      </c>
    </row>
    <row r="332" spans="1:3" x14ac:dyDescent="0.25">
      <c r="B332" s="11">
        <v>9</v>
      </c>
    </row>
    <row r="333" spans="1:3" x14ac:dyDescent="0.25">
      <c r="B333" s="11">
        <v>10</v>
      </c>
    </row>
    <row r="334" spans="1:3" x14ac:dyDescent="0.25">
      <c r="B334" s="11">
        <v>11.5</v>
      </c>
    </row>
    <row r="335" spans="1:3" x14ac:dyDescent="0.25">
      <c r="B335" s="11">
        <v>13</v>
      </c>
    </row>
    <row r="336" spans="1:3" x14ac:dyDescent="0.25">
      <c r="B336" s="11">
        <v>14.5</v>
      </c>
    </row>
    <row r="337" spans="2:2" x14ac:dyDescent="0.25">
      <c r="B337" s="11">
        <v>16</v>
      </c>
    </row>
    <row r="338" spans="2:2" x14ac:dyDescent="0.25">
      <c r="B338" s="11">
        <v>17.5</v>
      </c>
    </row>
    <row r="339" spans="2:2" x14ac:dyDescent="0.25">
      <c r="B339" s="11">
        <v>19</v>
      </c>
    </row>
    <row r="340" spans="2:2" x14ac:dyDescent="0.25">
      <c r="B340" s="11">
        <v>20.5</v>
      </c>
    </row>
    <row r="341" spans="2:2" x14ac:dyDescent="0.25">
      <c r="B341" s="11">
        <v>22</v>
      </c>
    </row>
    <row r="342" spans="2:2" x14ac:dyDescent="0.25">
      <c r="B342" s="11">
        <v>23.5</v>
      </c>
    </row>
    <row r="343" spans="2:2" x14ac:dyDescent="0.25">
      <c r="B343" s="11">
        <v>25</v>
      </c>
    </row>
    <row r="344" spans="2:2" x14ac:dyDescent="0.25">
      <c r="B344" s="11">
        <v>26.5</v>
      </c>
    </row>
    <row r="345" spans="2:2" x14ac:dyDescent="0.25">
      <c r="B345" s="11">
        <v>28</v>
      </c>
    </row>
    <row r="346" spans="2:2" x14ac:dyDescent="0.25">
      <c r="B346" s="11">
        <v>29.5</v>
      </c>
    </row>
    <row r="347" spans="2:2" x14ac:dyDescent="0.25">
      <c r="B347" s="11">
        <v>31</v>
      </c>
    </row>
    <row r="348" spans="2:2" x14ac:dyDescent="0.25">
      <c r="B348" s="11">
        <v>32.5</v>
      </c>
    </row>
    <row r="349" spans="2:2" x14ac:dyDescent="0.25">
      <c r="B349" s="11">
        <v>34</v>
      </c>
    </row>
    <row r="350" spans="2:2" x14ac:dyDescent="0.25">
      <c r="B350" s="11">
        <v>35.5</v>
      </c>
    </row>
    <row r="351" spans="2:2" x14ac:dyDescent="0.25">
      <c r="B351" s="11">
        <v>37</v>
      </c>
    </row>
    <row r="352" spans="2:2" x14ac:dyDescent="0.25">
      <c r="B352" s="11">
        <v>38.5</v>
      </c>
    </row>
    <row r="353" spans="2:2" x14ac:dyDescent="0.25">
      <c r="B353" s="11">
        <v>40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2016-08-22T15:16:58Z</dcterms:modified>
</cp:coreProperties>
</file>