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27" i="2" l="1"/>
  <c r="C263" i="2"/>
  <c r="C205" i="2"/>
  <c r="C200" i="2"/>
  <c r="C199" i="2"/>
  <c r="C231" i="2"/>
  <c r="C262" i="2"/>
  <c r="C237" i="2"/>
  <c r="C233" i="2"/>
  <c r="C232" i="2"/>
  <c r="C234" i="2"/>
  <c r="C235" i="2"/>
  <c r="C236" i="2"/>
  <c r="C13" i="2" l="1"/>
  <c r="C74" i="2" l="1"/>
  <c r="C105" i="2" s="1"/>
  <c r="C136" i="2" s="1"/>
  <c r="C75" i="2"/>
  <c r="C106" i="2" s="1"/>
  <c r="C137" i="2" s="1"/>
  <c r="C76" i="2"/>
  <c r="C107" i="2" s="1"/>
  <c r="C77" i="2"/>
  <c r="C108" i="2" s="1"/>
  <c r="C139" i="2" s="1"/>
  <c r="C78" i="2"/>
  <c r="C109" i="2" s="1"/>
  <c r="C140" i="2" s="1"/>
  <c r="C79" i="2"/>
  <c r="C110" i="2" s="1"/>
  <c r="C141" i="2" s="1"/>
  <c r="C80" i="2"/>
  <c r="C111" i="2" s="1"/>
  <c r="C142" i="2" s="1"/>
  <c r="C81" i="2"/>
  <c r="C112" i="2" s="1"/>
  <c r="C143" i="2" s="1"/>
  <c r="C82" i="2"/>
  <c r="C113" i="2" s="1"/>
  <c r="C144" i="2" s="1"/>
  <c r="C83" i="2"/>
  <c r="C114" i="2" s="1"/>
  <c r="C145" i="2" s="1"/>
  <c r="C84" i="2"/>
  <c r="C115" i="2" s="1"/>
  <c r="C146" i="2" s="1"/>
  <c r="C85" i="2"/>
  <c r="C116" i="2" s="1"/>
  <c r="C147" i="2" s="1"/>
  <c r="C86" i="2"/>
  <c r="C117" i="2" s="1"/>
  <c r="C148" i="2" s="1"/>
  <c r="C87" i="2"/>
  <c r="C118" i="2" s="1"/>
  <c r="C149" i="2" s="1"/>
  <c r="C88" i="2"/>
  <c r="C119" i="2" s="1"/>
  <c r="C150" i="2" s="1"/>
  <c r="C89" i="2"/>
  <c r="C120" i="2" s="1"/>
  <c r="C151" i="2" s="1"/>
  <c r="C90" i="2"/>
  <c r="C121" i="2" s="1"/>
  <c r="C152" i="2" s="1"/>
  <c r="C91" i="2"/>
  <c r="C122" i="2" s="1"/>
  <c r="C153" i="2" s="1"/>
  <c r="C92" i="2"/>
  <c r="C123" i="2" s="1"/>
  <c r="C154" i="2" s="1"/>
  <c r="C93" i="2"/>
  <c r="C124" i="2" s="1"/>
  <c r="C155" i="2" s="1"/>
  <c r="C94" i="2"/>
  <c r="C125" i="2" s="1"/>
  <c r="C156" i="2" s="1"/>
  <c r="C95" i="2"/>
  <c r="C126" i="2" s="1"/>
  <c r="C157" i="2" s="1"/>
  <c r="C96" i="2"/>
  <c r="C127" i="2" s="1"/>
  <c r="C158" i="2" s="1"/>
  <c r="C97" i="2"/>
  <c r="C128" i="2" s="1"/>
  <c r="C159" i="2" s="1"/>
  <c r="C98" i="2"/>
  <c r="C129" i="2" s="1"/>
  <c r="C160" i="2" s="1"/>
  <c r="C99" i="2"/>
  <c r="C130" i="2" s="1"/>
  <c r="C161" i="2" s="1"/>
  <c r="C100" i="2"/>
  <c r="C131" i="2" s="1"/>
  <c r="C162" i="2" s="1"/>
  <c r="C101" i="2"/>
  <c r="C132" i="2" s="1"/>
  <c r="C163" i="2" s="1"/>
  <c r="C102" i="2"/>
  <c r="C133" i="2" s="1"/>
  <c r="C164" i="2" s="1"/>
  <c r="C73" i="2"/>
  <c r="C104" i="2" s="1"/>
  <c r="C135" i="2" s="1"/>
  <c r="C19" i="2" l="1"/>
  <c r="C20" i="2"/>
  <c r="C22" i="2" s="1"/>
  <c r="C18" i="2"/>
  <c r="C202" i="2"/>
  <c r="C204" i="2"/>
  <c r="C203" i="2"/>
  <c r="C166" i="2"/>
  <c r="C194" i="2"/>
  <c r="C192" i="2"/>
  <c r="C190" i="2"/>
  <c r="C188" i="2"/>
  <c r="C186" i="2"/>
  <c r="C184" i="2"/>
  <c r="C182" i="2"/>
  <c r="C180" i="2"/>
  <c r="C178" i="2"/>
  <c r="C176" i="2"/>
  <c r="C174" i="2"/>
  <c r="C172" i="2"/>
  <c r="C170" i="2"/>
  <c r="C168" i="2"/>
  <c r="C193" i="2"/>
  <c r="C191" i="2"/>
  <c r="C189" i="2"/>
  <c r="C187" i="2"/>
  <c r="C185" i="2"/>
  <c r="C183" i="2"/>
  <c r="C181" i="2"/>
  <c r="C179" i="2"/>
  <c r="C177" i="2"/>
  <c r="C175" i="2"/>
  <c r="C173" i="2"/>
  <c r="C171" i="2"/>
  <c r="C167" i="2"/>
  <c r="C302" i="2" l="1"/>
  <c r="C301" i="2"/>
  <c r="C300" i="2"/>
  <c r="C295" i="2"/>
  <c r="C293" i="2"/>
  <c r="C298" i="2"/>
  <c r="C294" i="2"/>
  <c r="C297" i="2"/>
  <c r="C299" i="2"/>
  <c r="C264" i="2"/>
  <c r="C21" i="2"/>
  <c r="C10" i="2" s="1"/>
  <c r="C268" i="2"/>
  <c r="C267" i="2"/>
  <c r="C265" i="2"/>
  <c r="C266" i="2"/>
  <c r="C29" i="2" l="1"/>
  <c r="C28" i="2"/>
  <c r="C30" i="2" s="1"/>
  <c r="C16" i="2"/>
  <c r="C17" i="2"/>
  <c r="C31" i="2"/>
  <c r="C290" i="2"/>
  <c r="C291" i="2" s="1"/>
  <c r="C9" i="2" l="1"/>
  <c r="C12" i="2" s="1"/>
  <c r="C25" i="2"/>
  <c r="C325" i="2"/>
  <c r="C324" i="2"/>
  <c r="C26" i="2"/>
  <c r="C326" i="2"/>
  <c r="C37" i="2" l="1"/>
  <c r="C39" i="2" s="1"/>
  <c r="C35" i="2" s="1"/>
  <c r="C36" i="2"/>
  <c r="C38" i="2"/>
  <c r="C11" i="2"/>
  <c r="C40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<sst xmlns="http://schemas.openxmlformats.org/spreadsheetml/2006/main" count="68" uniqueCount="39">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</sst>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164" fontId="1" fillId="0" borderId="5" xfId="0" applyNumberFormat="1" applyFont="1" applyBorder="1"/>
    <xf numFmtId="2" fontId="0" fillId="2" borderId="5" xfId="0" applyNumberFormat="1" applyFill="1" applyBorder="1"/>
    <xf numFmtId="0" fontId="0" fillId="0" borderId="5" xfId="0" applyBorder="1"/>
    <xf numFmtId="164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1" applyFont="1" applyFill="1" applyBorder="1" applyAlignment="1" applyProtection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2" fillId="0" borderId="0" xfId="1" applyFont="1" applyFill="1" applyBorder="1" applyAlignment="1" applyProtection="1"/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G11" sqref="G11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" t="s">
        <v>38</v>
      </c>
    </row>
    <row r="2" spans="1:3" ht="30.75" customHeight="1" x14ac:dyDescent="0.25">
      <c r="A2" s="37" t="s">
        <v>3</v>
      </c>
      <c r="B2" s="37"/>
      <c r="C2" s="35">
        <v>17896.21</v>
      </c>
    </row>
    <row r="3" spans="1:3" x14ac:dyDescent="0.25">
      <c r="A3" s="37" t="s">
        <v>4</v>
      </c>
      <c r="B3" s="37"/>
      <c r="C3" s="34">
        <v>11272.7</v>
      </c>
    </row>
    <row r="4" spans="1:3" x14ac:dyDescent="0.25">
      <c r="A4" s="37" t="s">
        <v>5</v>
      </c>
      <c r="B4" s="37"/>
      <c r="C4" s="34">
        <v>2286.3000000000002</v>
      </c>
    </row>
    <row r="5" spans="1:3" x14ac:dyDescent="0.25">
      <c r="A5" s="37" t="s">
        <v>6</v>
      </c>
      <c r="B5" s="37"/>
      <c r="C5" s="36">
        <v>0.88919999999999977</v>
      </c>
    </row>
    <row r="6" spans="1:3" x14ac:dyDescent="0.25">
      <c r="A6" s="37" t="s">
        <v>7</v>
      </c>
      <c r="B6" s="37"/>
      <c r="C6" s="32">
        <v>1.0523687869528029</v>
      </c>
    </row>
    <row r="7" spans="1:3" x14ac:dyDescent="0.25">
      <c r="A7" s="37" t="s">
        <v>8</v>
      </c>
      <c r="B7" s="37"/>
      <c r="C7" s="33">
        <v>60</v>
      </c>
    </row>
    <row r="8" spans="1:3" ht="30" x14ac:dyDescent="0.25">
      <c r="A8" s="3" t="s">
        <v>0</v>
      </c>
      <c r="B8" s="2" t="s">
        <v>1</v>
      </c>
      <c r="C8" s="2" t="s">
        <v>2</v>
      </c>
    </row>
    <row r="9" spans="1:3" x14ac:dyDescent="0.25">
      <c r="B9" s="4">
        <v>1</v>
      </c>
      <c r="C9" s="31">
        <v>42177.599999999999</v>
      </c>
    </row>
    <row r="10" spans="1:3" x14ac:dyDescent="0.25">
      <c r="B10" s="4">
        <v>2</v>
      </c>
      <c r="C10" s="31">
        <v>13410.5</v>
      </c>
    </row>
    <row r="11" spans="1:3" x14ac:dyDescent="0.25">
      <c r="B11" s="4">
        <v>3</v>
      </c>
      <c r="C11" s="31">
        <v>4104.6000000000004</v>
      </c>
    </row>
    <row r="12" spans="1:3" x14ac:dyDescent="0.25">
      <c r="B12" s="5">
        <v>4</v>
      </c>
      <c r="C12" s="31"/>
    </row>
    <row r="13" spans="1:3" x14ac:dyDescent="0.25">
      <c r="B13" s="4">
        <v>5</v>
      </c>
      <c r="C13" s="31">
        <v>1297</v>
      </c>
    </row>
    <row r="14" spans="1:3" x14ac:dyDescent="0.25">
      <c r="B14" s="4">
        <v>6</v>
      </c>
      <c r="C14" s="31">
        <v>1041</v>
      </c>
    </row>
    <row r="15" spans="1:3" x14ac:dyDescent="0.25">
      <c r="B15" s="4">
        <v>7</v>
      </c>
      <c r="C15" s="31">
        <v>718.9</v>
      </c>
    </row>
    <row r="16" spans="1:3" x14ac:dyDescent="0.25">
      <c r="B16" s="4">
        <v>8</v>
      </c>
      <c r="C16" s="31">
        <v>616.6</v>
      </c>
    </row>
    <row r="17" spans="2:3" x14ac:dyDescent="0.25">
      <c r="B17" s="4">
        <v>9</v>
      </c>
      <c r="C17" s="31">
        <v>513.29999999999995</v>
      </c>
    </row>
    <row r="18" spans="2:3" x14ac:dyDescent="0.25">
      <c r="B18" s="5">
        <v>10</v>
      </c>
      <c r="C18" s="31">
        <v>410.2</v>
      </c>
    </row>
    <row r="19" spans="2:3" x14ac:dyDescent="0.25">
      <c r="B19" s="5">
        <v>11.5</v>
      </c>
      <c r="C19" s="31">
        <v>421.1</v>
      </c>
    </row>
    <row r="20" spans="2:3" x14ac:dyDescent="0.25">
      <c r="B20" s="4">
        <v>13</v>
      </c>
      <c r="C20" s="31">
        <v>429.6</v>
      </c>
    </row>
    <row r="21" spans="2:3" x14ac:dyDescent="0.25">
      <c r="B21" s="4">
        <v>14.5</v>
      </c>
      <c r="C21" s="31">
        <v>302.10000000000002</v>
      </c>
    </row>
    <row r="22" spans="2:3" x14ac:dyDescent="0.25">
      <c r="B22" s="4">
        <v>16</v>
      </c>
      <c r="C22" s="31">
        <v>320.5</v>
      </c>
    </row>
    <row r="23" spans="2:3" x14ac:dyDescent="0.25">
      <c r="B23" s="4">
        <v>17.5</v>
      </c>
      <c r="C23" s="31">
        <v>291.39999999999998</v>
      </c>
    </row>
    <row r="24" spans="2:3" x14ac:dyDescent="0.25">
      <c r="B24" s="4">
        <v>19</v>
      </c>
      <c r="C24" s="31">
        <v>230.4</v>
      </c>
    </row>
    <row r="25" spans="2:3" x14ac:dyDescent="0.25">
      <c r="B25" s="4">
        <v>20.5</v>
      </c>
      <c r="C25" s="31">
        <v>194</v>
      </c>
    </row>
    <row r="26" spans="2:3" x14ac:dyDescent="0.25">
      <c r="B26" s="4">
        <v>22</v>
      </c>
      <c r="C26" s="31">
        <v>194.1</v>
      </c>
    </row>
    <row r="27" spans="2:3" x14ac:dyDescent="0.25">
      <c r="B27" s="4">
        <v>23.5</v>
      </c>
      <c r="C27" s="31">
        <v>272.10000000000002</v>
      </c>
    </row>
    <row r="28" spans="2:3" x14ac:dyDescent="0.25">
      <c r="B28" s="4">
        <v>25</v>
      </c>
      <c r="C28" s="31">
        <v>178.1</v>
      </c>
    </row>
    <row r="29" spans="2:3" x14ac:dyDescent="0.25">
      <c r="B29" s="4">
        <v>27</v>
      </c>
      <c r="C29" s="31">
        <v>183.3</v>
      </c>
    </row>
    <row r="30" spans="2:3" x14ac:dyDescent="0.25">
      <c r="B30" s="4">
        <v>29</v>
      </c>
      <c r="C30" s="31">
        <v>170.3</v>
      </c>
    </row>
    <row r="31" spans="2:3" x14ac:dyDescent="0.25">
      <c r="B31" s="4">
        <v>31</v>
      </c>
      <c r="C31" s="31">
        <v>178.6</v>
      </c>
    </row>
    <row r="32" spans="2:3" x14ac:dyDescent="0.25">
      <c r="B32" s="4">
        <v>33</v>
      </c>
      <c r="C32" s="31">
        <v>178.7</v>
      </c>
    </row>
    <row r="33" spans="2:3" x14ac:dyDescent="0.25">
      <c r="B33" s="4">
        <v>35</v>
      </c>
      <c r="C33" s="31">
        <v>163.4</v>
      </c>
    </row>
    <row r="34" spans="2:3" x14ac:dyDescent="0.25">
      <c r="B34" s="4">
        <v>37</v>
      </c>
      <c r="C34" s="31">
        <v>143.69999999999999</v>
      </c>
    </row>
    <row r="35" spans="2:3" x14ac:dyDescent="0.25">
      <c r="B35" s="4">
        <v>39</v>
      </c>
      <c r="C35" s="31">
        <v>149.6</v>
      </c>
    </row>
    <row r="36" spans="2:3" x14ac:dyDescent="0.25">
      <c r="B36" s="4">
        <v>41</v>
      </c>
      <c r="C36" s="31">
        <v>150.5</v>
      </c>
    </row>
    <row r="37" spans="2:3" x14ac:dyDescent="0.25">
      <c r="B37" s="4">
        <v>43</v>
      </c>
      <c r="C37" s="31">
        <v>142.5</v>
      </c>
    </row>
    <row r="38" spans="2:3" x14ac:dyDescent="0.25">
      <c r="B38" s="4">
        <v>45</v>
      </c>
      <c r="C38" s="31">
        <v>88.8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148" zoomScale="70" zoomScaleNormal="70" workbookViewId="0">
      <selection activeCell="G170" sqref="G170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1" t="s">
        <v>38</v>
      </c>
    </row>
    <row r="2" spans="1:14" x14ac:dyDescent="0.25">
      <c r="A2" s="37" t="s">
        <v>3</v>
      </c>
      <c r="B2" s="37"/>
      <c r="C2" s="29">
        <v>17896.21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25">
      <c r="A3" s="37" t="s">
        <v>4</v>
      </c>
      <c r="B3" s="37"/>
      <c r="C3" s="28">
        <v>11272.7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25">
      <c r="A4" s="37" t="s">
        <v>5</v>
      </c>
      <c r="B4" s="37"/>
      <c r="C4" s="28">
        <v>2286.3000000000002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x14ac:dyDescent="0.25">
      <c r="A5" s="37" t="s">
        <v>6</v>
      </c>
      <c r="B5" s="37"/>
      <c r="C5" s="30">
        <v>0.88919999999999977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1:14" x14ac:dyDescent="0.25">
      <c r="A6" s="37" t="s">
        <v>7</v>
      </c>
      <c r="B6" s="37"/>
      <c r="C6" s="26">
        <v>1.0523687869528029</v>
      </c>
    </row>
    <row r="7" spans="1:14" x14ac:dyDescent="0.25">
      <c r="A7" s="37" t="s">
        <v>8</v>
      </c>
      <c r="B7" s="37"/>
      <c r="C7" s="27">
        <v>60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40" t="s">
        <v>31</v>
      </c>
      <c r="B8" s="40"/>
      <c r="C8" s="25">
        <v>45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14" x14ac:dyDescent="0.25">
      <c r="A9" s="41" t="s">
        <v>19</v>
      </c>
      <c r="B9" s="41"/>
      <c r="C9">
        <f>C16+C10</f>
        <v>2.5297769926860925</v>
      </c>
      <c r="D9" s="19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x14ac:dyDescent="0.25">
      <c r="A10" s="39" t="s">
        <v>21</v>
      </c>
      <c r="B10" s="39"/>
      <c r="C10">
        <f>60*(C13-(C22/C21)*EXP(-1*C21*C8))/C2/C7</f>
        <v>0.77946741670468667</v>
      </c>
      <c r="D10" s="19"/>
      <c r="E10" s="18"/>
      <c r="F10" s="21"/>
      <c r="G10" s="21"/>
      <c r="H10" s="21"/>
      <c r="I10" s="21"/>
      <c r="J10" s="21"/>
      <c r="K10" s="18"/>
      <c r="L10" s="18"/>
      <c r="M10" s="18"/>
      <c r="N10" s="18"/>
    </row>
    <row r="11" spans="1:14" x14ac:dyDescent="0.25">
      <c r="A11" s="39" t="s">
        <v>22</v>
      </c>
      <c r="B11" s="39"/>
      <c r="C11">
        <f>C16/C9</f>
        <v>0.69188295294082192</v>
      </c>
      <c r="D11" s="19"/>
      <c r="E11" s="18"/>
      <c r="I11" s="20"/>
      <c r="J11" s="20"/>
      <c r="K11" s="18"/>
      <c r="L11" s="18"/>
      <c r="M11" s="18"/>
      <c r="N11" s="18"/>
    </row>
    <row r="12" spans="1:14" x14ac:dyDescent="0.25">
      <c r="A12" s="39" t="s">
        <v>23</v>
      </c>
      <c r="B12" s="39"/>
      <c r="C12">
        <f>C9*C17/(3*0.693)</f>
        <v>18.12938580325342</v>
      </c>
      <c r="D12" s="19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4" x14ac:dyDescent="0.25">
      <c r="A13" s="39" t="s">
        <v>30</v>
      </c>
      <c r="B13" s="39"/>
      <c r="C13" s="19">
        <f>(C3+C4)/C5</f>
        <v>15248.53801169591</v>
      </c>
      <c r="D13" s="19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x14ac:dyDescent="0.25">
      <c r="A14" s="38" t="s">
        <v>34</v>
      </c>
      <c r="B14" s="22" t="s">
        <v>36</v>
      </c>
      <c r="C14" s="19">
        <v>11.5</v>
      </c>
      <c r="D14" s="19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 x14ac:dyDescent="0.25">
      <c r="A15" s="38"/>
      <c r="B15" s="22" t="s">
        <v>37</v>
      </c>
      <c r="C15" s="19">
        <v>45</v>
      </c>
      <c r="D15" s="19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x14ac:dyDescent="0.25">
      <c r="A16" s="38"/>
      <c r="B16" s="22" t="s">
        <v>20</v>
      </c>
      <c r="C16">
        <f>60*C22/(C$2*(1-EXP(-1*C21*60)))</f>
        <v>1.7503095759814058</v>
      </c>
      <c r="D16" s="19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38"/>
      <c r="B17" s="23" t="s">
        <v>24</v>
      </c>
      <c r="C17" s="19">
        <f>0.693/C21</f>
        <v>14.898938994991781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38"/>
      <c r="B18" s="23" t="s">
        <v>25</v>
      </c>
      <c r="C18">
        <f>RSQ(C145:C164,B145:B164)</f>
        <v>0.90051838441775112</v>
      </c>
      <c r="D18" s="19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 x14ac:dyDescent="0.25">
      <c r="A19" s="38"/>
      <c r="B19" s="23" t="s">
        <v>26</v>
      </c>
      <c r="C19" s="19">
        <f>SLOPE(C145:C164,B145:B164)</f>
        <v>-2.0196864636098835E-2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4" x14ac:dyDescent="0.25">
      <c r="A20" s="38"/>
      <c r="B20" s="23" t="s">
        <v>27</v>
      </c>
      <c r="C20" s="19">
        <f>INTERCEPT(C145:C164,B145:B164)</f>
        <v>2.6902182246789197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spans="1:14" x14ac:dyDescent="0.25">
      <c r="A21" s="38"/>
      <c r="B21" s="23" t="s">
        <v>28</v>
      </c>
      <c r="C21" s="19">
        <f>ABS(C19)*2.303</f>
        <v>4.6513379256935619E-2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1:14" x14ac:dyDescent="0.25">
      <c r="A22" s="38"/>
      <c r="B22" s="23" t="s">
        <v>29</v>
      </c>
      <c r="C22" s="19">
        <f>10^C20</f>
        <v>490.02498570854311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1:14" x14ac:dyDescent="0.25">
      <c r="A23" s="38" t="s">
        <v>35</v>
      </c>
      <c r="B23" s="22" t="s">
        <v>36</v>
      </c>
      <c r="C23" s="19">
        <v>5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1:14" x14ac:dyDescent="0.25">
      <c r="A24" s="38"/>
      <c r="B24" s="22" t="s">
        <v>37</v>
      </c>
      <c r="C24" s="19">
        <v>10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1:14" x14ac:dyDescent="0.25">
      <c r="A25" s="38"/>
      <c r="B25" s="22" t="s">
        <v>20</v>
      </c>
      <c r="C25">
        <f>60*C31/(C$2*(1-EXP(-1*C30*60)))</f>
        <v>24.468267127708597</v>
      </c>
      <c r="D25" s="19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1:14" x14ac:dyDescent="0.25">
      <c r="A26" s="38"/>
      <c r="B26" s="23" t="s">
        <v>24</v>
      </c>
      <c r="C26" s="19">
        <f>0.693/C30</f>
        <v>1.8831685691174529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4" x14ac:dyDescent="0.25">
      <c r="A27" s="38"/>
      <c r="B27" s="23" t="s">
        <v>25</v>
      </c>
      <c r="C27">
        <f>RSQ(C296:C302,B296:B302)</f>
        <v>0.99000968281564738</v>
      </c>
      <c r="D27" s="19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x14ac:dyDescent="0.25">
      <c r="A28" s="38"/>
      <c r="B28" s="23" t="s">
        <v>26</v>
      </c>
      <c r="C28" s="19">
        <f>SLOPE(C296:C302,B296:B302)</f>
        <v>-0.15979018503073561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1:14" x14ac:dyDescent="0.25">
      <c r="A29" s="38"/>
      <c r="B29" s="23" t="s">
        <v>27</v>
      </c>
      <c r="C29" s="19">
        <f>INTERCEPT(C296:C302,B296:B302)</f>
        <v>3.863213029956968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1:14" x14ac:dyDescent="0.25">
      <c r="A30" s="38"/>
      <c r="B30" s="23" t="s">
        <v>28</v>
      </c>
      <c r="C30" s="19">
        <f>ABS(C28)*2.303</f>
        <v>0.36799679612578412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4" x14ac:dyDescent="0.25">
      <c r="A31" s="38"/>
      <c r="B31" s="23" t="s">
        <v>29</v>
      </c>
      <c r="C31" s="19">
        <f>10^C29</f>
        <v>7298.1541123465258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spans="1:14" x14ac:dyDescent="0.25">
      <c r="A32" s="38" t="s">
        <v>32</v>
      </c>
      <c r="B32" s="22" t="s">
        <v>36</v>
      </c>
      <c r="C32" s="19">
        <v>1</v>
      </c>
    </row>
    <row r="33" spans="1:14" x14ac:dyDescent="0.25">
      <c r="A33" s="38"/>
      <c r="B33" s="22" t="s">
        <v>37</v>
      </c>
      <c r="C33" s="19">
        <v>3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5">
      <c r="A34" s="38"/>
      <c r="B34" s="22" t="s">
        <v>20</v>
      </c>
      <c r="C34">
        <f>60*C40/(C$2*(1-EXP(-1*C39*60)))</f>
        <v>755.78268195916633</v>
      </c>
      <c r="D34" s="19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1:14" x14ac:dyDescent="0.25">
      <c r="A35" s="38"/>
      <c r="B35" s="23" t="s">
        <v>24</v>
      </c>
      <c r="C35" s="19">
        <f>0.693/C39</f>
        <v>0.44783301006408349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5">
      <c r="A36" s="38"/>
      <c r="B36" s="23" t="s">
        <v>25</v>
      </c>
      <c r="C36">
        <f>RSQ(C324:C326,B324:B326)</f>
        <v>0.99250344813017444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25">
      <c r="A37" s="38"/>
      <c r="B37" s="23" t="s">
        <v>26</v>
      </c>
      <c r="C37" s="19">
        <f>SLOPE(C324:C326,B324:B326)</f>
        <v>-0.67192870409504635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25">
      <c r="A38" s="38"/>
      <c r="B38" s="23" t="s">
        <v>27</v>
      </c>
      <c r="C38" s="19">
        <f>INTERCEPT(C324:C326,B324:B326)</f>
        <v>5.3530067531390735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5">
      <c r="A39" s="38"/>
      <c r="B39" s="23" t="s">
        <v>28</v>
      </c>
      <c r="C39" s="19">
        <f>ABS(C37)*2.303</f>
        <v>1.5474518055308917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25">
      <c r="A40" s="38"/>
      <c r="B40" s="23" t="s">
        <v>29</v>
      </c>
      <c r="C40" s="19">
        <f>10^C38</f>
        <v>225427.42651174086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ht="45" x14ac:dyDescent="0.25">
      <c r="A41" s="3" t="s">
        <v>0</v>
      </c>
      <c r="B41" s="7" t="s">
        <v>1</v>
      </c>
      <c r="C41" s="7" t="s">
        <v>2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5">
      <c r="B42" s="4">
        <v>1</v>
      </c>
      <c r="C42" s="24">
        <v>42177.599999999999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25">
      <c r="B43" s="4">
        <v>2</v>
      </c>
      <c r="C43" s="24">
        <v>13410.5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25">
      <c r="B44" s="4">
        <v>3</v>
      </c>
      <c r="C44" s="24">
        <v>4104.6000000000004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5">
      <c r="B45" s="5">
        <v>4</v>
      </c>
      <c r="C45" s="24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25">
      <c r="B46" s="4">
        <v>5</v>
      </c>
      <c r="C46" s="24">
        <v>1297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25">
      <c r="B47" s="4">
        <v>6</v>
      </c>
      <c r="C47" s="24">
        <v>1041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25">
      <c r="B48" s="4">
        <v>7</v>
      </c>
      <c r="C48" s="24">
        <v>718.9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2:14" x14ac:dyDescent="0.25">
      <c r="B49" s="4">
        <v>8</v>
      </c>
      <c r="C49" s="24">
        <v>616.6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2:14" x14ac:dyDescent="0.25">
      <c r="B50" s="4">
        <v>9</v>
      </c>
      <c r="C50" s="24">
        <v>513.29999999999995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2:14" x14ac:dyDescent="0.25">
      <c r="B51" s="5">
        <v>10</v>
      </c>
      <c r="C51" s="24">
        <v>410.2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2:14" x14ac:dyDescent="0.25">
      <c r="B52" s="5">
        <v>11.5</v>
      </c>
      <c r="C52" s="24">
        <v>421.1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2:14" x14ac:dyDescent="0.25">
      <c r="B53" s="4">
        <v>13</v>
      </c>
      <c r="C53" s="24">
        <v>429.6</v>
      </c>
      <c r="D53" s="8"/>
      <c r="E53" s="8"/>
      <c r="F53" s="8"/>
      <c r="G53" s="8"/>
      <c r="H53" s="8"/>
      <c r="I53" s="8"/>
      <c r="J53" s="8"/>
      <c r="K53" s="8"/>
      <c r="M53" s="8"/>
      <c r="N53" s="8"/>
    </row>
    <row r="54" spans="2:14" x14ac:dyDescent="0.25">
      <c r="B54" s="4">
        <v>14.5</v>
      </c>
      <c r="C54" s="24">
        <v>302.10000000000002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2:14" x14ac:dyDescent="0.25">
      <c r="B55" s="4">
        <v>16</v>
      </c>
      <c r="C55" s="24">
        <v>320.5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2:14" x14ac:dyDescent="0.25">
      <c r="B56" s="4">
        <v>17.5</v>
      </c>
      <c r="C56" s="24">
        <v>291.39999999999998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2:14" x14ac:dyDescent="0.25">
      <c r="B57" s="4">
        <v>19</v>
      </c>
      <c r="C57" s="24">
        <v>230.4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2:14" x14ac:dyDescent="0.25">
      <c r="B58" s="4">
        <v>20.5</v>
      </c>
      <c r="C58" s="24">
        <v>194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2:14" x14ac:dyDescent="0.25">
      <c r="B59" s="4">
        <v>22</v>
      </c>
      <c r="C59" s="24">
        <v>194.1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2:14" x14ac:dyDescent="0.25">
      <c r="B60" s="4">
        <v>23.5</v>
      </c>
      <c r="C60" s="24">
        <v>272.10000000000002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2:14" x14ac:dyDescent="0.25">
      <c r="B61" s="4">
        <v>25</v>
      </c>
      <c r="C61" s="24">
        <v>178.1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2:14" x14ac:dyDescent="0.25">
      <c r="B62" s="4">
        <v>27</v>
      </c>
      <c r="C62" s="24">
        <v>183.3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2:14" x14ac:dyDescent="0.25">
      <c r="B63" s="4">
        <v>29</v>
      </c>
      <c r="C63" s="24">
        <v>170.3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2:14" x14ac:dyDescent="0.25">
      <c r="B64" s="4">
        <v>31</v>
      </c>
      <c r="C64" s="24">
        <v>178.6</v>
      </c>
    </row>
    <row r="65" spans="1:3" x14ac:dyDescent="0.25">
      <c r="B65" s="4">
        <v>33</v>
      </c>
      <c r="C65" s="24">
        <v>178.7</v>
      </c>
    </row>
    <row r="66" spans="1:3" x14ac:dyDescent="0.25">
      <c r="B66" s="4">
        <v>35</v>
      </c>
      <c r="C66" s="24">
        <v>163.4</v>
      </c>
    </row>
    <row r="67" spans="1:3" x14ac:dyDescent="0.25">
      <c r="B67" s="4">
        <v>37</v>
      </c>
      <c r="C67" s="24">
        <v>143.69999999999999</v>
      </c>
    </row>
    <row r="68" spans="1:3" x14ac:dyDescent="0.25">
      <c r="B68" s="4">
        <v>39</v>
      </c>
      <c r="C68" s="24">
        <v>149.6</v>
      </c>
    </row>
    <row r="69" spans="1:3" x14ac:dyDescent="0.25">
      <c r="B69" s="4">
        <v>41</v>
      </c>
      <c r="C69" s="24">
        <v>150.5</v>
      </c>
    </row>
    <row r="70" spans="1:3" x14ac:dyDescent="0.25">
      <c r="B70" s="4">
        <v>43</v>
      </c>
      <c r="C70" s="24">
        <v>142.5</v>
      </c>
    </row>
    <row r="71" spans="1:3" x14ac:dyDescent="0.25">
      <c r="B71" s="4">
        <v>45</v>
      </c>
      <c r="C71" s="24">
        <v>88.8</v>
      </c>
    </row>
    <row r="72" spans="1:3" x14ac:dyDescent="0.25">
      <c r="A72" t="s">
        <v>10</v>
      </c>
      <c r="B72" s="4">
        <v>0</v>
      </c>
    </row>
    <row r="73" spans="1:3" x14ac:dyDescent="0.25">
      <c r="B73" s="4">
        <v>1</v>
      </c>
      <c r="C73">
        <f>C42*C$6</f>
        <v>44386.389748580536</v>
      </c>
    </row>
    <row r="74" spans="1:3" x14ac:dyDescent="0.25">
      <c r="B74" s="4">
        <v>2</v>
      </c>
      <c r="C74">
        <f t="shared" ref="C74:C102" si="0">C43*C$6</f>
        <v>14112.791617430563</v>
      </c>
    </row>
    <row r="75" spans="1:3" x14ac:dyDescent="0.25">
      <c r="B75" s="4">
        <v>3</v>
      </c>
      <c r="C75">
        <f t="shared" si="0"/>
        <v>4319.5529229264748</v>
      </c>
    </row>
    <row r="76" spans="1:3" x14ac:dyDescent="0.25">
      <c r="B76" s="5">
        <v>4</v>
      </c>
      <c r="C76">
        <f t="shared" si="0"/>
        <v>0</v>
      </c>
    </row>
    <row r="77" spans="1:3" x14ac:dyDescent="0.25">
      <c r="B77" s="4">
        <v>5</v>
      </c>
      <c r="C77">
        <f t="shared" si="0"/>
        <v>1364.9223166777854</v>
      </c>
    </row>
    <row r="78" spans="1:3" x14ac:dyDescent="0.25">
      <c r="B78" s="4">
        <v>6</v>
      </c>
      <c r="C78">
        <f t="shared" si="0"/>
        <v>1095.5159072178678</v>
      </c>
    </row>
    <row r="79" spans="1:3" x14ac:dyDescent="0.25">
      <c r="B79" s="4">
        <v>7</v>
      </c>
      <c r="C79">
        <f t="shared" si="0"/>
        <v>756.54792094036998</v>
      </c>
    </row>
    <row r="80" spans="1:3" x14ac:dyDescent="0.25">
      <c r="B80" s="4">
        <v>8</v>
      </c>
      <c r="C80">
        <f t="shared" si="0"/>
        <v>648.89059403509827</v>
      </c>
    </row>
    <row r="81" spans="2:3" x14ac:dyDescent="0.25">
      <c r="B81" s="4">
        <v>9</v>
      </c>
      <c r="C81">
        <f t="shared" si="0"/>
        <v>540.18089834287366</v>
      </c>
    </row>
    <row r="82" spans="2:3" x14ac:dyDescent="0.25">
      <c r="B82" s="5">
        <v>10</v>
      </c>
      <c r="C82">
        <f t="shared" si="0"/>
        <v>431.68167640803972</v>
      </c>
    </row>
    <row r="83" spans="2:3" x14ac:dyDescent="0.25">
      <c r="B83" s="5">
        <v>11.5</v>
      </c>
      <c r="C83">
        <f t="shared" si="0"/>
        <v>443.15249618582533</v>
      </c>
    </row>
    <row r="84" spans="2:3" x14ac:dyDescent="0.25">
      <c r="B84" s="4">
        <v>13</v>
      </c>
      <c r="C84">
        <f t="shared" si="0"/>
        <v>452.09763087492416</v>
      </c>
    </row>
    <row r="85" spans="2:3" x14ac:dyDescent="0.25">
      <c r="B85" s="4">
        <v>14.5</v>
      </c>
      <c r="C85">
        <f t="shared" si="0"/>
        <v>317.92061053844179</v>
      </c>
    </row>
    <row r="86" spans="2:3" x14ac:dyDescent="0.25">
      <c r="B86" s="4">
        <v>16</v>
      </c>
      <c r="C86">
        <f t="shared" si="0"/>
        <v>337.28419621837332</v>
      </c>
    </row>
    <row r="87" spans="2:3" x14ac:dyDescent="0.25">
      <c r="B87" s="4">
        <v>17.5</v>
      </c>
      <c r="C87">
        <f t="shared" si="0"/>
        <v>306.66026451804674</v>
      </c>
    </row>
    <row r="88" spans="2:3" x14ac:dyDescent="0.25">
      <c r="B88" s="4">
        <v>19</v>
      </c>
      <c r="C88">
        <f t="shared" si="0"/>
        <v>242.46576851392578</v>
      </c>
    </row>
    <row r="89" spans="2:3" x14ac:dyDescent="0.25">
      <c r="B89" s="4">
        <v>20.5</v>
      </c>
      <c r="C89">
        <f t="shared" si="0"/>
        <v>204.15954466884375</v>
      </c>
    </row>
    <row r="90" spans="2:3" x14ac:dyDescent="0.25">
      <c r="B90" s="4">
        <v>22</v>
      </c>
      <c r="C90">
        <f t="shared" si="0"/>
        <v>204.26478154753903</v>
      </c>
    </row>
    <row r="91" spans="2:3" x14ac:dyDescent="0.25">
      <c r="B91" s="4">
        <v>23.5</v>
      </c>
      <c r="C91">
        <f t="shared" si="0"/>
        <v>286.34954692985769</v>
      </c>
    </row>
    <row r="92" spans="2:3" x14ac:dyDescent="0.25">
      <c r="B92" s="4">
        <v>25</v>
      </c>
      <c r="C92">
        <f t="shared" si="0"/>
        <v>187.42688095629418</v>
      </c>
    </row>
    <row r="93" spans="2:3" x14ac:dyDescent="0.25">
      <c r="B93" s="4">
        <v>27</v>
      </c>
      <c r="C93">
        <f t="shared" si="0"/>
        <v>192.89919864844879</v>
      </c>
    </row>
    <row r="94" spans="2:3" x14ac:dyDescent="0.25">
      <c r="B94" s="4">
        <v>29</v>
      </c>
      <c r="C94">
        <f t="shared" si="0"/>
        <v>179.21840441806233</v>
      </c>
    </row>
    <row r="95" spans="2:3" x14ac:dyDescent="0.25">
      <c r="B95" s="4">
        <v>31</v>
      </c>
      <c r="C95">
        <f t="shared" si="0"/>
        <v>187.95306534977058</v>
      </c>
    </row>
    <row r="96" spans="2:3" x14ac:dyDescent="0.25">
      <c r="B96" s="4">
        <v>33</v>
      </c>
      <c r="C96">
        <f t="shared" si="0"/>
        <v>188.05830222846586</v>
      </c>
    </row>
    <row r="97" spans="1:3" x14ac:dyDescent="0.25">
      <c r="B97" s="4">
        <v>35</v>
      </c>
      <c r="C97">
        <f t="shared" si="0"/>
        <v>171.957059788088</v>
      </c>
    </row>
    <row r="98" spans="1:3" x14ac:dyDescent="0.25">
      <c r="B98" s="4">
        <v>37</v>
      </c>
      <c r="C98">
        <f t="shared" si="0"/>
        <v>151.22539468511778</v>
      </c>
    </row>
    <row r="99" spans="1:3" x14ac:dyDescent="0.25">
      <c r="B99" s="4">
        <v>39</v>
      </c>
      <c r="C99">
        <f t="shared" si="0"/>
        <v>157.43437052813931</v>
      </c>
    </row>
    <row r="100" spans="1:3" x14ac:dyDescent="0.25">
      <c r="B100" s="4">
        <v>41</v>
      </c>
      <c r="C100">
        <f t="shared" si="0"/>
        <v>158.38150243639683</v>
      </c>
    </row>
    <row r="101" spans="1:3" x14ac:dyDescent="0.25">
      <c r="B101" s="4">
        <v>43</v>
      </c>
      <c r="C101">
        <f t="shared" si="0"/>
        <v>149.96255214077442</v>
      </c>
    </row>
    <row r="102" spans="1:3" x14ac:dyDescent="0.25">
      <c r="B102" s="4">
        <v>45</v>
      </c>
      <c r="C102">
        <f t="shared" si="0"/>
        <v>93.450348281408893</v>
      </c>
    </row>
    <row r="103" spans="1:3" x14ac:dyDescent="0.25">
      <c r="A103" t="s">
        <v>9</v>
      </c>
      <c r="B103" s="4">
        <v>0</v>
      </c>
    </row>
    <row r="104" spans="1:3" x14ac:dyDescent="0.25">
      <c r="B104" s="4">
        <v>1</v>
      </c>
      <c r="C104">
        <f>C73/C$5/($B73-$B72)</f>
        <v>49917.21744104875</v>
      </c>
    </row>
    <row r="105" spans="1:3" x14ac:dyDescent="0.25">
      <c r="B105" s="4">
        <v>2</v>
      </c>
      <c r="C105">
        <f t="shared" ref="C105:C133" si="1">C74/C$5/($B74-$B73)</f>
        <v>15871.335602148636</v>
      </c>
    </row>
    <row r="106" spans="1:3" x14ac:dyDescent="0.25">
      <c r="B106" s="4">
        <v>3</v>
      </c>
      <c r="C106">
        <f t="shared" si="1"/>
        <v>4857.796809408992</v>
      </c>
    </row>
    <row r="107" spans="1:3" x14ac:dyDescent="0.25">
      <c r="B107" s="5">
        <v>4</v>
      </c>
      <c r="C107">
        <f t="shared" si="1"/>
        <v>0</v>
      </c>
    </row>
    <row r="108" spans="1:3" x14ac:dyDescent="0.25">
      <c r="B108" s="4">
        <v>5</v>
      </c>
      <c r="C108">
        <f t="shared" si="1"/>
        <v>1535.0003561378608</v>
      </c>
    </row>
    <row r="109" spans="1:3" x14ac:dyDescent="0.25">
      <c r="B109" s="4">
        <v>6</v>
      </c>
      <c r="C109">
        <f t="shared" si="1"/>
        <v>1232.0241871545975</v>
      </c>
    </row>
    <row r="110" spans="1:3" x14ac:dyDescent="0.25">
      <c r="B110" s="4">
        <v>7</v>
      </c>
      <c r="C110">
        <f t="shared" si="1"/>
        <v>850.81862453932763</v>
      </c>
    </row>
    <row r="111" spans="1:3" x14ac:dyDescent="0.25">
      <c r="B111" s="4">
        <v>8</v>
      </c>
      <c r="C111">
        <f t="shared" si="1"/>
        <v>729.74650701203154</v>
      </c>
    </row>
    <row r="112" spans="1:3" x14ac:dyDescent="0.25">
      <c r="B112" s="4">
        <v>9</v>
      </c>
      <c r="C112">
        <f t="shared" si="1"/>
        <v>607.49088882464446</v>
      </c>
    </row>
    <row r="113" spans="2:3" x14ac:dyDescent="0.25">
      <c r="B113" s="5">
        <v>10</v>
      </c>
      <c r="C113">
        <f t="shared" si="1"/>
        <v>485.47197076927557</v>
      </c>
    </row>
    <row r="114" spans="2:3" x14ac:dyDescent="0.25">
      <c r="B114" s="5">
        <v>11.5</v>
      </c>
      <c r="C114">
        <f t="shared" si="1"/>
        <v>332.24808530951077</v>
      </c>
    </row>
    <row r="115" spans="2:3" x14ac:dyDescent="0.25">
      <c r="B115" s="4">
        <v>13</v>
      </c>
      <c r="C115">
        <f t="shared" si="1"/>
        <v>338.95458905002573</v>
      </c>
    </row>
    <row r="116" spans="2:3" x14ac:dyDescent="0.25">
      <c r="B116" s="4">
        <v>14.5</v>
      </c>
      <c r="C116">
        <f t="shared" si="1"/>
        <v>238.35703294230163</v>
      </c>
    </row>
    <row r="117" spans="2:3" x14ac:dyDescent="0.25">
      <c r="B117" s="4">
        <v>16</v>
      </c>
      <c r="C117">
        <f t="shared" si="1"/>
        <v>252.87464103941625</v>
      </c>
    </row>
    <row r="118" spans="2:3" x14ac:dyDescent="0.25">
      <c r="B118" s="4">
        <v>17.5</v>
      </c>
      <c r="C118">
        <f t="shared" si="1"/>
        <v>229.91472823365334</v>
      </c>
    </row>
    <row r="119" spans="2:3" x14ac:dyDescent="0.25">
      <c r="B119" s="4">
        <v>19</v>
      </c>
      <c r="C119">
        <f t="shared" si="1"/>
        <v>181.78570138995789</v>
      </c>
    </row>
    <row r="120" spans="2:3" x14ac:dyDescent="0.25">
      <c r="B120" s="4">
        <v>20.5</v>
      </c>
      <c r="C120">
        <f t="shared" si="1"/>
        <v>153.06608537175273</v>
      </c>
    </row>
    <row r="121" spans="2:3" x14ac:dyDescent="0.25">
      <c r="B121" s="4">
        <v>22</v>
      </c>
      <c r="C121">
        <f t="shared" si="1"/>
        <v>153.14498541575878</v>
      </c>
    </row>
    <row r="122" spans="2:3" x14ac:dyDescent="0.25">
      <c r="B122" s="4">
        <v>23.5</v>
      </c>
      <c r="C122">
        <f t="shared" si="1"/>
        <v>214.68701974048417</v>
      </c>
    </row>
    <row r="123" spans="2:3" x14ac:dyDescent="0.25">
      <c r="B123" s="4">
        <v>25</v>
      </c>
      <c r="C123">
        <f t="shared" si="1"/>
        <v>140.52097837478951</v>
      </c>
    </row>
    <row r="124" spans="2:3" x14ac:dyDescent="0.25">
      <c r="B124" s="4">
        <v>27</v>
      </c>
      <c r="C124">
        <f t="shared" si="1"/>
        <v>108.46783549732841</v>
      </c>
    </row>
    <row r="125" spans="2:3" x14ac:dyDescent="0.25">
      <c r="B125" s="4">
        <v>29</v>
      </c>
      <c r="C125">
        <f t="shared" si="1"/>
        <v>100.77508120673774</v>
      </c>
    </row>
    <row r="126" spans="2:3" x14ac:dyDescent="0.25">
      <c r="B126" s="4">
        <v>31</v>
      </c>
      <c r="C126">
        <f t="shared" si="1"/>
        <v>105.68660894611484</v>
      </c>
    </row>
    <row r="127" spans="2:3" x14ac:dyDescent="0.25">
      <c r="B127" s="4">
        <v>33</v>
      </c>
      <c r="C127">
        <f t="shared" si="1"/>
        <v>105.74578397911938</v>
      </c>
    </row>
    <row r="128" spans="2:3" x14ac:dyDescent="0.25">
      <c r="B128" s="4">
        <v>35</v>
      </c>
      <c r="C128">
        <f t="shared" si="1"/>
        <v>96.692003929424232</v>
      </c>
    </row>
    <row r="129" spans="1:3" x14ac:dyDescent="0.25">
      <c r="B129" s="4">
        <v>37</v>
      </c>
      <c r="C129">
        <f t="shared" si="1"/>
        <v>85.03452242752914</v>
      </c>
    </row>
    <row r="130" spans="1:3" x14ac:dyDescent="0.25">
      <c r="B130" s="4">
        <v>39</v>
      </c>
      <c r="C130">
        <f t="shared" si="1"/>
        <v>88.525849374797204</v>
      </c>
    </row>
    <row r="131" spans="1:3" x14ac:dyDescent="0.25">
      <c r="B131" s="4">
        <v>41</v>
      </c>
      <c r="C131">
        <f t="shared" si="1"/>
        <v>89.058424671838097</v>
      </c>
    </row>
    <row r="132" spans="1:3" x14ac:dyDescent="0.25">
      <c r="B132" s="4">
        <v>43</v>
      </c>
      <c r="C132">
        <f t="shared" si="1"/>
        <v>84.324422031474612</v>
      </c>
    </row>
    <row r="133" spans="1:3" x14ac:dyDescent="0.25">
      <c r="B133" s="4">
        <v>45</v>
      </c>
      <c r="C133">
        <f t="shared" si="1"/>
        <v>52.547429308034701</v>
      </c>
    </row>
    <row r="134" spans="1:3" x14ac:dyDescent="0.25">
      <c r="A134" t="s">
        <v>11</v>
      </c>
      <c r="B134" s="4">
        <v>0</v>
      </c>
    </row>
    <row r="135" spans="1:3" x14ac:dyDescent="0.25">
      <c r="B135" s="4">
        <v>1</v>
      </c>
      <c r="C135">
        <f>LOG10(C104)</f>
        <v>4.6982503682673347</v>
      </c>
    </row>
    <row r="136" spans="1:3" x14ac:dyDescent="0.25">
      <c r="B136" s="4">
        <v>2</v>
      </c>
      <c r="C136">
        <f t="shared" ref="C136:C164" si="2">LOG10(C105)</f>
        <v>4.2006134749739141</v>
      </c>
    </row>
    <row r="137" spans="1:3" x14ac:dyDescent="0.25">
      <c r="B137" s="4">
        <v>3</v>
      </c>
      <c r="C137">
        <f t="shared" si="2"/>
        <v>3.6864393452986799</v>
      </c>
    </row>
    <row r="138" spans="1:3" x14ac:dyDescent="0.25">
      <c r="B138" s="5">
        <v>4</v>
      </c>
    </row>
    <row r="139" spans="1:3" x14ac:dyDescent="0.25">
      <c r="B139" s="4">
        <v>5</v>
      </c>
      <c r="C139">
        <f t="shared" si="2"/>
        <v>3.1861084805745667</v>
      </c>
    </row>
    <row r="140" spans="1:3" x14ac:dyDescent="0.25">
      <c r="B140" s="4">
        <v>6</v>
      </c>
      <c r="C140">
        <f t="shared" si="2"/>
        <v>3.0906192340010228</v>
      </c>
    </row>
    <row r="141" spans="1:3" x14ac:dyDescent="0.25">
      <c r="B141" s="4">
        <v>7</v>
      </c>
      <c r="C141">
        <f t="shared" si="2"/>
        <v>2.9298369881020214</v>
      </c>
    </row>
    <row r="142" spans="1:3" x14ac:dyDescent="0.25">
      <c r="B142" s="4">
        <v>8</v>
      </c>
      <c r="C142">
        <f t="shared" si="2"/>
        <v>2.863172024880976</v>
      </c>
    </row>
    <row r="143" spans="1:3" x14ac:dyDescent="0.25">
      <c r="B143" s="4">
        <v>9</v>
      </c>
      <c r="C143">
        <f t="shared" si="2"/>
        <v>2.7835397687512491</v>
      </c>
    </row>
    <row r="144" spans="1:3" x14ac:dyDescent="0.25">
      <c r="B144" s="5">
        <v>10</v>
      </c>
      <c r="C144">
        <f t="shared" si="2"/>
        <v>2.6861641605228339</v>
      </c>
    </row>
    <row r="145" spans="2:14" x14ac:dyDescent="0.25">
      <c r="B145" s="15">
        <v>11.5</v>
      </c>
      <c r="C145" s="16">
        <f t="shared" si="2"/>
        <v>2.5214624868550706</v>
      </c>
    </row>
    <row r="146" spans="2:14" x14ac:dyDescent="0.25">
      <c r="B146" s="4">
        <v>13</v>
      </c>
      <c r="C146">
        <f t="shared" si="2"/>
        <v>2.5301415181263045</v>
      </c>
    </row>
    <row r="147" spans="2:14" x14ac:dyDescent="0.25">
      <c r="B147" s="4">
        <v>14.5</v>
      </c>
      <c r="C147">
        <f t="shared" si="2"/>
        <v>2.3772279707080859</v>
      </c>
    </row>
    <row r="148" spans="2:14" x14ac:dyDescent="0.25">
      <c r="B148" s="4">
        <v>16</v>
      </c>
      <c r="C148">
        <f t="shared" si="2"/>
        <v>2.4029052792896417</v>
      </c>
    </row>
    <row r="149" spans="2:14" x14ac:dyDescent="0.25">
      <c r="B149" s="4">
        <v>17.5</v>
      </c>
      <c r="C149">
        <f t="shared" si="2"/>
        <v>2.3615667928687767</v>
      </c>
    </row>
    <row r="150" spans="2:14" x14ac:dyDescent="0.25">
      <c r="B150" s="4">
        <v>19</v>
      </c>
      <c r="C150">
        <f t="shared" si="2"/>
        <v>2.2595597201859796</v>
      </c>
    </row>
    <row r="151" spans="2:14" x14ac:dyDescent="0.25">
      <c r="B151" s="4">
        <v>20.5</v>
      </c>
      <c r="C151">
        <f t="shared" si="2"/>
        <v>2.1848789753650313</v>
      </c>
    </row>
    <row r="152" spans="2:14" x14ac:dyDescent="0.25">
      <c r="B152" s="4">
        <v>22</v>
      </c>
      <c r="C152">
        <f t="shared" si="2"/>
        <v>2.185102780823168</v>
      </c>
    </row>
    <row r="153" spans="2:14" x14ac:dyDescent="0.25">
      <c r="B153" s="4">
        <v>23.5</v>
      </c>
      <c r="C153">
        <f t="shared" si="2"/>
        <v>2.331805787214563</v>
      </c>
    </row>
    <row r="154" spans="2:14" x14ac:dyDescent="0.25">
      <c r="B154" s="4">
        <v>25</v>
      </c>
      <c r="C154">
        <f t="shared" si="2"/>
        <v>2.1477411648980489</v>
      </c>
    </row>
    <row r="155" spans="2:14" x14ac:dyDescent="0.25">
      <c r="B155" s="4">
        <v>27</v>
      </c>
      <c r="C155">
        <f t="shared" si="2"/>
        <v>2.035300973788722</v>
      </c>
    </row>
    <row r="156" spans="2:14" x14ac:dyDescent="0.25">
      <c r="B156" s="4">
        <v>29</v>
      </c>
      <c r="C156">
        <f t="shared" si="2"/>
        <v>2.0033531567891063</v>
      </c>
    </row>
    <row r="157" spans="2:14" x14ac:dyDescent="0.25">
      <c r="B157" s="4">
        <v>31</v>
      </c>
      <c r="C157">
        <f t="shared" si="2"/>
        <v>2.024019963379033</v>
      </c>
    </row>
    <row r="158" spans="2:14" x14ac:dyDescent="0.25">
      <c r="B158" s="4">
        <v>33</v>
      </c>
      <c r="C158">
        <f t="shared" si="2"/>
        <v>2.0242630613321495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 spans="2:14" x14ac:dyDescent="0.25">
      <c r="B159" s="4">
        <v>35</v>
      </c>
      <c r="C159">
        <f t="shared" si="2"/>
        <v>1.9853905610229021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pans="2:14" x14ac:dyDescent="0.25">
      <c r="B160" s="4">
        <v>37</v>
      </c>
      <c r="C160">
        <f t="shared" si="2"/>
        <v>1.9295952769607312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1:14" x14ac:dyDescent="0.25">
      <c r="B161" s="4">
        <v>39</v>
      </c>
      <c r="C161">
        <f t="shared" si="2"/>
        <v>1.9470701023549479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spans="1:14" x14ac:dyDescent="0.25">
      <c r="B162" s="4">
        <v>41</v>
      </c>
      <c r="C162">
        <f t="shared" si="2"/>
        <v>1.9496750087563675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spans="1:14" x14ac:dyDescent="0.25">
      <c r="B163" s="4">
        <v>43</v>
      </c>
      <c r="C163">
        <f t="shared" si="2"/>
        <v>1.9259533731710343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spans="1:14" x14ac:dyDescent="0.25">
      <c r="B164" s="4">
        <v>45</v>
      </c>
      <c r="C164">
        <f t="shared" si="2"/>
        <v>1.7205514746051065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spans="1:14" x14ac:dyDescent="0.25">
      <c r="A165" t="s">
        <v>12</v>
      </c>
      <c r="B165" s="4">
        <v>0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pans="1:14" x14ac:dyDescent="0.25">
      <c r="B166" s="4">
        <v>1</v>
      </c>
      <c r="C166" s="12">
        <f>RSQ($B135:$B$164, $C135:$C$164)</f>
        <v>0.68986686947268183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spans="1:14" x14ac:dyDescent="0.25">
      <c r="B167" s="4">
        <v>2</v>
      </c>
      <c r="C167" s="12">
        <f>RSQ($B136:$B$164, $C136:$C$164)</f>
        <v>0.74188419030017227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pans="1:14" x14ac:dyDescent="0.25">
      <c r="B168" s="4">
        <v>3</v>
      </c>
      <c r="C168" s="12">
        <f>RSQ($B137:$B$164, $C137:$C$164)</f>
        <v>0.80892753576634902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</row>
    <row r="169" spans="1:14" x14ac:dyDescent="0.25">
      <c r="B169" s="5">
        <v>4</v>
      </c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spans="1:14" x14ac:dyDescent="0.25">
      <c r="B170" s="4">
        <v>5</v>
      </c>
      <c r="C170" s="12">
        <f>RSQ($B139:$B$164, $C139:$C$164)</f>
        <v>0.85976899493186998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 spans="1:14" x14ac:dyDescent="0.25">
      <c r="B171" s="4">
        <v>6</v>
      </c>
      <c r="C171" s="12">
        <f>RSQ($B140:$B$164, $C140:$C$164)</f>
        <v>0.86785015053223669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 spans="1:14" x14ac:dyDescent="0.25">
      <c r="B172" s="4">
        <v>7</v>
      </c>
      <c r="C172" s="12">
        <f>RSQ($B141:$B$164, $C141:$C$164)</f>
        <v>0.87991853089380745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 spans="1:14" x14ac:dyDescent="0.25">
      <c r="B173" s="4">
        <v>8</v>
      </c>
      <c r="C173" s="12">
        <f>RSQ($B142:$B$164, $C142:$C$164)</f>
        <v>0.88264934868641542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 spans="1:14" x14ac:dyDescent="0.25">
      <c r="B174" s="4">
        <v>9</v>
      </c>
      <c r="C174" s="12">
        <f>RSQ($B143:$B$164, $C143:$C$164)</f>
        <v>0.88865253358303564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 spans="1:14" x14ac:dyDescent="0.25">
      <c r="B175" s="5">
        <v>10</v>
      </c>
      <c r="C175" s="12">
        <f>RSQ($B144:$B$164, $C144:$C$164)</f>
        <v>0.89653647286250682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 spans="1:14" x14ac:dyDescent="0.25">
      <c r="B176" s="5">
        <v>11.5</v>
      </c>
      <c r="C176" s="14">
        <f>RSQ($B145:$B$164, $C145:$C$164)</f>
        <v>0.90051838441775112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 spans="2:14" x14ac:dyDescent="0.25">
      <c r="B177" s="4">
        <v>13</v>
      </c>
      <c r="C177" s="12">
        <f>RSQ($B146:$B$164, $C146:$C$164)</f>
        <v>0.88769238757871338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 spans="2:14" x14ac:dyDescent="0.25">
      <c r="B178" s="4">
        <v>14.5</v>
      </c>
      <c r="C178" s="12">
        <f>RSQ($B147:$B$164, $C147:$C$164)</f>
        <v>0.88145421376850086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 spans="2:14" x14ac:dyDescent="0.25">
      <c r="B179" s="4">
        <v>16</v>
      </c>
      <c r="C179" s="12">
        <f>RSQ($B148:$B$164, $C148:$C$164)</f>
        <v>0.86392831723577812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spans="2:14" x14ac:dyDescent="0.25">
      <c r="B180" s="4">
        <v>17.5</v>
      </c>
      <c r="C180" s="12">
        <f>RSQ($B149:$B$164, $C149:$C$164)</f>
        <v>0.84357134065034312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 spans="2:14" x14ac:dyDescent="0.25">
      <c r="B181" s="4">
        <v>19</v>
      </c>
      <c r="C181" s="12">
        <f>RSQ($B150:$B$164, $C150:$C$164)</f>
        <v>0.81832328871572113</v>
      </c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pans="2:14" x14ac:dyDescent="0.25">
      <c r="B182" s="4">
        <v>20.5</v>
      </c>
      <c r="C182" s="12">
        <f>RSQ($B151:$B$164, $C151:$C$164)</f>
        <v>0.78721401086239584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 spans="2:14" x14ac:dyDescent="0.25">
      <c r="B183" s="4">
        <v>22</v>
      </c>
      <c r="C183" s="12">
        <f>RSQ($B152:$B$164, $C152:$C$164)</f>
        <v>0.77157572683346431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spans="2:14" x14ac:dyDescent="0.25">
      <c r="B184" s="4">
        <v>23.5</v>
      </c>
      <c r="C184" s="12">
        <f>RSQ($B153:$B$164, $C153:$C$164)</f>
        <v>0.7429027990889906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spans="2:14" x14ac:dyDescent="0.25">
      <c r="B185" s="4">
        <v>25</v>
      </c>
      <c r="C185" s="12">
        <f>RSQ($B154:$B$164, $C154:$C$164)</f>
        <v>0.7369984174333406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spans="2:14" x14ac:dyDescent="0.25">
      <c r="B186" s="4">
        <v>27</v>
      </c>
      <c r="C186" s="12">
        <f>RSQ($B155:$B$164, $C155:$C$164)</f>
        <v>0.65031708944949274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spans="2:14" x14ac:dyDescent="0.25">
      <c r="B187" s="4">
        <v>29</v>
      </c>
      <c r="C187" s="12">
        <f>RSQ($B156:$B$164, $C156:$C$164)</f>
        <v>0.6323669147111719</v>
      </c>
    </row>
    <row r="188" spans="2:14" x14ac:dyDescent="0.25">
      <c r="B188" s="4">
        <v>31</v>
      </c>
      <c r="C188" s="12">
        <f>RSQ($B157:$B$164, $C157:$C$164)</f>
        <v>0.67233198565317853</v>
      </c>
    </row>
    <row r="189" spans="2:14" x14ac:dyDescent="0.25">
      <c r="B189" s="4">
        <v>33</v>
      </c>
      <c r="C189" s="12">
        <f>RSQ($B158:$B$164, $C158:$C$164)</f>
        <v>0.64576305699941983</v>
      </c>
    </row>
    <row r="190" spans="2:14" x14ac:dyDescent="0.25">
      <c r="B190" s="4">
        <v>35</v>
      </c>
      <c r="C190" s="12">
        <f>RSQ($B159:$B$164, $C159:$C$164)</f>
        <v>0.56167601216202312</v>
      </c>
    </row>
    <row r="191" spans="2:14" x14ac:dyDescent="0.25">
      <c r="B191" s="4">
        <v>37</v>
      </c>
      <c r="C191" s="12">
        <f>RSQ($B160:$B$164, $C160:$C$164)</f>
        <v>0.50382810964268887</v>
      </c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 spans="2:14" x14ac:dyDescent="0.25">
      <c r="B192" s="4">
        <v>39</v>
      </c>
      <c r="C192" s="12">
        <f>RSQ($B161:$B$164, $C161:$C$164)</f>
        <v>0.67286173903619695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 spans="1:14" x14ac:dyDescent="0.25">
      <c r="B193" s="4">
        <v>41</v>
      </c>
      <c r="C193" s="12">
        <f>RSQ($B162:$B$164, $C162:$C$164)</f>
        <v>0.82673159380074845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 spans="1:14" x14ac:dyDescent="0.25">
      <c r="B194" s="4">
        <v>43</v>
      </c>
      <c r="C194" s="12">
        <f>RSQ($B163:$B$164, $C163:$C$164)</f>
        <v>0.99999999999999978</v>
      </c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 spans="1:14" x14ac:dyDescent="0.25">
      <c r="B195" s="4">
        <v>45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 spans="1:14" x14ac:dyDescent="0.25">
      <c r="A196" t="s">
        <v>16</v>
      </c>
      <c r="C196">
        <v>10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1:14" x14ac:dyDescent="0.25">
      <c r="A197" t="s">
        <v>13</v>
      </c>
      <c r="B197" s="4">
        <v>0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 spans="1:14" x14ac:dyDescent="0.25">
      <c r="B198" s="4">
        <v>1</v>
      </c>
    </row>
    <row r="199" spans="1:14" x14ac:dyDescent="0.25">
      <c r="B199" s="4">
        <v>2</v>
      </c>
      <c r="C199" s="12">
        <f>RSQ($B$135:$B136, $C$135:$C136)</f>
        <v>0.99999999999999978</v>
      </c>
    </row>
    <row r="200" spans="1:14" x14ac:dyDescent="0.25">
      <c r="B200" s="4">
        <v>3</v>
      </c>
      <c r="C200" s="12">
        <f>RSQ($B$135:$B137, $C$135:$C137)</f>
        <v>0.99991096369446031</v>
      </c>
    </row>
    <row r="201" spans="1:14" x14ac:dyDescent="0.25">
      <c r="B201" s="5">
        <v>4</v>
      </c>
      <c r="C201" s="12"/>
    </row>
    <row r="202" spans="1:14" x14ac:dyDescent="0.25">
      <c r="B202" s="4">
        <v>5</v>
      </c>
      <c r="C202" s="12">
        <f>RSQ($B$135:$B139, $C$135:$C139)</f>
        <v>0.96518060016574225</v>
      </c>
    </row>
    <row r="203" spans="1:14" x14ac:dyDescent="0.25">
      <c r="B203" s="4">
        <v>6</v>
      </c>
      <c r="C203" s="12">
        <f>RSQ($B$135:$B140, $C$135:$C140)</f>
        <v>0.94658264845598794</v>
      </c>
    </row>
    <row r="204" spans="1:14" x14ac:dyDescent="0.25">
      <c r="B204" s="4">
        <v>7</v>
      </c>
      <c r="C204" s="12">
        <f>RSQ($B$135:$B141, $C$135:$C141)</f>
        <v>0.93963653504497469</v>
      </c>
    </row>
    <row r="205" spans="1:14" x14ac:dyDescent="0.25">
      <c r="B205" s="4">
        <v>8</v>
      </c>
      <c r="C205" s="12">
        <f>RSQ($B$135:$B142, $C$135:$C142)</f>
        <v>0.92220821093291483</v>
      </c>
    </row>
    <row r="206" spans="1:14" x14ac:dyDescent="0.25">
      <c r="B206" s="4">
        <v>9</v>
      </c>
      <c r="C206" s="12"/>
    </row>
    <row r="207" spans="1:14" x14ac:dyDescent="0.25">
      <c r="B207" s="5">
        <v>10</v>
      </c>
      <c r="C207" s="12"/>
    </row>
    <row r="208" spans="1:14" x14ac:dyDescent="0.25">
      <c r="B208" s="15">
        <v>11.5</v>
      </c>
      <c r="C208" s="13"/>
    </row>
    <row r="209" spans="2:3" x14ac:dyDescent="0.25">
      <c r="B209" s="4">
        <v>13</v>
      </c>
      <c r="C209" s="12"/>
    </row>
    <row r="210" spans="2:3" x14ac:dyDescent="0.25">
      <c r="B210" s="4">
        <v>14.5</v>
      </c>
    </row>
    <row r="211" spans="2:3" x14ac:dyDescent="0.25">
      <c r="B211" s="4">
        <v>16</v>
      </c>
    </row>
    <row r="212" spans="2:3" x14ac:dyDescent="0.25">
      <c r="B212" s="4">
        <v>17.5</v>
      </c>
    </row>
    <row r="213" spans="2:3" x14ac:dyDescent="0.25">
      <c r="B213" s="4">
        <v>19</v>
      </c>
    </row>
    <row r="214" spans="2:3" x14ac:dyDescent="0.25">
      <c r="B214" s="4">
        <v>20.5</v>
      </c>
    </row>
    <row r="215" spans="2:3" x14ac:dyDescent="0.25">
      <c r="B215" s="4">
        <v>22</v>
      </c>
    </row>
    <row r="216" spans="2:3" x14ac:dyDescent="0.25">
      <c r="B216" s="4">
        <v>23.5</v>
      </c>
    </row>
    <row r="217" spans="2:3" x14ac:dyDescent="0.25">
      <c r="B217" s="4">
        <v>25</v>
      </c>
    </row>
    <row r="218" spans="2:3" x14ac:dyDescent="0.25">
      <c r="B218" s="4">
        <v>27</v>
      </c>
    </row>
    <row r="219" spans="2:3" x14ac:dyDescent="0.25">
      <c r="B219" s="4">
        <v>29</v>
      </c>
    </row>
    <row r="220" spans="2:3" x14ac:dyDescent="0.25">
      <c r="B220" s="4">
        <v>31</v>
      </c>
    </row>
    <row r="221" spans="2:3" x14ac:dyDescent="0.25">
      <c r="B221" s="4">
        <v>33</v>
      </c>
    </row>
    <row r="222" spans="2:3" x14ac:dyDescent="0.25">
      <c r="B222" s="4">
        <v>35</v>
      </c>
    </row>
    <row r="223" spans="2:3" x14ac:dyDescent="0.25">
      <c r="B223" s="4">
        <v>37</v>
      </c>
    </row>
    <row r="224" spans="2:3" x14ac:dyDescent="0.25">
      <c r="B224" s="4">
        <v>39</v>
      </c>
    </row>
    <row r="225" spans="1:3" x14ac:dyDescent="0.25">
      <c r="B225" s="4">
        <v>41</v>
      </c>
    </row>
    <row r="226" spans="1:3" x14ac:dyDescent="0.25">
      <c r="B226" s="4">
        <v>43</v>
      </c>
    </row>
    <row r="227" spans="1:3" x14ac:dyDescent="0.25">
      <c r="B227" s="4">
        <v>45</v>
      </c>
    </row>
    <row r="228" spans="1:3" x14ac:dyDescent="0.25">
      <c r="A228" t="s">
        <v>17</v>
      </c>
      <c r="B228" s="4">
        <v>0</v>
      </c>
    </row>
    <row r="229" spans="1:3" x14ac:dyDescent="0.25">
      <c r="B229" s="4">
        <v>1</v>
      </c>
    </row>
    <row r="230" spans="1:3" x14ac:dyDescent="0.25">
      <c r="B230" s="4">
        <v>2</v>
      </c>
    </row>
    <row r="231" spans="1:3" x14ac:dyDescent="0.25">
      <c r="B231" s="4">
        <v>3</v>
      </c>
      <c r="C231" s="32">
        <f>RSQ($B137:$B$144, C137:C$144)</f>
        <v>0.93286550540095448</v>
      </c>
    </row>
    <row r="232" spans="1:3" x14ac:dyDescent="0.25">
      <c r="B232" s="5">
        <v>4</v>
      </c>
      <c r="C232" s="32">
        <f>RSQ($B138:$B$144, C138:C$144)</f>
        <v>0.98456696306103397</v>
      </c>
    </row>
    <row r="233" spans="1:3" x14ac:dyDescent="0.25">
      <c r="B233" s="4">
        <v>5</v>
      </c>
      <c r="C233" s="32">
        <f>RSQ($B139:$B$144, C139:C$144)</f>
        <v>0.98456696306103397</v>
      </c>
    </row>
    <row r="234" spans="1:3" x14ac:dyDescent="0.25">
      <c r="B234" s="4">
        <v>6</v>
      </c>
      <c r="C234" s="32">
        <f>RSQ($B140:$B$144, C140:C$144)</f>
        <v>0.97513497216198364</v>
      </c>
    </row>
    <row r="235" spans="1:3" x14ac:dyDescent="0.25">
      <c r="B235" s="4">
        <v>7</v>
      </c>
      <c r="C235" s="32">
        <f>RSQ($B141:$B$144, C141:C$144)</f>
        <v>0.99284094520843713</v>
      </c>
    </row>
    <row r="236" spans="1:3" x14ac:dyDescent="0.25">
      <c r="B236" s="4">
        <v>8</v>
      </c>
      <c r="C236" s="32">
        <f>RSQ($B142:$B$144, C142:C$144)</f>
        <v>0.99666179676348299</v>
      </c>
    </row>
    <row r="237" spans="1:3" x14ac:dyDescent="0.25">
      <c r="B237" s="4">
        <v>9</v>
      </c>
      <c r="C237">
        <f>RSQ($B143:$B$144, C143:C$144)</f>
        <v>0.99999999999999978</v>
      </c>
    </row>
    <row r="238" spans="1:3" x14ac:dyDescent="0.25">
      <c r="B238" s="5">
        <v>10</v>
      </c>
    </row>
    <row r="239" spans="1:3" x14ac:dyDescent="0.25">
      <c r="B239" s="15">
        <v>11.5</v>
      </c>
      <c r="C239" s="16"/>
    </row>
    <row r="240" spans="1:3" x14ac:dyDescent="0.25">
      <c r="B240" s="4">
        <v>13</v>
      </c>
    </row>
    <row r="241" spans="2:14" x14ac:dyDescent="0.25">
      <c r="B241" s="4">
        <v>14.5</v>
      </c>
    </row>
    <row r="242" spans="2:14" x14ac:dyDescent="0.25">
      <c r="B242" s="4">
        <v>16</v>
      </c>
    </row>
    <row r="243" spans="2:14" x14ac:dyDescent="0.25">
      <c r="B243" s="4">
        <v>17.5</v>
      </c>
    </row>
    <row r="244" spans="2:14" x14ac:dyDescent="0.25">
      <c r="B244" s="4">
        <v>19</v>
      </c>
    </row>
    <row r="245" spans="2:14" x14ac:dyDescent="0.25">
      <c r="B245" s="4">
        <v>20.5</v>
      </c>
    </row>
    <row r="246" spans="2:14" x14ac:dyDescent="0.25">
      <c r="B246" s="4">
        <v>22</v>
      </c>
    </row>
    <row r="247" spans="2:14" x14ac:dyDescent="0.25">
      <c r="B247" s="4">
        <v>23.5</v>
      </c>
    </row>
    <row r="248" spans="2:14" x14ac:dyDescent="0.25">
      <c r="B248" s="4">
        <v>25</v>
      </c>
    </row>
    <row r="249" spans="2:14" x14ac:dyDescent="0.25">
      <c r="B249" s="4">
        <v>27</v>
      </c>
    </row>
    <row r="250" spans="2:14" x14ac:dyDescent="0.25">
      <c r="B250" s="4">
        <v>29</v>
      </c>
    </row>
    <row r="251" spans="2:14" x14ac:dyDescent="0.25">
      <c r="B251" s="4">
        <v>31</v>
      </c>
    </row>
    <row r="252" spans="2:14" x14ac:dyDescent="0.25">
      <c r="B252" s="4">
        <v>33</v>
      </c>
    </row>
    <row r="253" spans="2:14" x14ac:dyDescent="0.25">
      <c r="B253" s="4">
        <v>35</v>
      </c>
    </row>
    <row r="254" spans="2:14" x14ac:dyDescent="0.25">
      <c r="B254" s="4">
        <v>37</v>
      </c>
    </row>
    <row r="255" spans="2:14" x14ac:dyDescent="0.25">
      <c r="B255" s="4">
        <v>39</v>
      </c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 spans="2:14" x14ac:dyDescent="0.25">
      <c r="B256" s="4">
        <v>41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 spans="1:14" x14ac:dyDescent="0.25">
      <c r="B257" s="4">
        <v>43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 spans="1:14" x14ac:dyDescent="0.25">
      <c r="B258" s="4">
        <v>45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 spans="1:14" x14ac:dyDescent="0.25">
      <c r="A259" t="s">
        <v>14</v>
      </c>
      <c r="B259" s="4">
        <v>0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 spans="1:14" x14ac:dyDescent="0.25">
      <c r="B260" s="4">
        <v>1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pans="1:14" x14ac:dyDescent="0.25">
      <c r="B261" s="4">
        <v>2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 spans="1:14" x14ac:dyDescent="0.25">
      <c r="B262" s="4">
        <v>3</v>
      </c>
      <c r="C262" s="12">
        <f>SUM(C199,C231)</f>
        <v>1.9328655054009543</v>
      </c>
    </row>
    <row r="263" spans="1:14" x14ac:dyDescent="0.25">
      <c r="B263" s="5">
        <v>4</v>
      </c>
      <c r="C263" s="12">
        <f>SUM(C200,C232)</f>
        <v>1.9844779267554942</v>
      </c>
    </row>
    <row r="264" spans="1:14" x14ac:dyDescent="0.25">
      <c r="B264" s="4">
        <v>5</v>
      </c>
      <c r="C264" s="17">
        <f>SUM(C201,C233)</f>
        <v>0.98456696306103397</v>
      </c>
    </row>
    <row r="265" spans="1:14" x14ac:dyDescent="0.25">
      <c r="B265" s="4">
        <v>6</v>
      </c>
      <c r="C265" s="12">
        <f t="shared" ref="C265:C268" si="3">SUM(C202,C234)</f>
        <v>1.9403155723277259</v>
      </c>
    </row>
    <row r="266" spans="1:14" x14ac:dyDescent="0.25">
      <c r="B266" s="4">
        <v>7</v>
      </c>
      <c r="C266" s="12">
        <f t="shared" si="3"/>
        <v>1.9394235936644251</v>
      </c>
    </row>
    <row r="267" spans="1:14" x14ac:dyDescent="0.25">
      <c r="B267" s="4">
        <v>8</v>
      </c>
      <c r="C267" s="12">
        <f t="shared" si="3"/>
        <v>1.9362983318084577</v>
      </c>
    </row>
    <row r="268" spans="1:14" x14ac:dyDescent="0.25">
      <c r="B268" s="4">
        <v>9</v>
      </c>
      <c r="C268" s="12">
        <f t="shared" si="3"/>
        <v>1.9222082109329146</v>
      </c>
    </row>
    <row r="269" spans="1:14" x14ac:dyDescent="0.25">
      <c r="B269" s="5">
        <v>10</v>
      </c>
    </row>
    <row r="270" spans="1:14" x14ac:dyDescent="0.25">
      <c r="B270" s="5">
        <v>11.5</v>
      </c>
    </row>
    <row r="271" spans="1:14" x14ac:dyDescent="0.25">
      <c r="B271" s="4">
        <v>13</v>
      </c>
    </row>
    <row r="272" spans="1:14" x14ac:dyDescent="0.25">
      <c r="B272" s="4">
        <v>14.5</v>
      </c>
    </row>
    <row r="273" spans="2:2" x14ac:dyDescent="0.25">
      <c r="B273" s="4">
        <v>16</v>
      </c>
    </row>
    <row r="274" spans="2:2" x14ac:dyDescent="0.25">
      <c r="B274" s="4">
        <v>17.5</v>
      </c>
    </row>
    <row r="275" spans="2:2" x14ac:dyDescent="0.25">
      <c r="B275" s="4">
        <v>19</v>
      </c>
    </row>
    <row r="276" spans="2:2" x14ac:dyDescent="0.25">
      <c r="B276" s="4">
        <v>20.5</v>
      </c>
    </row>
    <row r="277" spans="2:2" x14ac:dyDescent="0.25">
      <c r="B277" s="4">
        <v>22</v>
      </c>
    </row>
    <row r="278" spans="2:2" x14ac:dyDescent="0.25">
      <c r="B278" s="4">
        <v>23.5</v>
      </c>
    </row>
    <row r="279" spans="2:2" x14ac:dyDescent="0.25">
      <c r="B279" s="4">
        <v>25</v>
      </c>
    </row>
    <row r="280" spans="2:2" x14ac:dyDescent="0.25">
      <c r="B280" s="4">
        <v>27</v>
      </c>
    </row>
    <row r="281" spans="2:2" x14ac:dyDescent="0.25">
      <c r="B281" s="4">
        <v>29</v>
      </c>
    </row>
    <row r="282" spans="2:2" x14ac:dyDescent="0.25">
      <c r="B282" s="4">
        <v>31</v>
      </c>
    </row>
    <row r="283" spans="2:2" x14ac:dyDescent="0.25">
      <c r="B283" s="4">
        <v>33</v>
      </c>
    </row>
    <row r="284" spans="2:2" x14ac:dyDescent="0.25">
      <c r="B284" s="4">
        <v>35</v>
      </c>
    </row>
    <row r="285" spans="2:2" x14ac:dyDescent="0.25">
      <c r="B285" s="4">
        <v>37</v>
      </c>
    </row>
    <row r="286" spans="2:2" x14ac:dyDescent="0.25">
      <c r="B286" s="4">
        <v>39</v>
      </c>
    </row>
    <row r="287" spans="2:2" x14ac:dyDescent="0.25">
      <c r="B287" s="4">
        <v>41</v>
      </c>
    </row>
    <row r="288" spans="2:2" x14ac:dyDescent="0.25">
      <c r="B288" s="4">
        <v>43</v>
      </c>
    </row>
    <row r="289" spans="1:3" x14ac:dyDescent="0.25">
      <c r="B289" s="4">
        <v>45</v>
      </c>
    </row>
    <row r="290" spans="1:3" x14ac:dyDescent="0.25">
      <c r="A290" t="s">
        <v>15</v>
      </c>
      <c r="C290">
        <f>MAX(C259:C289)</f>
        <v>1.9844779267554942</v>
      </c>
    </row>
    <row r="291" spans="1:3" x14ac:dyDescent="0.25">
      <c r="A291" t="s">
        <v>18</v>
      </c>
      <c r="C291">
        <f>MATCH(C290,C260:C268,0)-1</f>
        <v>3</v>
      </c>
    </row>
    <row r="292" spans="1:3" x14ac:dyDescent="0.25">
      <c r="A292" t="s">
        <v>33</v>
      </c>
      <c r="B292" s="4">
        <v>0</v>
      </c>
    </row>
    <row r="293" spans="1:3" x14ac:dyDescent="0.25">
      <c r="B293" s="4">
        <v>1</v>
      </c>
      <c r="C293">
        <f t="shared" ref="C293:C301" si="4">LOG(10^C135-10^(C$19*$B293+C$20))</f>
        <v>4.6941615471621363</v>
      </c>
    </row>
    <row r="294" spans="1:3" x14ac:dyDescent="0.25">
      <c r="B294" s="4">
        <v>2</v>
      </c>
      <c r="C294">
        <f t="shared" si="4"/>
        <v>4.1882204562483087</v>
      </c>
    </row>
    <row r="295" spans="1:3" x14ac:dyDescent="0.25">
      <c r="B295" s="4">
        <v>3</v>
      </c>
      <c r="C295">
        <f t="shared" si="4"/>
        <v>3.6465588767459431</v>
      </c>
    </row>
    <row r="296" spans="1:3" x14ac:dyDescent="0.25">
      <c r="B296" s="5">
        <v>4</v>
      </c>
    </row>
    <row r="297" spans="1:3" x14ac:dyDescent="0.25">
      <c r="B297" s="4">
        <v>5</v>
      </c>
      <c r="C297">
        <f t="shared" si="4"/>
        <v>3.05942742289115</v>
      </c>
    </row>
    <row r="298" spans="1:3" x14ac:dyDescent="0.25">
      <c r="B298" s="4">
        <v>6</v>
      </c>
      <c r="C298">
        <f t="shared" si="4"/>
        <v>2.9351604234143913</v>
      </c>
    </row>
    <row r="299" spans="1:3" x14ac:dyDescent="0.25">
      <c r="B299" s="4">
        <v>7</v>
      </c>
      <c r="C299">
        <f t="shared" si="4"/>
        <v>2.6963140377516281</v>
      </c>
    </row>
    <row r="300" spans="1:3" x14ac:dyDescent="0.25">
      <c r="B300" s="4">
        <v>8</v>
      </c>
      <c r="C300">
        <f t="shared" si="4"/>
        <v>2.593240878555148</v>
      </c>
    </row>
    <row r="301" spans="1:3" x14ac:dyDescent="0.25">
      <c r="B301" s="4">
        <v>9</v>
      </c>
      <c r="C301">
        <f t="shared" si="4"/>
        <v>2.4549251929561429</v>
      </c>
    </row>
    <row r="302" spans="1:3" x14ac:dyDescent="0.25">
      <c r="B302" s="5">
        <v>10</v>
      </c>
      <c r="C302">
        <f>LOG(10^C144-10^(C$19*$B302+C$20))</f>
        <v>2.2496518977902458</v>
      </c>
    </row>
    <row r="303" spans="1:3" x14ac:dyDescent="0.25">
      <c r="B303" s="15">
        <v>11.5</v>
      </c>
    </row>
    <row r="304" spans="1:3" x14ac:dyDescent="0.25">
      <c r="B304" s="4">
        <v>13</v>
      </c>
    </row>
    <row r="305" spans="2:2" x14ac:dyDescent="0.25">
      <c r="B305" s="4">
        <v>14.5</v>
      </c>
    </row>
    <row r="306" spans="2:2" x14ac:dyDescent="0.25">
      <c r="B306" s="4">
        <v>16</v>
      </c>
    </row>
    <row r="307" spans="2:2" x14ac:dyDescent="0.25">
      <c r="B307" s="4">
        <v>17.5</v>
      </c>
    </row>
    <row r="308" spans="2:2" x14ac:dyDescent="0.25">
      <c r="B308" s="4">
        <v>19</v>
      </c>
    </row>
    <row r="309" spans="2:2" x14ac:dyDescent="0.25">
      <c r="B309" s="4">
        <v>20.5</v>
      </c>
    </row>
    <row r="310" spans="2:2" x14ac:dyDescent="0.25">
      <c r="B310" s="4">
        <v>22</v>
      </c>
    </row>
    <row r="311" spans="2:2" x14ac:dyDescent="0.25">
      <c r="B311" s="4">
        <v>23.5</v>
      </c>
    </row>
    <row r="312" spans="2:2" x14ac:dyDescent="0.25">
      <c r="B312" s="4">
        <v>25</v>
      </c>
    </row>
    <row r="313" spans="2:2" x14ac:dyDescent="0.25">
      <c r="B313" s="4">
        <v>27</v>
      </c>
    </row>
    <row r="314" spans="2:2" x14ac:dyDescent="0.25">
      <c r="B314" s="4">
        <v>29</v>
      </c>
    </row>
    <row r="315" spans="2:2" x14ac:dyDescent="0.25">
      <c r="B315" s="4">
        <v>31</v>
      </c>
    </row>
    <row r="316" spans="2:2" x14ac:dyDescent="0.25">
      <c r="B316" s="4">
        <v>33</v>
      </c>
    </row>
    <row r="317" spans="2:2" x14ac:dyDescent="0.25">
      <c r="B317" s="4">
        <v>35</v>
      </c>
    </row>
    <row r="318" spans="2:2" x14ac:dyDescent="0.25">
      <c r="B318" s="4">
        <v>37</v>
      </c>
    </row>
    <row r="319" spans="2:2" x14ac:dyDescent="0.25">
      <c r="B319" s="4">
        <v>39</v>
      </c>
    </row>
    <row r="320" spans="2:2" x14ac:dyDescent="0.25">
      <c r="B320" s="4">
        <v>41</v>
      </c>
    </row>
    <row r="321" spans="1:3" x14ac:dyDescent="0.25">
      <c r="B321" s="4">
        <v>43</v>
      </c>
    </row>
    <row r="322" spans="1:3" x14ac:dyDescent="0.25">
      <c r="B322" s="4">
        <v>45</v>
      </c>
    </row>
    <row r="323" spans="1:3" x14ac:dyDescent="0.25">
      <c r="A323" t="s">
        <v>33</v>
      </c>
      <c r="B323" s="4">
        <v>0</v>
      </c>
    </row>
    <row r="324" spans="1:3" x14ac:dyDescent="0.25">
      <c r="B324" s="4">
        <v>1</v>
      </c>
      <c r="C324">
        <f t="shared" ref="C324:C326" si="5">LOG(10^C293-10^(C$28*$B324+C$29))</f>
        <v>4.6473627256490806</v>
      </c>
    </row>
    <row r="325" spans="1:3" x14ac:dyDescent="0.25">
      <c r="B325" s="4">
        <v>2</v>
      </c>
      <c r="C325">
        <f t="shared" si="5"/>
        <v>4.076579991738873</v>
      </c>
    </row>
    <row r="326" spans="1:3" x14ac:dyDescent="0.25">
      <c r="B326" s="4">
        <v>3</v>
      </c>
      <c r="C326">
        <f t="shared" si="5"/>
        <v>3.3035053174589879</v>
      </c>
    </row>
    <row r="327" spans="1:3" x14ac:dyDescent="0.25">
      <c r="B327" s="5">
        <v>4</v>
      </c>
    </row>
    <row r="328" spans="1:3" x14ac:dyDescent="0.25">
      <c r="B328" s="4">
        <v>5</v>
      </c>
    </row>
    <row r="329" spans="1:3" x14ac:dyDescent="0.25">
      <c r="B329" s="4">
        <v>6</v>
      </c>
    </row>
    <row r="330" spans="1:3" x14ac:dyDescent="0.25">
      <c r="B330" s="4">
        <v>7</v>
      </c>
    </row>
    <row r="331" spans="1:3" x14ac:dyDescent="0.25">
      <c r="B331" s="4">
        <v>8</v>
      </c>
    </row>
    <row r="332" spans="1:3" x14ac:dyDescent="0.25">
      <c r="B332" s="4">
        <v>9</v>
      </c>
    </row>
    <row r="333" spans="1:3" x14ac:dyDescent="0.25">
      <c r="B333" s="5">
        <v>10</v>
      </c>
    </row>
    <row r="334" spans="1:3" x14ac:dyDescent="0.25">
      <c r="B334" s="15">
        <v>11.5</v>
      </c>
    </row>
    <row r="335" spans="1:3" x14ac:dyDescent="0.25">
      <c r="B335" s="4">
        <v>13</v>
      </c>
    </row>
    <row r="336" spans="1:3" x14ac:dyDescent="0.25">
      <c r="B336" s="4">
        <v>14.5</v>
      </c>
    </row>
    <row r="337" spans="2:2" x14ac:dyDescent="0.25">
      <c r="B337" s="4">
        <v>16</v>
      </c>
    </row>
    <row r="338" spans="2:2" x14ac:dyDescent="0.25">
      <c r="B338" s="4">
        <v>17.5</v>
      </c>
    </row>
    <row r="339" spans="2:2" x14ac:dyDescent="0.25">
      <c r="B339" s="4">
        <v>19</v>
      </c>
    </row>
    <row r="340" spans="2:2" x14ac:dyDescent="0.25">
      <c r="B340" s="4">
        <v>20.5</v>
      </c>
    </row>
    <row r="341" spans="2:2" x14ac:dyDescent="0.25">
      <c r="B341" s="4">
        <v>22</v>
      </c>
    </row>
    <row r="342" spans="2:2" x14ac:dyDescent="0.25">
      <c r="B342" s="4">
        <v>23.5</v>
      </c>
    </row>
    <row r="343" spans="2:2" x14ac:dyDescent="0.25">
      <c r="B343" s="4">
        <v>25</v>
      </c>
    </row>
    <row r="344" spans="2:2" x14ac:dyDescent="0.25">
      <c r="B344" s="4">
        <v>27</v>
      </c>
    </row>
    <row r="345" spans="2:2" x14ac:dyDescent="0.25">
      <c r="B345" s="4">
        <v>29</v>
      </c>
    </row>
    <row r="346" spans="2:2" x14ac:dyDescent="0.25">
      <c r="B346" s="4">
        <v>31</v>
      </c>
    </row>
    <row r="347" spans="2:2" x14ac:dyDescent="0.25">
      <c r="B347" s="4">
        <v>33</v>
      </c>
    </row>
    <row r="348" spans="2:2" x14ac:dyDescent="0.25">
      <c r="B348" s="4">
        <v>35</v>
      </c>
    </row>
    <row r="349" spans="2:2" x14ac:dyDescent="0.25">
      <c r="B349" s="4">
        <v>37</v>
      </c>
    </row>
    <row r="350" spans="2:2" x14ac:dyDescent="0.25">
      <c r="B350" s="4">
        <v>39</v>
      </c>
    </row>
    <row r="351" spans="2:2" x14ac:dyDescent="0.25">
      <c r="B351" s="4">
        <v>41</v>
      </c>
    </row>
    <row r="352" spans="2:2" x14ac:dyDescent="0.25">
      <c r="B352" s="4">
        <v>43</v>
      </c>
    </row>
    <row r="353" spans="2:2" x14ac:dyDescent="0.25">
      <c r="B353" s="4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2016-08-21T02:28:52Z</dcterms:modified>
</cp:coreProperties>
</file>