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/>
</workbook>
</file>

<file path=xl/calcChain.xml><?xml version="1.0" encoding="utf-8"?>
<calcChain xmlns="http://schemas.openxmlformats.org/spreadsheetml/2006/main">
  <c r="C36" i="2" l="1"/>
  <c r="C29" i="2"/>
  <c r="C28" i="2"/>
  <c r="C27" i="2"/>
  <c r="C20" i="2"/>
  <c r="C19" i="2"/>
  <c r="C18" i="2"/>
  <c r="C264" i="2"/>
  <c r="C263" i="2"/>
  <c r="C262" i="2"/>
  <c r="C231" i="2"/>
  <c r="C232" i="2"/>
  <c r="C233" i="2"/>
  <c r="C199" i="2"/>
  <c r="C201" i="2" l="1"/>
  <c r="C13" i="2" l="1"/>
  <c r="C74" i="2" l="1"/>
  <c r="C105" i="2" s="1"/>
  <c r="C136" i="2" s="1"/>
  <c r="C75" i="2"/>
  <c r="C106" i="2" s="1"/>
  <c r="C137" i="2" s="1"/>
  <c r="C76" i="2"/>
  <c r="C107" i="2" s="1"/>
  <c r="C138" i="2" s="1"/>
  <c r="C77" i="2"/>
  <c r="C108" i="2" s="1"/>
  <c r="C139" i="2" s="1"/>
  <c r="C78" i="2"/>
  <c r="C109" i="2" s="1"/>
  <c r="C140" i="2" s="1"/>
  <c r="C79" i="2"/>
  <c r="C110" i="2" s="1"/>
  <c r="C141" i="2" s="1"/>
  <c r="C80" i="2"/>
  <c r="C111" i="2" s="1"/>
  <c r="C142" i="2" s="1"/>
  <c r="C81" i="2"/>
  <c r="C112" i="2" s="1"/>
  <c r="C143" i="2" s="1"/>
  <c r="C82" i="2"/>
  <c r="C113" i="2" s="1"/>
  <c r="C144" i="2" s="1"/>
  <c r="C83" i="2"/>
  <c r="C114" i="2" s="1"/>
  <c r="C84" i="2"/>
  <c r="C115" i="2" s="1"/>
  <c r="C146" i="2" s="1"/>
  <c r="C85" i="2"/>
  <c r="C116" i="2" s="1"/>
  <c r="C147" i="2" s="1"/>
  <c r="C86" i="2"/>
  <c r="C117" i="2" s="1"/>
  <c r="C148" i="2" s="1"/>
  <c r="C87" i="2"/>
  <c r="C118" i="2" s="1"/>
  <c r="C149" i="2" s="1"/>
  <c r="C88" i="2"/>
  <c r="C119" i="2" s="1"/>
  <c r="C150" i="2" s="1"/>
  <c r="C89" i="2"/>
  <c r="C120" i="2" s="1"/>
  <c r="C151" i="2" s="1"/>
  <c r="C90" i="2"/>
  <c r="C121" i="2" s="1"/>
  <c r="C152" i="2" s="1"/>
  <c r="C91" i="2"/>
  <c r="C122" i="2" s="1"/>
  <c r="C153" i="2" s="1"/>
  <c r="C92" i="2"/>
  <c r="C123" i="2" s="1"/>
  <c r="C154" i="2" s="1"/>
  <c r="C93" i="2"/>
  <c r="C124" i="2" s="1"/>
  <c r="C155" i="2" s="1"/>
  <c r="C94" i="2"/>
  <c r="C125" i="2" s="1"/>
  <c r="C156" i="2" s="1"/>
  <c r="C95" i="2"/>
  <c r="C126" i="2" s="1"/>
  <c r="C157" i="2" s="1"/>
  <c r="C96" i="2"/>
  <c r="C127" i="2" s="1"/>
  <c r="C158" i="2" s="1"/>
  <c r="C97" i="2"/>
  <c r="C128" i="2" s="1"/>
  <c r="C159" i="2" s="1"/>
  <c r="C98" i="2"/>
  <c r="C129" i="2" s="1"/>
  <c r="C160" i="2" s="1"/>
  <c r="C99" i="2"/>
  <c r="C130" i="2" s="1"/>
  <c r="C161" i="2" s="1"/>
  <c r="C100" i="2"/>
  <c r="C131" i="2" s="1"/>
  <c r="C162" i="2" s="1"/>
  <c r="C101" i="2"/>
  <c r="C132" i="2" s="1"/>
  <c r="C163" i="2" s="1"/>
  <c r="C102" i="2"/>
  <c r="C133" i="2" s="1"/>
  <c r="C164" i="2" s="1"/>
  <c r="C73" i="2"/>
  <c r="C104" i="2" s="1"/>
  <c r="C135" i="2" s="1"/>
  <c r="C22" i="2" l="1"/>
  <c r="C200" i="2"/>
  <c r="C166" i="2"/>
  <c r="C194" i="2"/>
  <c r="C192" i="2"/>
  <c r="C190" i="2"/>
  <c r="C188" i="2"/>
  <c r="C186" i="2"/>
  <c r="C184" i="2"/>
  <c r="C182" i="2"/>
  <c r="C180" i="2"/>
  <c r="C178" i="2"/>
  <c r="C174" i="2"/>
  <c r="C172" i="2"/>
  <c r="C170" i="2"/>
  <c r="C168" i="2"/>
  <c r="C193" i="2"/>
  <c r="C191" i="2"/>
  <c r="C189" i="2"/>
  <c r="C187" i="2"/>
  <c r="C185" i="2"/>
  <c r="C183" i="2"/>
  <c r="C181" i="2"/>
  <c r="C179" i="2"/>
  <c r="C177" i="2"/>
  <c r="C175" i="2"/>
  <c r="C173" i="2"/>
  <c r="C171" i="2"/>
  <c r="C169" i="2"/>
  <c r="C167" i="2"/>
  <c r="C302" i="2" l="1"/>
  <c r="C301" i="2"/>
  <c r="C300" i="2"/>
  <c r="C295" i="2"/>
  <c r="C293" i="2"/>
  <c r="C296" i="2"/>
  <c r="C298" i="2"/>
  <c r="C294" i="2"/>
  <c r="C297" i="2"/>
  <c r="C299" i="2"/>
  <c r="C21" i="2"/>
  <c r="C10" i="2" s="1"/>
  <c r="C16" i="2" l="1"/>
  <c r="C17" i="2"/>
  <c r="C31" i="2"/>
  <c r="C30" i="2"/>
  <c r="C290" i="2"/>
  <c r="C291" i="2" s="1"/>
  <c r="C9" i="2" l="1"/>
  <c r="C12" i="2" s="1"/>
  <c r="C25" i="2"/>
  <c r="C325" i="2"/>
  <c r="C324" i="2"/>
  <c r="C327" i="2"/>
  <c r="C26" i="2"/>
  <c r="C326" i="2"/>
  <c r="C11" i="2" l="1"/>
  <c r="C38" i="2"/>
  <c r="C40" i="2" s="1"/>
  <c r="C37" i="2"/>
  <c r="C39" i="2" s="1"/>
  <c r="C35" i="2" s="1"/>
  <c r="C34" i="2" l="1"/>
</calcChain>
</file>

<file path=xl/sharedStrings.xml><?xml version="1.0" encoding="utf-8"?>
<sst xmlns="http://schemas.openxmlformats.org/spreadsheetml/2006/main" count="68" uniqueCount="39">
  <si>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</si>
  <si>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</si>
  <si>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</si>
  <si>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</si>
  <si>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</si>
  <si>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</si>
  <si>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</si>
  <si>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</si>
  <si>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</si>
  <si>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Run 1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</si>
  <si>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</si>
  <si>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</si>
  <si>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</si>
  <si>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</si>
  <si>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</si>
  <si>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</si>
  <si>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</si>
  <si>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</si>
  <si>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</si>
  <si>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p12_r2_max_index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</si>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</sst>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2" fontId="0" fillId="2" borderId="0" xfId="0" applyNumberFormat="1" applyFill="1"/>
    <xf numFmtId="2" fontId="2" fillId="0" borderId="3" xfId="1" applyNumberFormat="1" applyBorder="1"/>
    <xf numFmtId="2" fontId="0" fillId="0" borderId="2" xfId="0" applyNumberFormat="1" applyBorder="1" applyAlignment="1">
      <alignment horizontal="center" vertical="center"/>
    </xf>
    <xf numFmtId="164" fontId="2" fillId="0" borderId="0" xfId="1" applyNumberFormat="1" applyFont="1" applyFill="1" applyBorder="1" applyAlignment="1" applyProtection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0" fontId="3" fillId="0" borderId="0" xfId="0" applyFont="1"/>
    <xf numFmtId="0" fontId="3" fillId="0" borderId="3" xfId="0" applyFont="1" applyBorder="1"/>
    <xf numFmtId="0" fontId="3" fillId="0" borderId="4" xfId="0" applyFont="1" applyBorder="1"/>
    <xf numFmtId="165" fontId="0" fillId="0" borderId="0" xfId="0" applyNumberFormat="1"/>
    <xf numFmtId="165" fontId="0" fillId="0" borderId="5" xfId="0" applyNumberFormat="1" applyBorder="1"/>
    <xf numFmtId="165" fontId="1" fillId="0" borderId="5" xfId="0" applyNumberFormat="1" applyFont="1" applyBorder="1"/>
    <xf numFmtId="2" fontId="0" fillId="2" borderId="5" xfId="0" applyNumberFormat="1" applyFill="1" applyBorder="1"/>
    <xf numFmtId="0" fontId="0" fillId="0" borderId="5" xfId="0" applyBorder="1"/>
    <xf numFmtId="165" fontId="1" fillId="0" borderId="0" xfId="0" applyNumberFormat="1" applyFont="1"/>
    <xf numFmtId="2" fontId="0" fillId="0" borderId="0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0" fontId="5" fillId="0" borderId="0" xfId="2"/>
    <xf numFmtId="0" fontId="5" fillId="0" borderId="0" xfId="2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topLeftCell="A10" zoomScaleNormal="100" workbookViewId="0">
      <selection activeCell="K19" sqref="K19"/>
    </sheetView>
  </sheetViews>
  <sheetFormatPr defaultRowHeight="15" x14ac:dyDescent="0.25"/>
  <cols>
    <col min="1" max="1" width="4.28515625" customWidth="1"/>
    <col min="2" max="2" width="12.42578125" customWidth="1"/>
    <col min="3" max="3" width="15.7109375" customWidth="1"/>
  </cols>
  <sheetData>
    <row r="1" spans="1:3" x14ac:dyDescent="0.25">
      <c r="C1" s="1" t="s">
        <v>9</v>
      </c>
    </row>
    <row r="2" spans="1:3" ht="30.75" customHeight="1" x14ac:dyDescent="0.25">
      <c r="A2" s="28" t="s">
        <v>3</v>
      </c>
      <c r="B2" s="28"/>
      <c r="C2">
        <v>17875.075000000001</v>
      </c>
    </row>
    <row r="3" spans="1:3" x14ac:dyDescent="0.25">
      <c r="A3" s="28" t="s">
        <v>4</v>
      </c>
      <c r="B3" s="28"/>
      <c r="C3" s="24">
        <v>8554.2999999999993</v>
      </c>
    </row>
    <row r="4" spans="1:3" x14ac:dyDescent="0.25">
      <c r="A4" s="28" t="s">
        <v>5</v>
      </c>
      <c r="B4" s="28"/>
      <c r="C4" s="25">
        <v>2770</v>
      </c>
    </row>
    <row r="5" spans="1:3" x14ac:dyDescent="0.25">
      <c r="A5" s="28" t="s">
        <v>6</v>
      </c>
      <c r="B5" s="28"/>
      <c r="C5" s="12">
        <v>0.78019999999999978</v>
      </c>
    </row>
    <row r="6" spans="1:3" x14ac:dyDescent="0.25">
      <c r="A6" s="28" t="s">
        <v>7</v>
      </c>
      <c r="B6" s="28"/>
      <c r="C6" s="6">
        <v>1.0394621801631903</v>
      </c>
    </row>
    <row r="7" spans="1:3" x14ac:dyDescent="0.25">
      <c r="A7" s="28" t="s">
        <v>8</v>
      </c>
      <c r="B7" s="28"/>
      <c r="C7" s="7">
        <v>60</v>
      </c>
    </row>
    <row r="8" spans="1:3" ht="30" x14ac:dyDescent="0.25">
      <c r="A8" s="3" t="s">
        <v>0</v>
      </c>
      <c r="B8" s="2" t="s">
        <v>1</v>
      </c>
      <c r="C8" s="2" t="s">
        <v>2</v>
      </c>
    </row>
    <row r="9" spans="1:3" x14ac:dyDescent="0.25">
      <c r="B9" s="4">
        <v>1</v>
      </c>
      <c r="C9" s="8">
        <v>47976.6</v>
      </c>
    </row>
    <row r="10" spans="1:3" x14ac:dyDescent="0.25">
      <c r="B10" s="4">
        <v>2</v>
      </c>
      <c r="C10" s="8">
        <v>17743.599999999999</v>
      </c>
    </row>
    <row r="11" spans="1:3" x14ac:dyDescent="0.25">
      <c r="B11" s="4">
        <v>3</v>
      </c>
      <c r="C11" s="8">
        <v>5925</v>
      </c>
    </row>
    <row r="12" spans="1:3" x14ac:dyDescent="0.25">
      <c r="B12" s="5">
        <v>4</v>
      </c>
      <c r="C12" s="8">
        <v>2974.6</v>
      </c>
    </row>
    <row r="13" spans="1:3" x14ac:dyDescent="0.25">
      <c r="B13" s="4">
        <v>5</v>
      </c>
      <c r="C13" s="8">
        <v>1741</v>
      </c>
    </row>
    <row r="14" spans="1:3" x14ac:dyDescent="0.25">
      <c r="B14" s="4">
        <v>6</v>
      </c>
      <c r="C14" s="8">
        <v>1226.0999999999999</v>
      </c>
    </row>
    <row r="15" spans="1:3" x14ac:dyDescent="0.25">
      <c r="B15" s="4">
        <v>7</v>
      </c>
      <c r="C15" s="8">
        <v>815.2</v>
      </c>
    </row>
    <row r="16" spans="1:3" x14ac:dyDescent="0.25">
      <c r="B16" s="4">
        <v>8</v>
      </c>
      <c r="C16" s="8">
        <v>650.5</v>
      </c>
    </row>
    <row r="17" spans="2:3" x14ac:dyDescent="0.25">
      <c r="B17" s="4">
        <v>9</v>
      </c>
      <c r="C17" s="8">
        <v>527.6</v>
      </c>
    </row>
    <row r="18" spans="2:3" x14ac:dyDescent="0.25">
      <c r="B18" s="5">
        <v>10</v>
      </c>
      <c r="C18" s="8">
        <v>388.2</v>
      </c>
    </row>
    <row r="19" spans="2:3" x14ac:dyDescent="0.25">
      <c r="B19" s="5">
        <v>11.5</v>
      </c>
      <c r="C19" s="8"/>
    </row>
    <row r="20" spans="2:3" x14ac:dyDescent="0.25">
      <c r="B20" s="4">
        <v>13</v>
      </c>
      <c r="C20" s="8">
        <v>349.5</v>
      </c>
    </row>
    <row r="21" spans="2:3" x14ac:dyDescent="0.25">
      <c r="B21" s="4">
        <v>14.5</v>
      </c>
      <c r="C21" s="8">
        <v>301.89999999999998</v>
      </c>
    </row>
    <row r="22" spans="2:3" x14ac:dyDescent="0.25">
      <c r="B22" s="4">
        <v>16</v>
      </c>
      <c r="C22" s="8">
        <v>288</v>
      </c>
    </row>
    <row r="23" spans="2:3" x14ac:dyDescent="0.25">
      <c r="B23" s="4">
        <v>17.5</v>
      </c>
      <c r="C23" s="8">
        <v>235.3</v>
      </c>
    </row>
    <row r="24" spans="2:3" x14ac:dyDescent="0.25">
      <c r="B24" s="4">
        <v>19</v>
      </c>
      <c r="C24" s="8">
        <v>220.7</v>
      </c>
    </row>
    <row r="25" spans="2:3" x14ac:dyDescent="0.25">
      <c r="B25" s="4">
        <v>20.5</v>
      </c>
      <c r="C25" s="8">
        <v>167.9</v>
      </c>
    </row>
    <row r="26" spans="2:3" x14ac:dyDescent="0.25">
      <c r="B26" s="4">
        <v>22</v>
      </c>
      <c r="C26" s="8">
        <v>175.9</v>
      </c>
    </row>
    <row r="27" spans="2:3" x14ac:dyDescent="0.25">
      <c r="B27" s="4">
        <v>23.5</v>
      </c>
      <c r="C27" s="8">
        <v>165.1</v>
      </c>
    </row>
    <row r="28" spans="2:3" x14ac:dyDescent="0.25">
      <c r="B28" s="4">
        <v>25</v>
      </c>
      <c r="C28" s="8">
        <v>143</v>
      </c>
    </row>
    <row r="29" spans="2:3" x14ac:dyDescent="0.25">
      <c r="B29" s="4">
        <v>27</v>
      </c>
      <c r="C29" s="8">
        <v>180.4</v>
      </c>
    </row>
    <row r="30" spans="2:3" x14ac:dyDescent="0.25">
      <c r="B30" s="4">
        <v>29</v>
      </c>
      <c r="C30" s="8">
        <v>167.1</v>
      </c>
    </row>
    <row r="31" spans="2:3" x14ac:dyDescent="0.25">
      <c r="B31" s="4">
        <v>31</v>
      </c>
      <c r="C31" s="8">
        <v>174.5</v>
      </c>
    </row>
    <row r="32" spans="2:3" x14ac:dyDescent="0.25">
      <c r="B32" s="4">
        <v>33</v>
      </c>
      <c r="C32" s="8">
        <v>188.2</v>
      </c>
    </row>
    <row r="33" spans="2:3" x14ac:dyDescent="0.25">
      <c r="B33" s="4">
        <v>35</v>
      </c>
      <c r="C33" s="8">
        <v>160.4</v>
      </c>
    </row>
    <row r="34" spans="2:3" x14ac:dyDescent="0.25">
      <c r="B34" s="4">
        <v>37</v>
      </c>
      <c r="C34" s="8">
        <v>164.5</v>
      </c>
    </row>
    <row r="35" spans="2:3" x14ac:dyDescent="0.25">
      <c r="B35" s="4">
        <v>39</v>
      </c>
      <c r="C35" s="8">
        <v>175.2</v>
      </c>
    </row>
    <row r="36" spans="2:3" x14ac:dyDescent="0.25">
      <c r="B36" s="4">
        <v>41</v>
      </c>
      <c r="C36" s="8">
        <v>177.7</v>
      </c>
    </row>
    <row r="37" spans="2:3" x14ac:dyDescent="0.25">
      <c r="B37" s="4">
        <v>43</v>
      </c>
      <c r="C37" s="8">
        <v>165</v>
      </c>
    </row>
    <row r="38" spans="2:3" x14ac:dyDescent="0.25">
      <c r="B38" s="4">
        <v>45</v>
      </c>
      <c r="C38" s="8">
        <v>137.1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353"/>
  <sheetViews>
    <sheetView tabSelected="1" topLeftCell="A37" zoomScale="70" zoomScaleNormal="70" workbookViewId="0">
      <selection activeCell="C37" sqref="C37"/>
    </sheetView>
  </sheetViews>
  <sheetFormatPr defaultRowHeight="15" x14ac:dyDescent="0.25"/>
  <cols>
    <col min="1" max="1" width="14.140625" customWidth="1"/>
    <col min="3" max="3" width="13.85546875" customWidth="1"/>
    <col min="4" max="14" width="11.7109375" bestFit="1" customWidth="1"/>
  </cols>
  <sheetData>
    <row r="1" spans="1:14" x14ac:dyDescent="0.25">
      <c r="C1" s="1" t="s">
        <v>9</v>
      </c>
    </row>
    <row r="2" spans="1:14" x14ac:dyDescent="0.25">
      <c r="A2" s="28" t="s">
        <v>3</v>
      </c>
      <c r="B2" s="28"/>
      <c r="C2">
        <v>17875.075000000001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4" x14ac:dyDescent="0.25">
      <c r="A3" s="28" t="s">
        <v>4</v>
      </c>
      <c r="B3" s="28"/>
      <c r="C3">
        <v>8554.2999999999993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4" x14ac:dyDescent="0.25">
      <c r="A4" s="28" t="s">
        <v>5</v>
      </c>
      <c r="B4" s="28"/>
      <c r="C4">
        <v>2770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4" x14ac:dyDescent="0.25">
      <c r="A5" s="28" t="s">
        <v>6</v>
      </c>
      <c r="B5" s="28"/>
      <c r="C5" s="12">
        <v>0.78019999999999978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3"/>
    </row>
    <row r="6" spans="1:14" x14ac:dyDescent="0.25">
      <c r="A6" s="28" t="s">
        <v>7</v>
      </c>
      <c r="B6" s="28"/>
      <c r="C6" s="6">
        <v>1.0394621801631903</v>
      </c>
    </row>
    <row r="7" spans="1:14" x14ac:dyDescent="0.25">
      <c r="A7" s="28" t="s">
        <v>8</v>
      </c>
      <c r="B7" s="28"/>
      <c r="C7" s="7">
        <v>60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</row>
    <row r="8" spans="1:14" x14ac:dyDescent="0.25">
      <c r="A8" s="31" t="s">
        <v>32</v>
      </c>
      <c r="B8" s="31"/>
      <c r="C8" s="20">
        <v>45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</row>
    <row r="9" spans="1:14" x14ac:dyDescent="0.25">
      <c r="A9" s="32" t="s">
        <v>20</v>
      </c>
      <c r="B9" s="32"/>
      <c r="C9">
        <f>C16+C10</f>
        <v>3.2546845911360847</v>
      </c>
      <c r="D9" s="21"/>
      <c r="E9" s="20"/>
      <c r="F9" s="20"/>
      <c r="G9" s="20"/>
      <c r="H9" s="20"/>
      <c r="I9" s="20"/>
      <c r="J9" s="20"/>
      <c r="K9" s="20"/>
      <c r="L9" s="20"/>
      <c r="M9" s="20"/>
      <c r="N9" s="20"/>
    </row>
    <row r="10" spans="1:14" x14ac:dyDescent="0.25">
      <c r="A10" s="30" t="s">
        <v>22</v>
      </c>
      <c r="B10" s="30"/>
      <c r="C10">
        <f>60*(C13-(C22/C21)*EXP(-1*C21*C8))/C2/C7</f>
        <v>0.74349493169873215</v>
      </c>
      <c r="D10" s="21"/>
      <c r="E10" s="20"/>
      <c r="F10" s="23"/>
      <c r="G10" s="23"/>
      <c r="H10" s="23"/>
      <c r="I10" s="23"/>
      <c r="J10" s="23"/>
      <c r="K10" s="20"/>
      <c r="L10" s="20"/>
      <c r="M10" s="20"/>
      <c r="N10" s="20"/>
    </row>
    <row r="11" spans="1:14" x14ac:dyDescent="0.25">
      <c r="A11" s="30" t="s">
        <v>23</v>
      </c>
      <c r="B11" s="30"/>
      <c r="C11">
        <f>C16/C9</f>
        <v>0.77156160270534646</v>
      </c>
      <c r="D11" s="21"/>
      <c r="E11" s="20"/>
      <c r="I11" s="22"/>
      <c r="J11" s="22"/>
      <c r="K11" s="20"/>
      <c r="L11" s="20"/>
      <c r="M11" s="20"/>
      <c r="N11" s="20"/>
    </row>
    <row r="12" spans="1:14" x14ac:dyDescent="0.25">
      <c r="A12" s="30" t="s">
        <v>24</v>
      </c>
      <c r="B12" s="30"/>
      <c r="C12">
        <f>C9*C17/(3*0.693)</f>
        <v>20.36176665991584</v>
      </c>
      <c r="D12" s="21"/>
      <c r="E12" s="20"/>
      <c r="F12" s="20"/>
      <c r="G12" s="20"/>
      <c r="H12" s="20"/>
      <c r="I12" s="20"/>
      <c r="J12" s="20"/>
      <c r="K12" s="20"/>
      <c r="L12" s="20"/>
      <c r="M12" s="20"/>
      <c r="N12" s="20"/>
    </row>
    <row r="13" spans="1:14" x14ac:dyDescent="0.25">
      <c r="A13" s="30" t="s">
        <v>31</v>
      </c>
      <c r="B13" s="30"/>
      <c r="C13" s="21">
        <f>(C3+C4)/C5</f>
        <v>14514.611638041531</v>
      </c>
      <c r="D13" s="21"/>
      <c r="E13" s="20"/>
      <c r="F13" s="20"/>
      <c r="G13" s="20"/>
      <c r="H13" s="20"/>
      <c r="I13" s="20"/>
      <c r="J13" s="20"/>
      <c r="K13" s="20"/>
      <c r="L13" s="20"/>
      <c r="M13" s="20"/>
      <c r="N13" s="20"/>
    </row>
    <row r="14" spans="1:14" x14ac:dyDescent="0.25">
      <c r="A14" s="29" t="s">
        <v>35</v>
      </c>
      <c r="B14" s="26" t="s">
        <v>37</v>
      </c>
      <c r="C14" s="21">
        <v>7</v>
      </c>
      <c r="D14" s="21"/>
      <c r="E14" s="20"/>
      <c r="F14" s="20"/>
      <c r="G14" s="20"/>
      <c r="H14" s="20"/>
      <c r="I14" s="20"/>
      <c r="J14" s="20"/>
      <c r="K14" s="20"/>
      <c r="L14" s="20"/>
      <c r="M14" s="20"/>
      <c r="N14" s="20"/>
    </row>
    <row r="15" spans="1:14" x14ac:dyDescent="0.25">
      <c r="A15" s="29"/>
      <c r="B15" s="26" t="s">
        <v>38</v>
      </c>
      <c r="C15" s="21">
        <v>45</v>
      </c>
      <c r="D15" s="21"/>
      <c r="E15" s="20"/>
      <c r="F15" s="20"/>
      <c r="G15" s="20"/>
      <c r="H15" s="20"/>
      <c r="I15" s="20"/>
      <c r="J15" s="20"/>
      <c r="K15" s="20"/>
      <c r="L15" s="20"/>
      <c r="M15" s="20"/>
      <c r="N15" s="20"/>
    </row>
    <row r="16" spans="1:14" x14ac:dyDescent="0.25">
      <c r="A16" s="29"/>
      <c r="B16" s="26" t="s">
        <v>21</v>
      </c>
      <c r="C16">
        <f>60*C22/(C$2*(1-EXP(-1*C21*60)))</f>
        <v>2.5111896594373526</v>
      </c>
      <c r="D16" s="21"/>
      <c r="E16" s="20"/>
      <c r="F16" s="20"/>
      <c r="G16" s="20"/>
      <c r="H16" s="20"/>
      <c r="I16" s="20"/>
      <c r="J16" s="20"/>
      <c r="K16" s="20"/>
      <c r="L16" s="20"/>
      <c r="M16" s="20"/>
      <c r="N16" s="20"/>
    </row>
    <row r="17" spans="1:14" x14ac:dyDescent="0.25">
      <c r="A17" s="29"/>
      <c r="B17" s="27" t="s">
        <v>25</v>
      </c>
      <c r="C17" s="21">
        <f>0.693/C21</f>
        <v>13.006517744070715</v>
      </c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</row>
    <row r="18" spans="1:14" x14ac:dyDescent="0.25">
      <c r="A18" s="29"/>
      <c r="B18" s="27" t="s">
        <v>26</v>
      </c>
      <c r="C18">
        <f>RSQ(C141:C164,B141:B164)</f>
        <v>0.75086003133183798</v>
      </c>
      <c r="D18" s="21"/>
      <c r="E18" s="20"/>
      <c r="F18" s="20"/>
      <c r="G18" s="20"/>
      <c r="H18" s="20"/>
      <c r="I18" s="20"/>
      <c r="J18" s="20"/>
      <c r="K18" s="20"/>
      <c r="L18" s="20"/>
      <c r="M18" s="20"/>
      <c r="N18" s="20"/>
    </row>
    <row r="19" spans="1:14" x14ac:dyDescent="0.25">
      <c r="A19" s="29"/>
      <c r="B19" s="27" t="s">
        <v>27</v>
      </c>
      <c r="C19" s="21">
        <f>SLOPE(C141:C164,B141:B164)</f>
        <v>-2.3135466388804968E-2</v>
      </c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</row>
    <row r="20" spans="1:14" x14ac:dyDescent="0.25">
      <c r="A20" s="29"/>
      <c r="B20" s="27" t="s">
        <v>28</v>
      </c>
      <c r="C20" s="21">
        <f>INTERCEPT(C141:C164,B141:B164)</f>
        <v>2.8558443521222729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</row>
    <row r="21" spans="1:14" x14ac:dyDescent="0.25">
      <c r="A21" s="29"/>
      <c r="B21" s="27" t="s">
        <v>29</v>
      </c>
      <c r="C21" s="21">
        <f>ABS(C19)*2.303</f>
        <v>5.3280979093417842E-2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</row>
    <row r="22" spans="1:14" x14ac:dyDescent="0.25">
      <c r="A22" s="29"/>
      <c r="B22" s="27" t="s">
        <v>30</v>
      </c>
      <c r="C22" s="21">
        <f>10^C20</f>
        <v>717.53708528612162</v>
      </c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</row>
    <row r="23" spans="1:14" x14ac:dyDescent="0.25">
      <c r="A23" s="29" t="s">
        <v>36</v>
      </c>
      <c r="B23" s="26" t="s">
        <v>37</v>
      </c>
      <c r="C23" s="21">
        <v>5</v>
      </c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</row>
    <row r="24" spans="1:14" x14ac:dyDescent="0.25">
      <c r="A24" s="29"/>
      <c r="B24" s="26" t="s">
        <v>38</v>
      </c>
      <c r="C24" s="21">
        <v>6</v>
      </c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</row>
    <row r="25" spans="1:14" x14ac:dyDescent="0.25">
      <c r="A25" s="29"/>
      <c r="B25" s="26" t="s">
        <v>21</v>
      </c>
      <c r="C25">
        <f>60*C31/(C$2*(1-EXP(-1*C30*60)))</f>
        <v>60.577576462491955</v>
      </c>
      <c r="D25" s="21"/>
      <c r="E25" s="20"/>
      <c r="F25" s="20"/>
      <c r="G25" s="20"/>
      <c r="H25" s="20"/>
      <c r="I25" s="20"/>
      <c r="J25" s="20"/>
      <c r="K25" s="20"/>
      <c r="L25" s="20"/>
      <c r="M25" s="20"/>
      <c r="N25" s="20"/>
    </row>
    <row r="26" spans="1:14" x14ac:dyDescent="0.25">
      <c r="A26" s="29"/>
      <c r="B26" s="27" t="s">
        <v>25</v>
      </c>
      <c r="C26" s="21">
        <f>0.693/C30</f>
        <v>1.4918963670084529</v>
      </c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</row>
    <row r="27" spans="1:14" x14ac:dyDescent="0.25">
      <c r="A27" s="29"/>
      <c r="B27" s="27" t="s">
        <v>26</v>
      </c>
      <c r="C27">
        <f>RSQ(C297:C298,B297:B298)</f>
        <v>1</v>
      </c>
      <c r="D27" s="21"/>
      <c r="E27" s="20"/>
      <c r="F27" s="20"/>
      <c r="G27" s="20"/>
      <c r="H27" s="20"/>
      <c r="I27" s="20"/>
      <c r="J27" s="20"/>
      <c r="K27" s="20"/>
      <c r="L27" s="20"/>
      <c r="M27" s="20"/>
      <c r="N27" s="20"/>
    </row>
    <row r="28" spans="1:14" x14ac:dyDescent="0.25">
      <c r="A28" s="29"/>
      <c r="B28" s="27" t="s">
        <v>27</v>
      </c>
      <c r="C28" s="21">
        <f>SLOPE(C297:C298,B297:B298)</f>
        <v>-0.20169755805943224</v>
      </c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</row>
    <row r="29" spans="1:14" x14ac:dyDescent="0.25">
      <c r="A29" s="29"/>
      <c r="B29" s="27" t="s">
        <v>28</v>
      </c>
      <c r="C29" s="21">
        <f>INTERCEPT(C297:C298,B297:B298)</f>
        <v>4.2564085167503629</v>
      </c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</row>
    <row r="30" spans="1:14" x14ac:dyDescent="0.25">
      <c r="A30" s="29"/>
      <c r="B30" s="27" t="s">
        <v>29</v>
      </c>
      <c r="C30" s="21">
        <f>ABS(C28)*2.303</f>
        <v>0.46450947621087241</v>
      </c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</row>
    <row r="31" spans="1:14" x14ac:dyDescent="0.25">
      <c r="A31" s="29"/>
      <c r="B31" s="27" t="s">
        <v>30</v>
      </c>
      <c r="C31" s="21">
        <f>10^C29</f>
        <v>18047.145376407101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</row>
    <row r="32" spans="1:14" x14ac:dyDescent="0.25">
      <c r="A32" s="29" t="s">
        <v>33</v>
      </c>
      <c r="B32" s="26" t="s">
        <v>37</v>
      </c>
      <c r="C32" s="21">
        <v>1</v>
      </c>
    </row>
    <row r="33" spans="1:14" x14ac:dyDescent="0.25">
      <c r="A33" s="29"/>
      <c r="B33" s="26" t="s">
        <v>38</v>
      </c>
      <c r="C33" s="21">
        <v>4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 spans="1:14" x14ac:dyDescent="0.25">
      <c r="A34" s="29"/>
      <c r="B34" s="26" t="s">
        <v>21</v>
      </c>
      <c r="C34">
        <f>60*C40/(C$2*(1-EXP(-1*C39*60)))</f>
        <v>921.21090943445915</v>
      </c>
      <c r="D34" s="21"/>
      <c r="E34" s="20"/>
      <c r="F34" s="20"/>
      <c r="G34" s="20"/>
      <c r="H34" s="20"/>
      <c r="I34" s="20"/>
      <c r="J34" s="20"/>
      <c r="K34" s="20"/>
      <c r="L34" s="20"/>
      <c r="M34" s="20"/>
      <c r="N34" s="20"/>
    </row>
    <row r="35" spans="1:14" x14ac:dyDescent="0.25">
      <c r="A35" s="29"/>
      <c r="B35" s="27" t="s">
        <v>25</v>
      </c>
      <c r="C35" s="21">
        <f>0.693/C39</f>
        <v>0.4533905867658431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</row>
    <row r="36" spans="1:14" x14ac:dyDescent="0.25">
      <c r="A36" s="29"/>
      <c r="B36" s="27" t="s">
        <v>26</v>
      </c>
      <c r="C36">
        <f>RSQ(C324:C327,B324:B327)</f>
        <v>0.99438412325726211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</row>
    <row r="37" spans="1:14" x14ac:dyDescent="0.25">
      <c r="A37" s="29"/>
      <c r="B37" s="27" t="s">
        <v>27</v>
      </c>
      <c r="C37" s="21">
        <f>SLOPE(C324:C327,B324:B327)</f>
        <v>-0.66369232817520218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</row>
    <row r="38" spans="1:14" x14ac:dyDescent="0.25">
      <c r="A38" s="29"/>
      <c r="B38" s="27" t="s">
        <v>28</v>
      </c>
      <c r="C38" s="21">
        <f>INTERCEPT(C324:C327,B324:B327)</f>
        <v>5.4384556947526059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</row>
    <row r="39" spans="1:14" x14ac:dyDescent="0.25">
      <c r="A39" s="29"/>
      <c r="B39" s="27" t="s">
        <v>29</v>
      </c>
      <c r="C39" s="21">
        <f>ABS(C37)*2.303</f>
        <v>1.5284834317874907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</row>
    <row r="40" spans="1:14" x14ac:dyDescent="0.25">
      <c r="A40" s="29"/>
      <c r="B40" s="27" t="s">
        <v>30</v>
      </c>
      <c r="C40" s="21">
        <f>10^C38</f>
        <v>274445.23494931945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</row>
    <row r="41" spans="1:14" ht="45" x14ac:dyDescent="0.25">
      <c r="A41" s="3" t="s">
        <v>0</v>
      </c>
      <c r="B41" s="9" t="s">
        <v>1</v>
      </c>
      <c r="C41" s="9" t="s">
        <v>2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</row>
    <row r="42" spans="1:14" x14ac:dyDescent="0.25">
      <c r="B42" s="4">
        <v>1</v>
      </c>
      <c r="C42" s="8">
        <v>47976.6</v>
      </c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</row>
    <row r="43" spans="1:14" x14ac:dyDescent="0.25">
      <c r="B43" s="4">
        <v>2</v>
      </c>
      <c r="C43" s="8">
        <v>17743.599999999999</v>
      </c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</row>
    <row r="44" spans="1:14" x14ac:dyDescent="0.25">
      <c r="B44" s="4">
        <v>3</v>
      </c>
      <c r="C44" s="8">
        <v>5925</v>
      </c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</row>
    <row r="45" spans="1:14" x14ac:dyDescent="0.25">
      <c r="B45" s="5">
        <v>4</v>
      </c>
      <c r="C45" s="8">
        <v>2974.6</v>
      </c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</row>
    <row r="46" spans="1:14" x14ac:dyDescent="0.25">
      <c r="B46" s="4">
        <v>5</v>
      </c>
      <c r="C46" s="8">
        <v>1741</v>
      </c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</row>
    <row r="47" spans="1:14" x14ac:dyDescent="0.25">
      <c r="B47" s="4">
        <v>6</v>
      </c>
      <c r="C47" s="8">
        <v>1226.0999999999999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</row>
    <row r="48" spans="1:14" x14ac:dyDescent="0.25">
      <c r="B48" s="4">
        <v>7</v>
      </c>
      <c r="C48" s="8">
        <v>815.2</v>
      </c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</row>
    <row r="49" spans="2:14" x14ac:dyDescent="0.25">
      <c r="B49" s="4">
        <v>8</v>
      </c>
      <c r="C49" s="8">
        <v>650.5</v>
      </c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</row>
    <row r="50" spans="2:14" x14ac:dyDescent="0.25">
      <c r="B50" s="4">
        <v>9</v>
      </c>
      <c r="C50" s="8">
        <v>527.6</v>
      </c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</row>
    <row r="51" spans="2:14" x14ac:dyDescent="0.25">
      <c r="B51" s="5">
        <v>10</v>
      </c>
      <c r="C51" s="8">
        <v>388.2</v>
      </c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</row>
    <row r="52" spans="2:14" x14ac:dyDescent="0.25">
      <c r="B52" s="5">
        <v>11.5</v>
      </c>
      <c r="C52" s="8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 spans="2:14" x14ac:dyDescent="0.25">
      <c r="B53" s="4">
        <v>13</v>
      </c>
      <c r="C53" s="8">
        <v>349.5</v>
      </c>
      <c r="D53" s="10"/>
      <c r="E53" s="10"/>
      <c r="F53" s="10"/>
      <c r="G53" s="10"/>
      <c r="H53" s="10"/>
      <c r="I53" s="10"/>
      <c r="J53" s="10"/>
      <c r="K53" s="10"/>
      <c r="M53" s="10"/>
      <c r="N53" s="10"/>
    </row>
    <row r="54" spans="2:14" x14ac:dyDescent="0.25">
      <c r="B54" s="4">
        <v>14.5</v>
      </c>
      <c r="C54" s="8">
        <v>301.89999999999998</v>
      </c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 spans="2:14" x14ac:dyDescent="0.25">
      <c r="B55" s="4">
        <v>16</v>
      </c>
      <c r="C55" s="8">
        <v>288</v>
      </c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</row>
    <row r="56" spans="2:14" x14ac:dyDescent="0.25">
      <c r="B56" s="4">
        <v>17.5</v>
      </c>
      <c r="C56" s="8">
        <v>235.3</v>
      </c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</row>
    <row r="57" spans="2:14" x14ac:dyDescent="0.25">
      <c r="B57" s="4">
        <v>19</v>
      </c>
      <c r="C57" s="8">
        <v>220.7</v>
      </c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</row>
    <row r="58" spans="2:14" x14ac:dyDescent="0.25">
      <c r="B58" s="4">
        <v>20.5</v>
      </c>
      <c r="C58" s="8">
        <v>167.9</v>
      </c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</row>
    <row r="59" spans="2:14" x14ac:dyDescent="0.25">
      <c r="B59" s="4">
        <v>22</v>
      </c>
      <c r="C59" s="8">
        <v>175.9</v>
      </c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</row>
    <row r="60" spans="2:14" x14ac:dyDescent="0.25">
      <c r="B60" s="4">
        <v>23.5</v>
      </c>
      <c r="C60" s="8">
        <v>165.1</v>
      </c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</row>
    <row r="61" spans="2:14" x14ac:dyDescent="0.25">
      <c r="B61" s="4">
        <v>25</v>
      </c>
      <c r="C61" s="8">
        <v>143</v>
      </c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</row>
    <row r="62" spans="2:14" x14ac:dyDescent="0.25">
      <c r="B62" s="4">
        <v>27</v>
      </c>
      <c r="C62" s="8">
        <v>180.4</v>
      </c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</row>
    <row r="63" spans="2:14" x14ac:dyDescent="0.25">
      <c r="B63" s="4">
        <v>29</v>
      </c>
      <c r="C63" s="8">
        <v>167.1</v>
      </c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</row>
    <row r="64" spans="2:14" x14ac:dyDescent="0.25">
      <c r="B64" s="4">
        <v>31</v>
      </c>
      <c r="C64" s="8">
        <v>174.5</v>
      </c>
    </row>
    <row r="65" spans="1:3" x14ac:dyDescent="0.25">
      <c r="B65" s="4">
        <v>33</v>
      </c>
      <c r="C65" s="8">
        <v>188.2</v>
      </c>
    </row>
    <row r="66" spans="1:3" x14ac:dyDescent="0.25">
      <c r="B66" s="4">
        <v>35</v>
      </c>
      <c r="C66" s="8">
        <v>160.4</v>
      </c>
    </row>
    <row r="67" spans="1:3" x14ac:dyDescent="0.25">
      <c r="B67" s="4">
        <v>37</v>
      </c>
      <c r="C67" s="8">
        <v>164.5</v>
      </c>
    </row>
    <row r="68" spans="1:3" x14ac:dyDescent="0.25">
      <c r="B68" s="4">
        <v>39</v>
      </c>
      <c r="C68" s="8">
        <v>175.2</v>
      </c>
    </row>
    <row r="69" spans="1:3" x14ac:dyDescent="0.25">
      <c r="B69" s="4">
        <v>41</v>
      </c>
      <c r="C69" s="8">
        <v>177.7</v>
      </c>
    </row>
    <row r="70" spans="1:3" x14ac:dyDescent="0.25">
      <c r="B70" s="4">
        <v>43</v>
      </c>
      <c r="C70" s="8">
        <v>165</v>
      </c>
    </row>
    <row r="71" spans="1:3" x14ac:dyDescent="0.25">
      <c r="B71" s="4">
        <v>45</v>
      </c>
      <c r="C71" s="8">
        <v>137.1</v>
      </c>
    </row>
    <row r="72" spans="1:3" x14ac:dyDescent="0.25">
      <c r="A72" t="s">
        <v>11</v>
      </c>
      <c r="B72" s="4">
        <v>0</v>
      </c>
    </row>
    <row r="73" spans="1:3" x14ac:dyDescent="0.25">
      <c r="B73" s="4">
        <v>1</v>
      </c>
      <c r="C73">
        <f>C42*C$6</f>
        <v>49869.861232817311</v>
      </c>
    </row>
    <row r="74" spans="1:3" x14ac:dyDescent="0.25">
      <c r="B74" s="4">
        <v>2</v>
      </c>
      <c r="C74">
        <f t="shared" ref="C74:C102" si="0">C43*C$6</f>
        <v>18443.801139943582</v>
      </c>
    </row>
    <row r="75" spans="1:3" x14ac:dyDescent="0.25">
      <c r="B75" s="4">
        <v>3</v>
      </c>
      <c r="C75">
        <f t="shared" si="0"/>
        <v>6158.8134174669021</v>
      </c>
    </row>
    <row r="76" spans="1:3" x14ac:dyDescent="0.25">
      <c r="B76" s="5">
        <v>4</v>
      </c>
      <c r="C76">
        <f t="shared" si="0"/>
        <v>3091.9842011134256</v>
      </c>
    </row>
    <row r="77" spans="1:3" x14ac:dyDescent="0.25">
      <c r="B77" s="4">
        <v>5</v>
      </c>
      <c r="C77">
        <f t="shared" si="0"/>
        <v>1809.7036556641142</v>
      </c>
    </row>
    <row r="78" spans="1:3" x14ac:dyDescent="0.25">
      <c r="B78" s="4">
        <v>6</v>
      </c>
      <c r="C78">
        <f t="shared" si="0"/>
        <v>1274.4845790980876</v>
      </c>
    </row>
    <row r="79" spans="1:3" x14ac:dyDescent="0.25">
      <c r="B79" s="4">
        <v>7</v>
      </c>
      <c r="C79">
        <f t="shared" si="0"/>
        <v>847.3695692690327</v>
      </c>
    </row>
    <row r="80" spans="1:3" x14ac:dyDescent="0.25">
      <c r="B80" s="4">
        <v>8</v>
      </c>
      <c r="C80">
        <f t="shared" si="0"/>
        <v>676.17014819615531</v>
      </c>
    </row>
    <row r="81" spans="2:3" x14ac:dyDescent="0.25">
      <c r="B81" s="4">
        <v>9</v>
      </c>
      <c r="C81">
        <f t="shared" si="0"/>
        <v>548.4202462540992</v>
      </c>
    </row>
    <row r="82" spans="2:3" x14ac:dyDescent="0.25">
      <c r="B82" s="5">
        <v>10</v>
      </c>
      <c r="C82">
        <f t="shared" si="0"/>
        <v>403.51921833935046</v>
      </c>
    </row>
    <row r="83" spans="2:3" x14ac:dyDescent="0.25">
      <c r="B83" s="5">
        <v>11.5</v>
      </c>
      <c r="C83">
        <f t="shared" si="0"/>
        <v>0</v>
      </c>
    </row>
    <row r="84" spans="2:3" x14ac:dyDescent="0.25">
      <c r="B84" s="4">
        <v>13</v>
      </c>
      <c r="C84">
        <f t="shared" si="0"/>
        <v>363.29203196703497</v>
      </c>
    </row>
    <row r="85" spans="2:3" x14ac:dyDescent="0.25">
      <c r="B85" s="4">
        <v>14.5</v>
      </c>
      <c r="C85">
        <f t="shared" si="0"/>
        <v>313.81363219126712</v>
      </c>
    </row>
    <row r="86" spans="2:3" x14ac:dyDescent="0.25">
      <c r="B86" s="4">
        <v>16</v>
      </c>
      <c r="C86">
        <f t="shared" si="0"/>
        <v>299.36510788699877</v>
      </c>
    </row>
    <row r="87" spans="2:3" x14ac:dyDescent="0.25">
      <c r="B87" s="4">
        <v>17.5</v>
      </c>
      <c r="C87">
        <f t="shared" si="0"/>
        <v>244.58545099239868</v>
      </c>
    </row>
    <row r="88" spans="2:3" x14ac:dyDescent="0.25">
      <c r="B88" s="4">
        <v>19</v>
      </c>
      <c r="C88">
        <f t="shared" si="0"/>
        <v>229.40930316201607</v>
      </c>
    </row>
    <row r="89" spans="2:3" x14ac:dyDescent="0.25">
      <c r="B89" s="4">
        <v>20.5</v>
      </c>
      <c r="C89">
        <f t="shared" si="0"/>
        <v>174.52570004939966</v>
      </c>
    </row>
    <row r="90" spans="2:3" x14ac:dyDescent="0.25">
      <c r="B90" s="4">
        <v>22</v>
      </c>
      <c r="C90">
        <f t="shared" si="0"/>
        <v>182.84139749070516</v>
      </c>
    </row>
    <row r="91" spans="2:3" x14ac:dyDescent="0.25">
      <c r="B91" s="4">
        <v>23.5</v>
      </c>
      <c r="C91">
        <f t="shared" si="0"/>
        <v>171.61520594494272</v>
      </c>
    </row>
    <row r="92" spans="2:3" x14ac:dyDescent="0.25">
      <c r="B92" s="4">
        <v>25</v>
      </c>
      <c r="C92">
        <f t="shared" si="0"/>
        <v>148.6430917633362</v>
      </c>
    </row>
    <row r="93" spans="2:3" x14ac:dyDescent="0.25">
      <c r="B93" s="4">
        <v>27</v>
      </c>
      <c r="C93">
        <f t="shared" si="0"/>
        <v>187.51897730143952</v>
      </c>
    </row>
    <row r="94" spans="2:3" x14ac:dyDescent="0.25">
      <c r="B94" s="4">
        <v>29</v>
      </c>
      <c r="C94">
        <f t="shared" si="0"/>
        <v>173.69413030526908</v>
      </c>
    </row>
    <row r="95" spans="2:3" x14ac:dyDescent="0.25">
      <c r="B95" s="4">
        <v>31</v>
      </c>
      <c r="C95">
        <f t="shared" si="0"/>
        <v>181.3861504384767</v>
      </c>
    </row>
    <row r="96" spans="2:3" x14ac:dyDescent="0.25">
      <c r="B96" s="4">
        <v>33</v>
      </c>
      <c r="C96">
        <f t="shared" si="0"/>
        <v>195.62678230671239</v>
      </c>
    </row>
    <row r="97" spans="1:3" x14ac:dyDescent="0.25">
      <c r="B97" s="4">
        <v>35</v>
      </c>
      <c r="C97">
        <f t="shared" si="0"/>
        <v>166.72973369817572</v>
      </c>
    </row>
    <row r="98" spans="1:3" x14ac:dyDescent="0.25">
      <c r="B98" s="4">
        <v>37</v>
      </c>
      <c r="C98">
        <f t="shared" si="0"/>
        <v>170.99152863684481</v>
      </c>
    </row>
    <row r="99" spans="1:3" x14ac:dyDescent="0.25">
      <c r="B99" s="4">
        <v>39</v>
      </c>
      <c r="C99">
        <f t="shared" si="0"/>
        <v>182.11377396459093</v>
      </c>
    </row>
    <row r="100" spans="1:3" x14ac:dyDescent="0.25">
      <c r="B100" s="4">
        <v>41</v>
      </c>
      <c r="C100">
        <f t="shared" si="0"/>
        <v>184.71242941499889</v>
      </c>
    </row>
    <row r="101" spans="1:3" x14ac:dyDescent="0.25">
      <c r="B101" s="4">
        <v>43</v>
      </c>
      <c r="C101">
        <f t="shared" si="0"/>
        <v>171.5112597269264</v>
      </c>
    </row>
    <row r="102" spans="1:3" x14ac:dyDescent="0.25">
      <c r="B102" s="4">
        <v>45</v>
      </c>
      <c r="C102">
        <f t="shared" si="0"/>
        <v>142.51026490037339</v>
      </c>
    </row>
    <row r="103" spans="1:3" x14ac:dyDescent="0.25">
      <c r="A103" t="s">
        <v>10</v>
      </c>
      <c r="B103" s="4">
        <v>0</v>
      </c>
    </row>
    <row r="104" spans="1:3" x14ac:dyDescent="0.25">
      <c r="B104" s="4">
        <v>1</v>
      </c>
      <c r="C104">
        <f>C73/C$5/($B73-$B72)</f>
        <v>63919.329957469017</v>
      </c>
    </row>
    <row r="105" spans="1:3" x14ac:dyDescent="0.25">
      <c r="B105" s="4">
        <v>2</v>
      </c>
      <c r="C105">
        <f t="shared" ref="C105:C133" si="1">C74/C$5/($B74-$B73)</f>
        <v>23639.837400594191</v>
      </c>
    </row>
    <row r="106" spans="1:3" x14ac:dyDescent="0.25">
      <c r="B106" s="4">
        <v>3</v>
      </c>
      <c r="C106">
        <f t="shared" si="1"/>
        <v>7893.8905632746782</v>
      </c>
    </row>
    <row r="107" spans="1:3" x14ac:dyDescent="0.25">
      <c r="B107" s="5">
        <v>4</v>
      </c>
      <c r="C107">
        <f t="shared" si="1"/>
        <v>3963.0661383150814</v>
      </c>
    </row>
    <row r="108" spans="1:3" x14ac:dyDescent="0.25">
      <c r="B108" s="4">
        <v>5</v>
      </c>
      <c r="C108">
        <f t="shared" si="1"/>
        <v>2319.5381385082219</v>
      </c>
    </row>
    <row r="109" spans="1:3" x14ac:dyDescent="0.25">
      <c r="B109" s="4">
        <v>6</v>
      </c>
      <c r="C109">
        <f t="shared" si="1"/>
        <v>1633.5357332710689</v>
      </c>
    </row>
    <row r="110" spans="1:3" x14ac:dyDescent="0.25">
      <c r="B110" s="4">
        <v>7</v>
      </c>
      <c r="C110">
        <f t="shared" si="1"/>
        <v>1086.092757330214</v>
      </c>
    </row>
    <row r="111" spans="1:3" x14ac:dyDescent="0.25">
      <c r="B111" s="4">
        <v>8</v>
      </c>
      <c r="C111">
        <f t="shared" si="1"/>
        <v>866.66258420424958</v>
      </c>
    </row>
    <row r="112" spans="1:3" x14ac:dyDescent="0.25">
      <c r="B112" s="4">
        <v>9</v>
      </c>
      <c r="C112">
        <f t="shared" si="1"/>
        <v>702.92264323775873</v>
      </c>
    </row>
    <row r="113" spans="2:3" x14ac:dyDescent="0.25">
      <c r="B113" s="5">
        <v>10</v>
      </c>
      <c r="C113">
        <f t="shared" si="1"/>
        <v>517.19971589252827</v>
      </c>
    </row>
    <row r="114" spans="2:3" x14ac:dyDescent="0.25">
      <c r="B114" s="5">
        <v>11.5</v>
      </c>
      <c r="C114">
        <f t="shared" si="1"/>
        <v>0</v>
      </c>
    </row>
    <row r="115" spans="2:3" x14ac:dyDescent="0.25">
      <c r="B115" s="4">
        <v>13</v>
      </c>
      <c r="C115">
        <f t="shared" si="1"/>
        <v>310.4264137118987</v>
      </c>
    </row>
    <row r="116" spans="2:3" x14ac:dyDescent="0.25">
      <c r="B116" s="4">
        <v>14.5</v>
      </c>
      <c r="C116">
        <f t="shared" si="1"/>
        <v>268.14802374713082</v>
      </c>
    </row>
    <row r="117" spans="2:3" x14ac:dyDescent="0.25">
      <c r="B117" s="4">
        <v>16</v>
      </c>
      <c r="C117">
        <f t="shared" si="1"/>
        <v>255.80202331624272</v>
      </c>
    </row>
    <row r="118" spans="2:3" x14ac:dyDescent="0.25">
      <c r="B118" s="4">
        <v>17.5</v>
      </c>
      <c r="C118">
        <f t="shared" si="1"/>
        <v>208.99380585524969</v>
      </c>
    </row>
    <row r="119" spans="2:3" x14ac:dyDescent="0.25">
      <c r="B119" s="4">
        <v>19</v>
      </c>
      <c r="C119">
        <f t="shared" si="1"/>
        <v>196.02606439546796</v>
      </c>
    </row>
    <row r="120" spans="2:3" x14ac:dyDescent="0.25">
      <c r="B120" s="4">
        <v>20.5</v>
      </c>
      <c r="C120">
        <f t="shared" si="1"/>
        <v>149.12902678749015</v>
      </c>
    </row>
    <row r="121" spans="2:3" x14ac:dyDescent="0.25">
      <c r="B121" s="4">
        <v>22</v>
      </c>
      <c r="C121">
        <f t="shared" si="1"/>
        <v>156.23463854627462</v>
      </c>
    </row>
    <row r="122" spans="2:3" x14ac:dyDescent="0.25">
      <c r="B122" s="4">
        <v>23.5</v>
      </c>
      <c r="C122">
        <f t="shared" si="1"/>
        <v>146.64206267191554</v>
      </c>
    </row>
    <row r="123" spans="2:3" x14ac:dyDescent="0.25">
      <c r="B123" s="4">
        <v>25</v>
      </c>
      <c r="C123">
        <f t="shared" si="1"/>
        <v>127.01281018827331</v>
      </c>
    </row>
    <row r="124" spans="2:3" x14ac:dyDescent="0.25">
      <c r="B124" s="4">
        <v>27</v>
      </c>
      <c r="C124">
        <f t="shared" si="1"/>
        <v>120.17365887044321</v>
      </c>
    </row>
    <row r="125" spans="2:3" x14ac:dyDescent="0.25">
      <c r="B125" s="4">
        <v>29</v>
      </c>
      <c r="C125">
        <f t="shared" si="1"/>
        <v>111.31384920870875</v>
      </c>
    </row>
    <row r="126" spans="2:3" x14ac:dyDescent="0.25">
      <c r="B126" s="4">
        <v>31</v>
      </c>
      <c r="C126">
        <f t="shared" si="1"/>
        <v>116.24336736636552</v>
      </c>
    </row>
    <row r="127" spans="2:3" x14ac:dyDescent="0.25">
      <c r="B127" s="4">
        <v>33</v>
      </c>
      <c r="C127">
        <f t="shared" si="1"/>
        <v>125.36963746905437</v>
      </c>
    </row>
    <row r="128" spans="2:3" x14ac:dyDescent="0.25">
      <c r="B128" s="4">
        <v>35</v>
      </c>
      <c r="C128">
        <f t="shared" si="1"/>
        <v>106.85063682272224</v>
      </c>
    </row>
    <row r="129" spans="1:3" x14ac:dyDescent="0.25">
      <c r="B129" s="4">
        <v>37</v>
      </c>
      <c r="C129">
        <f t="shared" si="1"/>
        <v>109.58185634250503</v>
      </c>
    </row>
    <row r="130" spans="1:3" x14ac:dyDescent="0.25">
      <c r="B130" s="4">
        <v>39</v>
      </c>
      <c r="C130">
        <f t="shared" si="1"/>
        <v>116.70967313803575</v>
      </c>
    </row>
    <row r="131" spans="1:3" x14ac:dyDescent="0.25">
      <c r="B131" s="4">
        <v>41</v>
      </c>
      <c r="C131">
        <f t="shared" si="1"/>
        <v>118.37505089400086</v>
      </c>
    </row>
    <row r="132" spans="1:3" x14ac:dyDescent="0.25">
      <c r="B132" s="4">
        <v>43</v>
      </c>
      <c r="C132">
        <f t="shared" si="1"/>
        <v>109.91493189369805</v>
      </c>
    </row>
    <row r="133" spans="1:3" x14ac:dyDescent="0.25">
      <c r="B133" s="4">
        <v>45</v>
      </c>
      <c r="C133">
        <f t="shared" si="1"/>
        <v>91.329316137127293</v>
      </c>
    </row>
    <row r="134" spans="1:3" x14ac:dyDescent="0.25">
      <c r="A134" t="s">
        <v>12</v>
      </c>
      <c r="B134" s="4">
        <v>0</v>
      </c>
    </row>
    <row r="135" spans="1:3" x14ac:dyDescent="0.25">
      <c r="B135" s="4">
        <v>1</v>
      </c>
      <c r="C135">
        <f>LOG10(C104)</f>
        <v>4.8056322137824834</v>
      </c>
    </row>
    <row r="136" spans="1:3" x14ac:dyDescent="0.25">
      <c r="B136" s="4">
        <v>2</v>
      </c>
      <c r="C136">
        <f t="shared" ref="C136:C164" si="2">LOG10(C105)</f>
        <v>4.3736444850574596</v>
      </c>
    </row>
    <row r="137" spans="1:3" x14ac:dyDescent="0.25">
      <c r="B137" s="4">
        <v>3</v>
      </c>
      <c r="C137">
        <f t="shared" si="2"/>
        <v>3.8972911012721423</v>
      </c>
    </row>
    <row r="138" spans="1:3" x14ac:dyDescent="0.25">
      <c r="B138" s="5">
        <v>4</v>
      </c>
      <c r="C138">
        <f t="shared" si="2"/>
        <v>3.5980313201932868</v>
      </c>
    </row>
    <row r="139" spans="1:3" x14ac:dyDescent="0.25">
      <c r="B139" s="4">
        <v>5</v>
      </c>
      <c r="C139">
        <f t="shared" si="2"/>
        <v>3.365401517707332</v>
      </c>
    </row>
    <row r="140" spans="1:3" x14ac:dyDescent="0.25">
      <c r="B140" s="4">
        <v>6</v>
      </c>
      <c r="C140">
        <f t="shared" si="2"/>
        <v>3.213128639021257</v>
      </c>
    </row>
    <row r="141" spans="1:3" x14ac:dyDescent="0.25">
      <c r="B141" s="4">
        <v>7</v>
      </c>
      <c r="C141">
        <f t="shared" si="2"/>
        <v>3.035866917588371</v>
      </c>
    </row>
    <row r="142" spans="1:3" x14ac:dyDescent="0.25">
      <c r="B142" s="4">
        <v>8</v>
      </c>
      <c r="C142">
        <f t="shared" si="2"/>
        <v>2.9378500474876059</v>
      </c>
    </row>
    <row r="143" spans="1:3" x14ac:dyDescent="0.25">
      <c r="B143" s="4">
        <v>9</v>
      </c>
      <c r="C143">
        <f t="shared" si="2"/>
        <v>2.8469075334643286</v>
      </c>
    </row>
    <row r="144" spans="1:3" x14ac:dyDescent="0.25">
      <c r="B144" s="5">
        <v>10</v>
      </c>
      <c r="C144">
        <f t="shared" si="2"/>
        <v>2.7136582776423448</v>
      </c>
    </row>
    <row r="145" spans="2:14" x14ac:dyDescent="0.25">
      <c r="B145" s="17">
        <v>11.5</v>
      </c>
      <c r="C145" s="18"/>
    </row>
    <row r="146" spans="2:14" x14ac:dyDescent="0.25">
      <c r="B146" s="4">
        <v>13</v>
      </c>
      <c r="C146">
        <f t="shared" si="2"/>
        <v>2.4919586676160197</v>
      </c>
    </row>
    <row r="147" spans="2:14" x14ac:dyDescent="0.25">
      <c r="B147" s="4">
        <v>14.5</v>
      </c>
      <c r="C147">
        <f t="shared" si="2"/>
        <v>2.4283746005574174</v>
      </c>
    </row>
    <row r="148" spans="2:14" x14ac:dyDescent="0.25">
      <c r="B148" s="4">
        <v>16</v>
      </c>
      <c r="C148">
        <f t="shared" si="2"/>
        <v>2.4079039752935505</v>
      </c>
    </row>
    <row r="149" spans="2:14" x14ac:dyDescent="0.25">
      <c r="B149" s="4">
        <v>17.5</v>
      </c>
      <c r="C149">
        <f t="shared" si="2"/>
        <v>2.320133414710341</v>
      </c>
    </row>
    <row r="150" spans="2:14" x14ac:dyDescent="0.25">
      <c r="B150" s="4">
        <v>19</v>
      </c>
      <c r="C150">
        <f t="shared" si="2"/>
        <v>2.2923138206959748</v>
      </c>
    </row>
    <row r="151" spans="2:14" x14ac:dyDescent="0.25">
      <c r="B151" s="4">
        <v>20.5</v>
      </c>
      <c r="C151">
        <f t="shared" si="2"/>
        <v>2.1735621836723684</v>
      </c>
    </row>
    <row r="152" spans="2:14" x14ac:dyDescent="0.25">
      <c r="B152" s="4">
        <v>22</v>
      </c>
      <c r="C152">
        <f t="shared" si="2"/>
        <v>2.1937773269917811</v>
      </c>
    </row>
    <row r="153" spans="2:14" x14ac:dyDescent="0.25">
      <c r="B153" s="4">
        <v>23.5</v>
      </c>
      <c r="C153">
        <f t="shared" si="2"/>
        <v>2.1662585607971132</v>
      </c>
    </row>
    <row r="154" spans="2:14" x14ac:dyDescent="0.25">
      <c r="B154" s="4">
        <v>25</v>
      </c>
      <c r="C154">
        <f t="shared" si="2"/>
        <v>2.1038475249993813</v>
      </c>
    </row>
    <row r="155" spans="2:14" x14ac:dyDescent="0.25">
      <c r="B155" s="4">
        <v>27</v>
      </c>
      <c r="C155">
        <f t="shared" si="2"/>
        <v>2.0798092841319429</v>
      </c>
    </row>
    <row r="156" spans="2:14" x14ac:dyDescent="0.25">
      <c r="B156" s="4">
        <v>29</v>
      </c>
      <c r="C156">
        <f t="shared" si="2"/>
        <v>2.0465492008194111</v>
      </c>
    </row>
    <row r="157" spans="2:14" x14ac:dyDescent="0.25">
      <c r="B157" s="4">
        <v>31</v>
      </c>
      <c r="C157">
        <f t="shared" si="2"/>
        <v>2.0653681822212184</v>
      </c>
    </row>
    <row r="158" spans="2:14" x14ac:dyDescent="0.25">
      <c r="B158" s="4">
        <v>33</v>
      </c>
      <c r="C158">
        <f t="shared" si="2"/>
        <v>2.0981923700172578</v>
      </c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</row>
    <row r="159" spans="2:14" x14ac:dyDescent="0.25">
      <c r="B159" s="4">
        <v>35</v>
      </c>
      <c r="C159">
        <f t="shared" si="2"/>
        <v>2.0287771148741647</v>
      </c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</row>
    <row r="160" spans="2:14" x14ac:dyDescent="0.25">
      <c r="B160" s="4">
        <v>37</v>
      </c>
      <c r="C160">
        <f t="shared" si="2"/>
        <v>2.0397386532120128</v>
      </c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</row>
    <row r="161" spans="1:14" x14ac:dyDescent="0.25">
      <c r="B161" s="4">
        <v>39</v>
      </c>
      <c r="C161">
        <f t="shared" si="2"/>
        <v>2.0671068527580818</v>
      </c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</row>
    <row r="162" spans="1:14" x14ac:dyDescent="0.25">
      <c r="B162" s="4">
        <v>41</v>
      </c>
      <c r="C162">
        <f t="shared" si="2"/>
        <v>2.0732601787313212</v>
      </c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</row>
    <row r="163" spans="1:14" x14ac:dyDescent="0.25">
      <c r="B163" s="4">
        <v>43</v>
      </c>
      <c r="C163">
        <f t="shared" si="2"/>
        <v>2.0410566951399263</v>
      </c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</row>
    <row r="164" spans="1:14" x14ac:dyDescent="0.25">
      <c r="B164" s="4">
        <v>45</v>
      </c>
      <c r="C164">
        <f t="shared" si="2"/>
        <v>1.9606102057155324</v>
      </c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</row>
    <row r="165" spans="1:14" x14ac:dyDescent="0.25">
      <c r="A165" t="s">
        <v>13</v>
      </c>
      <c r="B165" s="4">
        <v>0</v>
      </c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</row>
    <row r="166" spans="1:14" x14ac:dyDescent="0.25">
      <c r="B166" s="4">
        <v>1</v>
      </c>
      <c r="C166" s="14">
        <f>RSQ($B135:$B$164, $C135:$C$164)</f>
        <v>0.66494987428213215</v>
      </c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</row>
    <row r="167" spans="1:14" x14ac:dyDescent="0.25">
      <c r="B167" s="4">
        <v>2</v>
      </c>
      <c r="C167" s="14">
        <f>RSQ($B136:$B$164, $C136:$C$164)</f>
        <v>0.69037854281712197</v>
      </c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</row>
    <row r="168" spans="1:14" x14ac:dyDescent="0.25">
      <c r="B168" s="4">
        <v>3</v>
      </c>
      <c r="C168" s="14">
        <f>RSQ($B137:$B$164, $C137:$C$164)</f>
        <v>0.7211149999066494</v>
      </c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</row>
    <row r="169" spans="1:14" x14ac:dyDescent="0.25">
      <c r="B169" s="5">
        <v>4</v>
      </c>
      <c r="C169" s="14">
        <f>RSQ($B138:$B$164, $C138:$C$164)</f>
        <v>0.73701362221833033</v>
      </c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</row>
    <row r="170" spans="1:14" x14ac:dyDescent="0.25">
      <c r="B170" s="4">
        <v>5</v>
      </c>
      <c r="C170" s="14">
        <f>RSQ($B139:$B$164, $C139:$C$164)</f>
        <v>0.74588196174031374</v>
      </c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</row>
    <row r="171" spans="1:14" x14ac:dyDescent="0.25">
      <c r="B171" s="4">
        <v>6</v>
      </c>
      <c r="C171" s="14">
        <f>RSQ($B140:$B$164, $C140:$C$164)</f>
        <v>0.74804387910283598</v>
      </c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</row>
    <row r="172" spans="1:14" x14ac:dyDescent="0.25">
      <c r="B172" s="4">
        <v>7</v>
      </c>
      <c r="C172" s="14">
        <f>RSQ($B141:$B$164, $C141:$C$164)</f>
        <v>0.75086003133183798</v>
      </c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</row>
    <row r="173" spans="1:14" x14ac:dyDescent="0.25">
      <c r="B173" s="4">
        <v>8</v>
      </c>
      <c r="C173" s="14">
        <f>RSQ($B142:$B$164, $C142:$C$164)</f>
        <v>0.74507459629910089</v>
      </c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</row>
    <row r="174" spans="1:14" x14ac:dyDescent="0.25">
      <c r="B174" s="4">
        <v>9</v>
      </c>
      <c r="C174" s="14">
        <f>RSQ($B143:$B$164, $C143:$C$164)</f>
        <v>0.74293270879221363</v>
      </c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</row>
    <row r="175" spans="1:14" x14ac:dyDescent="0.25">
      <c r="B175" s="5">
        <v>10</v>
      </c>
      <c r="C175" s="14">
        <f>RSQ($B144:$B$164, $C144:$C$164)</f>
        <v>0.75495080034883189</v>
      </c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</row>
    <row r="176" spans="1:14" x14ac:dyDescent="0.25">
      <c r="B176" s="5">
        <v>11.5</v>
      </c>
      <c r="C176" s="16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</row>
    <row r="177" spans="2:14" x14ac:dyDescent="0.25">
      <c r="B177" s="4">
        <v>13</v>
      </c>
      <c r="C177" s="19">
        <f>RSQ($B146:$B$164, $C146:$C$164)</f>
        <v>0.77386243722722403</v>
      </c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</row>
    <row r="178" spans="2:14" x14ac:dyDescent="0.25">
      <c r="B178" s="4">
        <v>14.5</v>
      </c>
      <c r="C178" s="14">
        <f>RSQ($B147:$B$164, $C147:$C$164)</f>
        <v>0.75582813539225968</v>
      </c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</row>
    <row r="179" spans="2:14" x14ac:dyDescent="0.25">
      <c r="B179" s="4">
        <v>16</v>
      </c>
      <c r="C179" s="14">
        <f>RSQ($B148:$B$164, $C148:$C$164)</f>
        <v>0.73057295458973015</v>
      </c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</row>
    <row r="180" spans="2:14" x14ac:dyDescent="0.25">
      <c r="B180" s="4">
        <v>17.5</v>
      </c>
      <c r="C180" s="14">
        <f>RSQ($B149:$B$164, $C149:$C$164)</f>
        <v>0.7249427804717985</v>
      </c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</row>
    <row r="181" spans="2:14" x14ac:dyDescent="0.25">
      <c r="B181" s="4">
        <v>19</v>
      </c>
      <c r="C181" s="14">
        <f>RSQ($B150:$B$164, $C150:$C$164)</f>
        <v>0.69559742167988348</v>
      </c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</row>
    <row r="182" spans="2:14" x14ac:dyDescent="0.25">
      <c r="B182" s="4">
        <v>20.5</v>
      </c>
      <c r="C182" s="14">
        <f>RSQ($B151:$B$164, $C151:$C$164)</f>
        <v>0.68826305070671678</v>
      </c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</row>
    <row r="183" spans="2:14" x14ac:dyDescent="0.25">
      <c r="B183" s="4">
        <v>22</v>
      </c>
      <c r="C183" s="14">
        <f>RSQ($B152:$B$164, $C152:$C$164)</f>
        <v>0.62898454927957781</v>
      </c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</row>
    <row r="184" spans="2:14" x14ac:dyDescent="0.25">
      <c r="B184" s="4">
        <v>23.5</v>
      </c>
      <c r="C184" s="14">
        <f>RSQ($B153:$B$164, $C153:$C$164)</f>
        <v>0.54371626190997113</v>
      </c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</row>
    <row r="185" spans="2:14" x14ac:dyDescent="0.25">
      <c r="B185" s="4">
        <v>25</v>
      </c>
      <c r="C185" s="14">
        <f>RSQ($B154:$B$164, $C154:$C$164)</f>
        <v>0.41845307930733983</v>
      </c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</row>
    <row r="186" spans="2:14" x14ac:dyDescent="0.25">
      <c r="B186" s="4">
        <v>27</v>
      </c>
      <c r="C186" s="14">
        <f>RSQ($B155:$B$164, $C155:$C$164)</f>
        <v>0.31240814556227225</v>
      </c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</row>
    <row r="187" spans="2:14" x14ac:dyDescent="0.25">
      <c r="B187" s="4">
        <v>29</v>
      </c>
      <c r="C187" s="14">
        <f>RSQ($B156:$B$164, $C156:$C$164)</f>
        <v>0.25608028217206363</v>
      </c>
    </row>
    <row r="188" spans="2:14" x14ac:dyDescent="0.25">
      <c r="B188" s="4">
        <v>31</v>
      </c>
      <c r="C188" s="14">
        <f>RSQ($B157:$B$164, $C157:$C$164)</f>
        <v>0.36729821972567317</v>
      </c>
    </row>
    <row r="189" spans="2:14" x14ac:dyDescent="0.25">
      <c r="B189" s="4">
        <v>33</v>
      </c>
      <c r="C189" s="14">
        <f>RSQ($B158:$B$164, $C158:$C$164)</f>
        <v>0.38931719522473118</v>
      </c>
    </row>
    <row r="190" spans="2:14" x14ac:dyDescent="0.25">
      <c r="B190" s="4">
        <v>35</v>
      </c>
      <c r="C190" s="14">
        <f>RSQ($B159:$B$164, $C159:$C$164)</f>
        <v>0.19228537287454706</v>
      </c>
    </row>
    <row r="191" spans="2:14" x14ac:dyDescent="0.25">
      <c r="B191" s="4">
        <v>37</v>
      </c>
      <c r="C191" s="14">
        <f>RSQ($B160:$B$164, $C160:$C$164)</f>
        <v>0.42048771249168099</v>
      </c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</row>
    <row r="192" spans="2:14" x14ac:dyDescent="0.25">
      <c r="B192" s="4">
        <v>39</v>
      </c>
      <c r="C192" s="14">
        <f>RSQ($B161:$B$164, $C161:$C$164)</f>
        <v>0.76689900758341678</v>
      </c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</row>
    <row r="193" spans="1:14" x14ac:dyDescent="0.25">
      <c r="B193" s="4">
        <v>41</v>
      </c>
      <c r="C193" s="14">
        <f>RSQ($B162:$B$164, $C162:$C$164)</f>
        <v>0.94238774061063946</v>
      </c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</row>
    <row r="194" spans="1:14" x14ac:dyDescent="0.25">
      <c r="B194" s="4">
        <v>43</v>
      </c>
      <c r="C194" s="14">
        <f>RSQ($B163:$B$164, $C163:$C$164)</f>
        <v>1</v>
      </c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</row>
    <row r="195" spans="1:14" x14ac:dyDescent="0.25">
      <c r="B195" s="4">
        <v>45</v>
      </c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</row>
    <row r="196" spans="1:14" x14ac:dyDescent="0.25">
      <c r="A196" t="s">
        <v>17</v>
      </c>
      <c r="C196">
        <v>10</v>
      </c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</row>
    <row r="197" spans="1:14" x14ac:dyDescent="0.25">
      <c r="A197" t="s">
        <v>14</v>
      </c>
      <c r="B197" s="4">
        <v>0</v>
      </c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</row>
    <row r="198" spans="1:14" x14ac:dyDescent="0.25">
      <c r="B198" s="4">
        <v>1</v>
      </c>
    </row>
    <row r="199" spans="1:14" x14ac:dyDescent="0.25">
      <c r="B199" s="4">
        <v>2</v>
      </c>
      <c r="C199" s="14">
        <f>RSQ($B$135:$B136, $C$135:$C136)</f>
        <v>0.99999999999999978</v>
      </c>
    </row>
    <row r="200" spans="1:14" x14ac:dyDescent="0.25">
      <c r="B200" s="4">
        <v>3</v>
      </c>
      <c r="C200" s="14">
        <f>RSQ($B$135:$B137, $C$135:$C137)</f>
        <v>0.99920543508020454</v>
      </c>
    </row>
    <row r="201" spans="1:14" x14ac:dyDescent="0.25">
      <c r="B201" s="5">
        <v>4</v>
      </c>
      <c r="C201" s="14">
        <f>RSQ($B$135:$B138, $C$135:$C138)</f>
        <v>0.99190519137745259</v>
      </c>
    </row>
    <row r="202" spans="1:14" x14ac:dyDescent="0.25">
      <c r="B202" s="4">
        <v>5</v>
      </c>
      <c r="C202" s="14"/>
    </row>
    <row r="203" spans="1:14" x14ac:dyDescent="0.25">
      <c r="B203" s="4">
        <v>6</v>
      </c>
      <c r="C203" s="14"/>
    </row>
    <row r="204" spans="1:14" x14ac:dyDescent="0.25">
      <c r="B204" s="4">
        <v>7</v>
      </c>
      <c r="C204" s="14"/>
    </row>
    <row r="205" spans="1:14" x14ac:dyDescent="0.25">
      <c r="B205" s="4">
        <v>8</v>
      </c>
      <c r="C205" s="14"/>
    </row>
    <row r="206" spans="1:14" x14ac:dyDescent="0.25">
      <c r="B206" s="4">
        <v>9</v>
      </c>
      <c r="C206" s="14"/>
    </row>
    <row r="207" spans="1:14" x14ac:dyDescent="0.25">
      <c r="B207" s="5">
        <v>10</v>
      </c>
      <c r="C207" s="14"/>
    </row>
    <row r="208" spans="1:14" x14ac:dyDescent="0.25">
      <c r="B208" s="17">
        <v>11.5</v>
      </c>
      <c r="C208" s="15"/>
    </row>
    <row r="209" spans="2:3" x14ac:dyDescent="0.25">
      <c r="B209" s="4">
        <v>13</v>
      </c>
      <c r="C209" s="14"/>
    </row>
    <row r="210" spans="2:3" x14ac:dyDescent="0.25">
      <c r="B210" s="4">
        <v>14.5</v>
      </c>
    </row>
    <row r="211" spans="2:3" x14ac:dyDescent="0.25">
      <c r="B211" s="4">
        <v>16</v>
      </c>
    </row>
    <row r="212" spans="2:3" x14ac:dyDescent="0.25">
      <c r="B212" s="4">
        <v>17.5</v>
      </c>
    </row>
    <row r="213" spans="2:3" x14ac:dyDescent="0.25">
      <c r="B213" s="4">
        <v>19</v>
      </c>
    </row>
    <row r="214" spans="2:3" x14ac:dyDescent="0.25">
      <c r="B214" s="4">
        <v>20.5</v>
      </c>
    </row>
    <row r="215" spans="2:3" x14ac:dyDescent="0.25">
      <c r="B215" s="4">
        <v>22</v>
      </c>
    </row>
    <row r="216" spans="2:3" x14ac:dyDescent="0.25">
      <c r="B216" s="4">
        <v>23.5</v>
      </c>
    </row>
    <row r="217" spans="2:3" x14ac:dyDescent="0.25">
      <c r="B217" s="4">
        <v>25</v>
      </c>
    </row>
    <row r="218" spans="2:3" x14ac:dyDescent="0.25">
      <c r="B218" s="4">
        <v>27</v>
      </c>
    </row>
    <row r="219" spans="2:3" x14ac:dyDescent="0.25">
      <c r="B219" s="4">
        <v>29</v>
      </c>
    </row>
    <row r="220" spans="2:3" x14ac:dyDescent="0.25">
      <c r="B220" s="4">
        <v>31</v>
      </c>
    </row>
    <row r="221" spans="2:3" x14ac:dyDescent="0.25">
      <c r="B221" s="4">
        <v>33</v>
      </c>
    </row>
    <row r="222" spans="2:3" x14ac:dyDescent="0.25">
      <c r="B222" s="4">
        <v>35</v>
      </c>
    </row>
    <row r="223" spans="2:3" x14ac:dyDescent="0.25">
      <c r="B223" s="4">
        <v>37</v>
      </c>
    </row>
    <row r="224" spans="2:3" x14ac:dyDescent="0.25">
      <c r="B224" s="4">
        <v>39</v>
      </c>
    </row>
    <row r="225" spans="1:3" x14ac:dyDescent="0.25">
      <c r="B225" s="4">
        <v>41</v>
      </c>
    </row>
    <row r="226" spans="1:3" x14ac:dyDescent="0.25">
      <c r="B226" s="4">
        <v>43</v>
      </c>
    </row>
    <row r="227" spans="1:3" x14ac:dyDescent="0.25">
      <c r="B227" s="4">
        <v>45</v>
      </c>
    </row>
    <row r="228" spans="1:3" x14ac:dyDescent="0.25">
      <c r="A228" t="s">
        <v>18</v>
      </c>
      <c r="B228" s="4">
        <v>0</v>
      </c>
    </row>
    <row r="229" spans="1:3" x14ac:dyDescent="0.25">
      <c r="B229" s="4">
        <v>1</v>
      </c>
    </row>
    <row r="230" spans="1:3" x14ac:dyDescent="0.25">
      <c r="B230" s="4">
        <v>2</v>
      </c>
    </row>
    <row r="231" spans="1:3" x14ac:dyDescent="0.25">
      <c r="B231" s="4">
        <v>3</v>
      </c>
      <c r="C231">
        <f>RSQ($B137:$B$140, C137:C$140)</f>
        <v>0.97969705644434879</v>
      </c>
    </row>
    <row r="232" spans="1:3" x14ac:dyDescent="0.25">
      <c r="B232" s="5">
        <v>4</v>
      </c>
      <c r="C232">
        <f>RSQ($B138:$B$140, C138:C$140)</f>
        <v>0.98567946681613472</v>
      </c>
    </row>
    <row r="233" spans="1:3" x14ac:dyDescent="0.25">
      <c r="B233" s="4">
        <v>5</v>
      </c>
      <c r="C233">
        <f>RSQ($B139:$B$140, C139:C$140)</f>
        <v>1</v>
      </c>
    </row>
    <row r="234" spans="1:3" x14ac:dyDescent="0.25">
      <c r="B234" s="4">
        <v>6</v>
      </c>
    </row>
    <row r="235" spans="1:3" x14ac:dyDescent="0.25">
      <c r="B235" s="4">
        <v>7</v>
      </c>
    </row>
    <row r="236" spans="1:3" x14ac:dyDescent="0.25">
      <c r="B236" s="4">
        <v>8</v>
      </c>
    </row>
    <row r="237" spans="1:3" x14ac:dyDescent="0.25">
      <c r="B237" s="4">
        <v>9</v>
      </c>
    </row>
    <row r="238" spans="1:3" x14ac:dyDescent="0.25">
      <c r="B238" s="5">
        <v>10</v>
      </c>
    </row>
    <row r="239" spans="1:3" x14ac:dyDescent="0.25">
      <c r="B239" s="17">
        <v>11.5</v>
      </c>
      <c r="C239" s="18"/>
    </row>
    <row r="240" spans="1:3" x14ac:dyDescent="0.25">
      <c r="B240" s="4">
        <v>13</v>
      </c>
    </row>
    <row r="241" spans="2:14" x14ac:dyDescent="0.25">
      <c r="B241" s="4">
        <v>14.5</v>
      </c>
    </row>
    <row r="242" spans="2:14" x14ac:dyDescent="0.25">
      <c r="B242" s="4">
        <v>16</v>
      </c>
    </row>
    <row r="243" spans="2:14" x14ac:dyDescent="0.25">
      <c r="B243" s="4">
        <v>17.5</v>
      </c>
    </row>
    <row r="244" spans="2:14" x14ac:dyDescent="0.25">
      <c r="B244" s="4">
        <v>19</v>
      </c>
    </row>
    <row r="245" spans="2:14" x14ac:dyDescent="0.25">
      <c r="B245" s="4">
        <v>20.5</v>
      </c>
    </row>
    <row r="246" spans="2:14" x14ac:dyDescent="0.25">
      <c r="B246" s="4">
        <v>22</v>
      </c>
    </row>
    <row r="247" spans="2:14" x14ac:dyDescent="0.25">
      <c r="B247" s="4">
        <v>23.5</v>
      </c>
    </row>
    <row r="248" spans="2:14" x14ac:dyDescent="0.25">
      <c r="B248" s="4">
        <v>25</v>
      </c>
    </row>
    <row r="249" spans="2:14" x14ac:dyDescent="0.25">
      <c r="B249" s="4">
        <v>27</v>
      </c>
    </row>
    <row r="250" spans="2:14" x14ac:dyDescent="0.25">
      <c r="B250" s="4">
        <v>29</v>
      </c>
    </row>
    <row r="251" spans="2:14" x14ac:dyDescent="0.25">
      <c r="B251" s="4">
        <v>31</v>
      </c>
    </row>
    <row r="252" spans="2:14" x14ac:dyDescent="0.25">
      <c r="B252" s="4">
        <v>33</v>
      </c>
    </row>
    <row r="253" spans="2:14" x14ac:dyDescent="0.25">
      <c r="B253" s="4">
        <v>35</v>
      </c>
    </row>
    <row r="254" spans="2:14" x14ac:dyDescent="0.25">
      <c r="B254" s="4">
        <v>37</v>
      </c>
    </row>
    <row r="255" spans="2:14" x14ac:dyDescent="0.25">
      <c r="B255" s="4">
        <v>39</v>
      </c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</row>
    <row r="256" spans="2:14" x14ac:dyDescent="0.25">
      <c r="B256" s="4">
        <v>41</v>
      </c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</row>
    <row r="257" spans="1:14" x14ac:dyDescent="0.25">
      <c r="B257" s="4">
        <v>43</v>
      </c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</row>
    <row r="258" spans="1:14" x14ac:dyDescent="0.25">
      <c r="B258" s="4">
        <v>45</v>
      </c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</row>
    <row r="259" spans="1:14" x14ac:dyDescent="0.25">
      <c r="A259" t="s">
        <v>15</v>
      </c>
      <c r="B259" s="4">
        <v>0</v>
      </c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</row>
    <row r="260" spans="1:14" x14ac:dyDescent="0.25">
      <c r="B260" s="4">
        <v>1</v>
      </c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</row>
    <row r="261" spans="1:14" x14ac:dyDescent="0.25">
      <c r="B261" s="4">
        <v>2</v>
      </c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</row>
    <row r="262" spans="1:14" x14ac:dyDescent="0.25">
      <c r="B262" s="4">
        <v>3</v>
      </c>
      <c r="C262" s="14">
        <f>SUM(C199,C231)</f>
        <v>1.9796970564443486</v>
      </c>
    </row>
    <row r="263" spans="1:14" x14ac:dyDescent="0.25">
      <c r="B263" s="5">
        <v>4</v>
      </c>
      <c r="C263" s="14">
        <f t="shared" ref="C263:C264" si="3">SUM(C200,C232)</f>
        <v>1.9848849018963393</v>
      </c>
    </row>
    <row r="264" spans="1:14" x14ac:dyDescent="0.25">
      <c r="B264" s="4">
        <v>5</v>
      </c>
      <c r="C264" s="19">
        <f>SUM(C201,C233)</f>
        <v>1.9919051913774526</v>
      </c>
    </row>
    <row r="265" spans="1:14" x14ac:dyDescent="0.25">
      <c r="B265" s="4">
        <v>6</v>
      </c>
      <c r="C265" s="14"/>
    </row>
    <row r="266" spans="1:14" x14ac:dyDescent="0.25">
      <c r="B266" s="4">
        <v>7</v>
      </c>
      <c r="C266" s="14"/>
    </row>
    <row r="267" spans="1:14" x14ac:dyDescent="0.25">
      <c r="B267" s="4">
        <v>8</v>
      </c>
      <c r="C267" s="14"/>
    </row>
    <row r="268" spans="1:14" x14ac:dyDescent="0.25">
      <c r="B268" s="4">
        <v>9</v>
      </c>
      <c r="C268" s="14"/>
    </row>
    <row r="269" spans="1:14" x14ac:dyDescent="0.25">
      <c r="B269" s="5">
        <v>10</v>
      </c>
    </row>
    <row r="270" spans="1:14" x14ac:dyDescent="0.25">
      <c r="B270" s="5">
        <v>11.5</v>
      </c>
    </row>
    <row r="271" spans="1:14" x14ac:dyDescent="0.25">
      <c r="B271" s="4">
        <v>13</v>
      </c>
    </row>
    <row r="272" spans="1:14" x14ac:dyDescent="0.25">
      <c r="B272" s="4">
        <v>14.5</v>
      </c>
    </row>
    <row r="273" spans="2:2" x14ac:dyDescent="0.25">
      <c r="B273" s="4">
        <v>16</v>
      </c>
    </row>
    <row r="274" spans="2:2" x14ac:dyDescent="0.25">
      <c r="B274" s="4">
        <v>17.5</v>
      </c>
    </row>
    <row r="275" spans="2:2" x14ac:dyDescent="0.25">
      <c r="B275" s="4">
        <v>19</v>
      </c>
    </row>
    <row r="276" spans="2:2" x14ac:dyDescent="0.25">
      <c r="B276" s="4">
        <v>20.5</v>
      </c>
    </row>
    <row r="277" spans="2:2" x14ac:dyDescent="0.25">
      <c r="B277" s="4">
        <v>22</v>
      </c>
    </row>
    <row r="278" spans="2:2" x14ac:dyDescent="0.25">
      <c r="B278" s="4">
        <v>23.5</v>
      </c>
    </row>
    <row r="279" spans="2:2" x14ac:dyDescent="0.25">
      <c r="B279" s="4">
        <v>25</v>
      </c>
    </row>
    <row r="280" spans="2:2" x14ac:dyDescent="0.25">
      <c r="B280" s="4">
        <v>27</v>
      </c>
    </row>
    <row r="281" spans="2:2" x14ac:dyDescent="0.25">
      <c r="B281" s="4">
        <v>29</v>
      </c>
    </row>
    <row r="282" spans="2:2" x14ac:dyDescent="0.25">
      <c r="B282" s="4">
        <v>31</v>
      </c>
    </row>
    <row r="283" spans="2:2" x14ac:dyDescent="0.25">
      <c r="B283" s="4">
        <v>33</v>
      </c>
    </row>
    <row r="284" spans="2:2" x14ac:dyDescent="0.25">
      <c r="B284" s="4">
        <v>35</v>
      </c>
    </row>
    <row r="285" spans="2:2" x14ac:dyDescent="0.25">
      <c r="B285" s="4">
        <v>37</v>
      </c>
    </row>
    <row r="286" spans="2:2" x14ac:dyDescent="0.25">
      <c r="B286" s="4">
        <v>39</v>
      </c>
    </row>
    <row r="287" spans="2:2" x14ac:dyDescent="0.25">
      <c r="B287" s="4">
        <v>41</v>
      </c>
    </row>
    <row r="288" spans="2:2" x14ac:dyDescent="0.25">
      <c r="B288" s="4">
        <v>43</v>
      </c>
    </row>
    <row r="289" spans="1:3" x14ac:dyDescent="0.25">
      <c r="B289" s="4">
        <v>45</v>
      </c>
    </row>
    <row r="290" spans="1:3" x14ac:dyDescent="0.25">
      <c r="A290" t="s">
        <v>16</v>
      </c>
      <c r="C290">
        <f>MAX(C259:C289)</f>
        <v>1.9919051913774526</v>
      </c>
    </row>
    <row r="291" spans="1:3" x14ac:dyDescent="0.25">
      <c r="A291" t="s">
        <v>19</v>
      </c>
      <c r="C291">
        <f>MATCH(C290,C260:C268,0)-1</f>
        <v>4</v>
      </c>
    </row>
    <row r="292" spans="1:3" x14ac:dyDescent="0.25">
      <c r="A292" t="s">
        <v>34</v>
      </c>
      <c r="B292" s="4">
        <v>0</v>
      </c>
    </row>
    <row r="293" spans="1:3" x14ac:dyDescent="0.25">
      <c r="B293" s="4">
        <v>1</v>
      </c>
      <c r="C293">
        <f t="shared" ref="C293:C301" si="4">LOG(10^C135-10^(C$19*$B293+C$20))</f>
        <v>4.8009851090137552</v>
      </c>
    </row>
    <row r="294" spans="1:3" x14ac:dyDescent="0.25">
      <c r="B294" s="4">
        <v>2</v>
      </c>
      <c r="C294">
        <f t="shared" si="4"/>
        <v>4.3616299585494209</v>
      </c>
    </row>
    <row r="295" spans="1:3" x14ac:dyDescent="0.25">
      <c r="B295" s="4">
        <v>3</v>
      </c>
      <c r="C295">
        <f t="shared" si="4"/>
        <v>3.8622704827371925</v>
      </c>
    </row>
    <row r="296" spans="1:3" x14ac:dyDescent="0.25">
      <c r="B296" s="5">
        <v>4</v>
      </c>
      <c r="C296">
        <f t="shared" si="4"/>
        <v>3.5293320017900958</v>
      </c>
    </row>
    <row r="297" spans="1:3" x14ac:dyDescent="0.25">
      <c r="B297" s="4">
        <v>5</v>
      </c>
      <c r="C297">
        <f t="shared" si="4"/>
        <v>3.2479207264532022</v>
      </c>
    </row>
    <row r="298" spans="1:3" x14ac:dyDescent="0.25">
      <c r="B298" s="4">
        <v>6</v>
      </c>
      <c r="C298">
        <f t="shared" si="4"/>
        <v>3.0462231683937699</v>
      </c>
    </row>
    <row r="299" spans="1:3" x14ac:dyDescent="0.25">
      <c r="B299" s="4">
        <v>7</v>
      </c>
      <c r="C299">
        <f t="shared" si="4"/>
        <v>2.7722485811691868</v>
      </c>
    </row>
    <row r="300" spans="1:3" x14ac:dyDescent="0.25">
      <c r="B300" s="4">
        <v>8</v>
      </c>
      <c r="C300">
        <f t="shared" si="4"/>
        <v>2.6000003990296703</v>
      </c>
    </row>
    <row r="301" spans="1:3" x14ac:dyDescent="0.25">
      <c r="B301" s="4">
        <v>9</v>
      </c>
      <c r="C301">
        <f t="shared" si="4"/>
        <v>2.4127544198052</v>
      </c>
    </row>
    <row r="302" spans="1:3" x14ac:dyDescent="0.25">
      <c r="B302" s="5">
        <v>10</v>
      </c>
      <c r="C302">
        <f>LOG(10^C144-10^(C$19*$B302+C$20))</f>
        <v>1.9822641310986895</v>
      </c>
    </row>
    <row r="303" spans="1:3" x14ac:dyDescent="0.25">
      <c r="B303" s="17">
        <v>11.5</v>
      </c>
    </row>
    <row r="304" spans="1:3" x14ac:dyDescent="0.25">
      <c r="B304" s="4">
        <v>13</v>
      </c>
    </row>
    <row r="305" spans="2:2" x14ac:dyDescent="0.25">
      <c r="B305" s="4">
        <v>14.5</v>
      </c>
    </row>
    <row r="306" spans="2:2" x14ac:dyDescent="0.25">
      <c r="B306" s="4">
        <v>16</v>
      </c>
    </row>
    <row r="307" spans="2:2" x14ac:dyDescent="0.25">
      <c r="B307" s="4">
        <v>17.5</v>
      </c>
    </row>
    <row r="308" spans="2:2" x14ac:dyDescent="0.25">
      <c r="B308" s="4">
        <v>19</v>
      </c>
    </row>
    <row r="309" spans="2:2" x14ac:dyDescent="0.25">
      <c r="B309" s="4">
        <v>20.5</v>
      </c>
    </row>
    <row r="310" spans="2:2" x14ac:dyDescent="0.25">
      <c r="B310" s="4">
        <v>22</v>
      </c>
    </row>
    <row r="311" spans="2:2" x14ac:dyDescent="0.25">
      <c r="B311" s="4">
        <v>23.5</v>
      </c>
    </row>
    <row r="312" spans="2:2" x14ac:dyDescent="0.25">
      <c r="B312" s="4">
        <v>25</v>
      </c>
    </row>
    <row r="313" spans="2:2" x14ac:dyDescent="0.25">
      <c r="B313" s="4">
        <v>27</v>
      </c>
    </row>
    <row r="314" spans="2:2" x14ac:dyDescent="0.25">
      <c r="B314" s="4">
        <v>29</v>
      </c>
    </row>
    <row r="315" spans="2:2" x14ac:dyDescent="0.25">
      <c r="B315" s="4">
        <v>31</v>
      </c>
    </row>
    <row r="316" spans="2:2" x14ac:dyDescent="0.25">
      <c r="B316" s="4">
        <v>33</v>
      </c>
    </row>
    <row r="317" spans="2:2" x14ac:dyDescent="0.25">
      <c r="B317" s="4">
        <v>35</v>
      </c>
    </row>
    <row r="318" spans="2:2" x14ac:dyDescent="0.25">
      <c r="B318" s="4">
        <v>37</v>
      </c>
    </row>
    <row r="319" spans="2:2" x14ac:dyDescent="0.25">
      <c r="B319" s="4">
        <v>39</v>
      </c>
    </row>
    <row r="320" spans="2:2" x14ac:dyDescent="0.25">
      <c r="B320" s="4">
        <v>41</v>
      </c>
    </row>
    <row r="321" spans="1:3" x14ac:dyDescent="0.25">
      <c r="B321" s="4">
        <v>43</v>
      </c>
    </row>
    <row r="322" spans="1:3" x14ac:dyDescent="0.25">
      <c r="B322" s="4">
        <v>45</v>
      </c>
    </row>
    <row r="323" spans="1:3" x14ac:dyDescent="0.25">
      <c r="A323" t="s">
        <v>34</v>
      </c>
      <c r="B323" s="4">
        <v>0</v>
      </c>
    </row>
    <row r="324" spans="1:3" x14ac:dyDescent="0.25">
      <c r="B324" s="4">
        <v>1</v>
      </c>
      <c r="C324">
        <f t="shared" ref="C324:C326" si="5">LOG(10^C293-10^(C$28*$B324+C$29))</f>
        <v>4.7151377351277208</v>
      </c>
    </row>
    <row r="325" spans="1:3" x14ac:dyDescent="0.25">
      <c r="B325" s="4">
        <v>2</v>
      </c>
      <c r="C325">
        <f t="shared" si="5"/>
        <v>4.2004692779801864</v>
      </c>
    </row>
    <row r="326" spans="1:3" x14ac:dyDescent="0.25">
      <c r="B326" s="4">
        <v>3</v>
      </c>
      <c r="C326">
        <f t="shared" si="5"/>
        <v>3.4474591254200786</v>
      </c>
    </row>
    <row r="327" spans="1:3" x14ac:dyDescent="0.25">
      <c r="B327" s="5">
        <v>4</v>
      </c>
      <c r="C327">
        <f>LOG(10^C296-10^(C$28*$B327+C$29))</f>
        <v>2.7538333587304162</v>
      </c>
    </row>
    <row r="328" spans="1:3" x14ac:dyDescent="0.25">
      <c r="B328" s="4">
        <v>5</v>
      </c>
    </row>
    <row r="329" spans="1:3" x14ac:dyDescent="0.25">
      <c r="B329" s="4">
        <v>6</v>
      </c>
    </row>
    <row r="330" spans="1:3" x14ac:dyDescent="0.25">
      <c r="B330" s="4">
        <v>7</v>
      </c>
    </row>
    <row r="331" spans="1:3" x14ac:dyDescent="0.25">
      <c r="B331" s="4">
        <v>8</v>
      </c>
    </row>
    <row r="332" spans="1:3" x14ac:dyDescent="0.25">
      <c r="B332" s="4">
        <v>9</v>
      </c>
    </row>
    <row r="333" spans="1:3" x14ac:dyDescent="0.25">
      <c r="B333" s="5">
        <v>10</v>
      </c>
    </row>
    <row r="334" spans="1:3" x14ac:dyDescent="0.25">
      <c r="B334" s="17">
        <v>11.5</v>
      </c>
    </row>
    <row r="335" spans="1:3" x14ac:dyDescent="0.25">
      <c r="B335" s="4">
        <v>13</v>
      </c>
    </row>
    <row r="336" spans="1:3" x14ac:dyDescent="0.25">
      <c r="B336" s="4">
        <v>14.5</v>
      </c>
    </row>
    <row r="337" spans="2:2" x14ac:dyDescent="0.25">
      <c r="B337" s="4">
        <v>16</v>
      </c>
    </row>
    <row r="338" spans="2:2" x14ac:dyDescent="0.25">
      <c r="B338" s="4">
        <v>17.5</v>
      </c>
    </row>
    <row r="339" spans="2:2" x14ac:dyDescent="0.25">
      <c r="B339" s="4">
        <v>19</v>
      </c>
    </row>
    <row r="340" spans="2:2" x14ac:dyDescent="0.25">
      <c r="B340" s="4">
        <v>20.5</v>
      </c>
    </row>
    <row r="341" spans="2:2" x14ac:dyDescent="0.25">
      <c r="B341" s="4">
        <v>22</v>
      </c>
    </row>
    <row r="342" spans="2:2" x14ac:dyDescent="0.25">
      <c r="B342" s="4">
        <v>23.5</v>
      </c>
    </row>
    <row r="343" spans="2:2" x14ac:dyDescent="0.25">
      <c r="B343" s="4">
        <v>25</v>
      </c>
    </row>
    <row r="344" spans="2:2" x14ac:dyDescent="0.25">
      <c r="B344" s="4">
        <v>27</v>
      </c>
    </row>
    <row r="345" spans="2:2" x14ac:dyDescent="0.25">
      <c r="B345" s="4">
        <v>29</v>
      </c>
    </row>
    <row r="346" spans="2:2" x14ac:dyDescent="0.25">
      <c r="B346" s="4">
        <v>31</v>
      </c>
    </row>
    <row r="347" spans="2:2" x14ac:dyDescent="0.25">
      <c r="B347" s="4">
        <v>33</v>
      </c>
    </row>
    <row r="348" spans="2:2" x14ac:dyDescent="0.25">
      <c r="B348" s="4">
        <v>35</v>
      </c>
    </row>
    <row r="349" spans="2:2" x14ac:dyDescent="0.25">
      <c r="B349" s="4">
        <v>37</v>
      </c>
    </row>
    <row r="350" spans="2:2" x14ac:dyDescent="0.25">
      <c r="B350" s="4">
        <v>39</v>
      </c>
    </row>
    <row r="351" spans="2:2" x14ac:dyDescent="0.25">
      <c r="B351" s="4">
        <v>41</v>
      </c>
    </row>
    <row r="352" spans="2:2" x14ac:dyDescent="0.25">
      <c r="B352" s="4">
        <v>43</v>
      </c>
    </row>
    <row r="353" spans="2:2" x14ac:dyDescent="0.25">
      <c r="B353" s="4">
        <v>45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2016-08-20T17:58:09Z</dcterms:modified>
</cp:coreProperties>
</file>