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4" i="2"/>
  <c r="C263" i="2"/>
  <c r="C231" i="2"/>
  <c r="C232" i="2"/>
  <c r="C233" i="2"/>
  <c r="C262" i="2" l="1"/>
  <c r="C201" i="2" l="1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2" i="2" l="1"/>
  <c r="C200" i="2"/>
  <c r="C199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1" i="2"/>
  <c r="C10" i="2" s="1"/>
  <c r="C30" i="2" l="1"/>
  <c r="C31" i="2"/>
  <c r="C16" i="2"/>
  <c r="C17" i="2"/>
  <c r="C290" i="2"/>
  <c r="C291" i="2" s="1"/>
  <c r="C25" i="2" l="1"/>
  <c r="C9" i="2"/>
  <c r="C12" i="2" s="1"/>
  <c r="C325" i="2"/>
  <c r="C324" i="2"/>
  <c r="C327" i="2"/>
  <c r="C26" i="2"/>
  <c r="C326" i="2"/>
  <c r="C40" i="2" l="1"/>
  <c r="C39" i="2"/>
  <c r="C35" i="2" s="1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<sst xmlns="http://schemas.openxmlformats.org/spreadsheetml/2006/main" count="68" uniqueCount="39">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</sst>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165" fontId="0" fillId="0" borderId="5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5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G15" sqref="G1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8" t="s">
        <v>3</v>
      </c>
      <c r="B2" s="28"/>
      <c r="C2">
        <v>17875.075000000001</v>
      </c>
    </row>
    <row r="3" spans="1:3" x14ac:dyDescent="0.25">
      <c r="A3" s="28" t="s">
        <v>4</v>
      </c>
      <c r="B3" s="28"/>
      <c r="C3" s="23">
        <v>8554.2999999999993</v>
      </c>
    </row>
    <row r="4" spans="1:3" x14ac:dyDescent="0.25">
      <c r="A4" s="28" t="s">
        <v>5</v>
      </c>
      <c r="B4" s="28"/>
      <c r="C4" s="24">
        <v>2770</v>
      </c>
    </row>
    <row r="5" spans="1:3" x14ac:dyDescent="0.25">
      <c r="A5" s="28" t="s">
        <v>6</v>
      </c>
      <c r="B5" s="28"/>
      <c r="C5" s="12">
        <v>0.78019999999999978</v>
      </c>
    </row>
    <row r="6" spans="1:3" x14ac:dyDescent="0.25">
      <c r="A6" s="28" t="s">
        <v>7</v>
      </c>
      <c r="B6" s="28"/>
      <c r="C6" s="6">
        <v>1.0394621801631903</v>
      </c>
    </row>
    <row r="7" spans="1:3" x14ac:dyDescent="0.25">
      <c r="A7" s="28" t="s">
        <v>8</v>
      </c>
      <c r="B7" s="28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/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7" zoomScale="70" zoomScaleNormal="70" workbookViewId="0">
      <selection activeCell="E52" sqref="E52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8" t="s">
        <v>3</v>
      </c>
      <c r="B2" s="28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8" t="s">
        <v>4</v>
      </c>
      <c r="B3" s="28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8" t="s">
        <v>5</v>
      </c>
      <c r="B4" s="28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8" t="s">
        <v>6</v>
      </c>
      <c r="B5" s="28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8" t="s">
        <v>7</v>
      </c>
      <c r="B6" s="28"/>
      <c r="C6" s="6">
        <v>1.0394621801631903</v>
      </c>
    </row>
    <row r="7" spans="1:14" x14ac:dyDescent="0.25">
      <c r="A7" s="28" t="s">
        <v>8</v>
      </c>
      <c r="B7" s="28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1" t="s">
        <v>32</v>
      </c>
      <c r="B8" s="31"/>
      <c r="C8" s="19">
        <v>45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2" t="s">
        <v>20</v>
      </c>
      <c r="B9" s="32"/>
      <c r="C9">
        <f>C16+C10</f>
        <v>3.1192776456240483</v>
      </c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5">
      <c r="A10" s="30" t="s">
        <v>22</v>
      </c>
      <c r="B10" s="30"/>
      <c r="C10">
        <f>60*(C13-(C22/C21)*EXP(-1*C21*C8))/C2/C7</f>
        <v>0.7398813834903194</v>
      </c>
      <c r="D10" s="20"/>
      <c r="E10" s="19"/>
      <c r="F10" s="22"/>
      <c r="G10" s="22"/>
      <c r="H10" s="22"/>
      <c r="I10" s="22"/>
      <c r="J10" s="22"/>
      <c r="K10" s="19"/>
      <c r="L10" s="19"/>
      <c r="M10" s="19"/>
      <c r="N10" s="19"/>
    </row>
    <row r="11" spans="1:14" x14ac:dyDescent="0.25">
      <c r="A11" s="30" t="s">
        <v>23</v>
      </c>
      <c r="B11" s="30"/>
      <c r="C11">
        <f>C16/C9</f>
        <v>0.76280361431491051</v>
      </c>
      <c r="D11" s="20"/>
      <c r="E11" s="19"/>
      <c r="I11" s="21"/>
      <c r="J11" s="21"/>
      <c r="K11" s="19"/>
      <c r="L11" s="19"/>
      <c r="M11" s="19"/>
      <c r="N11" s="19"/>
    </row>
    <row r="12" spans="1:14" x14ac:dyDescent="0.25">
      <c r="A12" s="30" t="s">
        <v>24</v>
      </c>
      <c r="B12" s="30"/>
      <c r="C12">
        <f>C9*C17/(3*0.693)</f>
        <v>20.163992915688883</v>
      </c>
      <c r="D12" s="20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5">
      <c r="A13" s="30" t="s">
        <v>31</v>
      </c>
      <c r="B13" s="30"/>
      <c r="C13" s="20">
        <f>(C3+C4)/C5</f>
        <v>14514.611638041531</v>
      </c>
      <c r="D13" s="20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29" t="s">
        <v>35</v>
      </c>
      <c r="B14" s="25" t="s">
        <v>37</v>
      </c>
      <c r="C14" s="20">
        <v>7</v>
      </c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5">
      <c r="A15" s="29"/>
      <c r="B15" s="25" t="s">
        <v>38</v>
      </c>
      <c r="C15" s="20">
        <v>45</v>
      </c>
      <c r="D15" s="20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5">
      <c r="A16" s="29"/>
      <c r="B16" s="25" t="s">
        <v>21</v>
      </c>
      <c r="C16">
        <f>60*C22/(C$2*(1-EXP(-1*C21*60)))</f>
        <v>2.3793962621337288</v>
      </c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29"/>
      <c r="B17" s="26" t="s">
        <v>25</v>
      </c>
      <c r="C17" s="20">
        <f>0.693/C21</f>
        <v>13.439310646337288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5">
      <c r="A18" s="29"/>
      <c r="B18" s="26" t="s">
        <v>26</v>
      </c>
      <c r="C18">
        <f>RSQ(C141:C164,B141:B164)</f>
        <v>0.73770249478515904</v>
      </c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29"/>
      <c r="B19" s="26" t="s">
        <v>27</v>
      </c>
      <c r="C19" s="20">
        <f>SLOPE(C141:C164,B141:B164)</f>
        <v>-2.2390423290450028E-2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29"/>
      <c r="B20" s="26" t="s">
        <v>28</v>
      </c>
      <c r="C20" s="20">
        <f>INTERCEPT(C141:C164,B141:B164)</f>
        <v>2.8304191980703246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29"/>
      <c r="B21" s="26" t="s">
        <v>29</v>
      </c>
      <c r="C21" s="20">
        <f>ABS(C19)*2.303</f>
        <v>5.1565144837906411E-2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A22" s="29"/>
      <c r="B22" s="26" t="s">
        <v>30</v>
      </c>
      <c r="C22" s="20">
        <f>10^C20</f>
        <v>676.7358722511774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5">
      <c r="A23" s="29" t="s">
        <v>36</v>
      </c>
      <c r="B23" s="25" t="s">
        <v>37</v>
      </c>
      <c r="C23" s="20">
        <v>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5">
      <c r="A24" s="29"/>
      <c r="B24" s="25" t="s">
        <v>38</v>
      </c>
      <c r="C24" s="20">
        <v>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5">
      <c r="A25" s="29"/>
      <c r="B25" s="25" t="s">
        <v>21</v>
      </c>
      <c r="C25">
        <f>60*C31/(C$2*(1-EXP(-1*C30*60)))</f>
        <v>59.436832604001467</v>
      </c>
      <c r="D25" s="20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s="29"/>
      <c r="B26" s="26" t="s">
        <v>25</v>
      </c>
      <c r="C26" s="20">
        <f>0.693/C30</f>
        <v>1.5140893049442228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5">
      <c r="A27" s="29"/>
      <c r="B27" s="26" t="s">
        <v>26</v>
      </c>
      <c r="C27">
        <f>RSQ(C297:C298,B297:B298)</f>
        <v>0.99999999999999978</v>
      </c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5">
      <c r="A28" s="29"/>
      <c r="B28" s="26" t="s">
        <v>27</v>
      </c>
      <c r="C28" s="20">
        <f>SLOPE(C297:C298,B297:B298)</f>
        <v>-0.19874115292983241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5">
      <c r="A29" s="29"/>
      <c r="B29" s="26" t="s">
        <v>28</v>
      </c>
      <c r="C29" s="20">
        <f>INTERCEPT(C297:C298,B297:B298)</f>
        <v>4.2481522800634366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29"/>
      <c r="B30" s="26" t="s">
        <v>29</v>
      </c>
      <c r="C30" s="20">
        <f>ABS(C28)*2.303</f>
        <v>0.45770087519740404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29"/>
      <c r="B31" s="26" t="s">
        <v>30</v>
      </c>
      <c r="C31" s="20">
        <f>10^C29</f>
        <v>17707.297342628561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29" t="s">
        <v>33</v>
      </c>
      <c r="B32" s="25" t="s">
        <v>37</v>
      </c>
      <c r="C32" s="20">
        <v>1</v>
      </c>
    </row>
    <row r="33" spans="1:14" x14ac:dyDescent="0.25">
      <c r="A33" s="29"/>
      <c r="B33" s="25" t="s">
        <v>38</v>
      </c>
      <c r="C33" s="20">
        <v>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9"/>
      <c r="B34" s="25" t="s">
        <v>21</v>
      </c>
      <c r="C34">
        <f>60*C40/(C$2*(1-EXP(-1*C39*60)))</f>
        <v>921.60898225945937</v>
      </c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29"/>
      <c r="B35" s="26" t="s">
        <v>25</v>
      </c>
      <c r="C35" s="20">
        <f>0.693/C39</f>
        <v>0.45415553624797977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9"/>
      <c r="B36" s="26" t="s">
        <v>26</v>
      </c>
      <c r="C36">
        <f>RSQ(C324:C327,B324:B327)</f>
        <v>0.99440516605951934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9"/>
      <c r="B37" s="26" t="s">
        <v>27</v>
      </c>
      <c r="C37" s="20">
        <f>SLOPE(C324:C327,B324:B327)</f>
        <v>-0.66257444880962191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9"/>
      <c r="B38" s="26" t="s">
        <v>28</v>
      </c>
      <c r="C38" s="20">
        <f>INTERCEPT(C324:C327,B324:B327)</f>
        <v>5.4386433211557739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9"/>
      <c r="B39" s="26" t="s">
        <v>29</v>
      </c>
      <c r="C39" s="20">
        <f>ABS(C37)*2.303</f>
        <v>1.5259089556085592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9"/>
      <c r="B40" s="26" t="s">
        <v>30</v>
      </c>
      <c r="C40" s="20">
        <f>10^C38</f>
        <v>274563.82797602512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0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0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</row>
    <row r="145" spans="2:14" x14ac:dyDescent="0.25">
      <c r="B145" s="16">
        <v>11.5</v>
      </c>
      <c r="C145" s="17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0.65806050568314245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0.68144952757506871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0.71009372836620055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0.72433491385990811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0.73202760174571524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0.7337075944251582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8">
        <f>RSQ($B141:$B$164, $C141:$C$164)</f>
        <v>0.73770249478515904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0.73525263106730809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33">
        <f>RSQ($B143:$B$164, $C143:$C$164)</f>
        <v>0.74404259902983427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27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0.99190519137745259</v>
      </c>
    </row>
    <row r="202" spans="1:14" x14ac:dyDescent="0.25">
      <c r="B202" s="4">
        <v>5</v>
      </c>
      <c r="C202" s="14"/>
    </row>
    <row r="203" spans="1:14" x14ac:dyDescent="0.25">
      <c r="B203" s="4">
        <v>6</v>
      </c>
      <c r="C203" s="14"/>
    </row>
    <row r="204" spans="1:14" x14ac:dyDescent="0.25">
      <c r="B204" s="4">
        <v>7</v>
      </c>
      <c r="C204" s="14"/>
    </row>
    <row r="205" spans="1:14" x14ac:dyDescent="0.25">
      <c r="B205" s="4">
        <v>8</v>
      </c>
      <c r="C205" s="14"/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6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RSQ($B137:$B$140, C137:C$140)</f>
        <v>0.97969705644434879</v>
      </c>
    </row>
    <row r="232" spans="1:3" x14ac:dyDescent="0.25">
      <c r="B232" s="5">
        <v>4</v>
      </c>
      <c r="C232">
        <f>RSQ($B138:$B$140, C138:C$140)</f>
        <v>0.98567946681613472</v>
      </c>
    </row>
    <row r="233" spans="1:3" x14ac:dyDescent="0.25">
      <c r="B233" s="4">
        <v>5</v>
      </c>
      <c r="C233">
        <f>RSQ($B139:$B$140, C139:C$140)</f>
        <v>1</v>
      </c>
    </row>
    <row r="234" spans="1:3" x14ac:dyDescent="0.25">
      <c r="B234" s="4">
        <v>6</v>
      </c>
    </row>
    <row r="235" spans="1:3" x14ac:dyDescent="0.25">
      <c r="B235" s="4">
        <v>7</v>
      </c>
    </row>
    <row r="236" spans="1:3" x14ac:dyDescent="0.25">
      <c r="B236" s="4">
        <v>8</v>
      </c>
    </row>
    <row r="237" spans="1:3" x14ac:dyDescent="0.25">
      <c r="B237" s="4">
        <v>9</v>
      </c>
    </row>
    <row r="238" spans="1:3" x14ac:dyDescent="0.25">
      <c r="B238" s="5">
        <v>10</v>
      </c>
    </row>
    <row r="239" spans="1:3" x14ac:dyDescent="0.25">
      <c r="B239" s="16">
        <v>11.5</v>
      </c>
      <c r="C239" s="17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1.9796970564443486</v>
      </c>
    </row>
    <row r="263" spans="1:14" x14ac:dyDescent="0.25">
      <c r="B263" s="5">
        <v>4</v>
      </c>
      <c r="C263" s="14">
        <f t="shared" ref="C263:C264" si="3">SUM(C200,C232)</f>
        <v>1.9848849018963393</v>
      </c>
    </row>
    <row r="264" spans="1:14" x14ac:dyDescent="0.25">
      <c r="B264" s="4">
        <v>5</v>
      </c>
      <c r="C264" s="14">
        <f>SUM(C201,C233)</f>
        <v>1.9919051913774526</v>
      </c>
    </row>
    <row r="265" spans="1:14" x14ac:dyDescent="0.25">
      <c r="B265" s="4">
        <v>6</v>
      </c>
      <c r="C265" s="14"/>
    </row>
    <row r="266" spans="1:14" x14ac:dyDescent="0.25">
      <c r="B266" s="4">
        <v>7</v>
      </c>
      <c r="C266" s="14"/>
    </row>
    <row r="267" spans="1:14" x14ac:dyDescent="0.25">
      <c r="B267" s="4">
        <v>8</v>
      </c>
      <c r="C267" s="14"/>
    </row>
    <row r="268" spans="1:14" x14ac:dyDescent="0.25">
      <c r="B268" s="4">
        <v>9</v>
      </c>
      <c r="C268" s="14"/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1.9919051913774526</v>
      </c>
    </row>
    <row r="291" spans="1:3" x14ac:dyDescent="0.25">
      <c r="A291" t="s">
        <v>19</v>
      </c>
      <c r="C291">
        <f>MATCH(C290,C260:C268,0)-1</f>
        <v>4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4.8012431330992644</v>
      </c>
    </row>
    <row r="294" spans="1:3" x14ac:dyDescent="0.25">
      <c r="B294" s="4">
        <v>2</v>
      </c>
      <c r="C294">
        <f t="shared" si="4"/>
        <v>4.3622826969182746</v>
      </c>
    </row>
    <row r="295" spans="1:3" x14ac:dyDescent="0.25">
      <c r="B295" s="4">
        <v>3</v>
      </c>
      <c r="C295">
        <f t="shared" si="4"/>
        <v>3.8641627339604536</v>
      </c>
    </row>
    <row r="296" spans="1:3" x14ac:dyDescent="0.25">
      <c r="B296" s="5">
        <v>4</v>
      </c>
      <c r="C296">
        <f t="shared" si="4"/>
        <v>3.5330649140962702</v>
      </c>
    </row>
    <row r="297" spans="1:3" x14ac:dyDescent="0.25">
      <c r="B297" s="4">
        <v>5</v>
      </c>
      <c r="C297">
        <f t="shared" si="4"/>
        <v>3.2544465154142745</v>
      </c>
    </row>
    <row r="298" spans="1:3" x14ac:dyDescent="0.25">
      <c r="B298" s="4">
        <v>6</v>
      </c>
      <c r="C298">
        <f t="shared" si="4"/>
        <v>3.0557053624844421</v>
      </c>
    </row>
    <row r="299" spans="1:3" x14ac:dyDescent="0.25">
      <c r="B299" s="4">
        <v>7</v>
      </c>
      <c r="C299">
        <f t="shared" si="4"/>
        <v>2.7884304563347704</v>
      </c>
    </row>
    <row r="300" spans="1:3" x14ac:dyDescent="0.25">
      <c r="B300" s="4">
        <v>8</v>
      </c>
      <c r="C300">
        <f t="shared" si="4"/>
        <v>2.6218451040918302</v>
      </c>
    </row>
    <row r="301" spans="1:3" x14ac:dyDescent="0.25">
      <c r="B301" s="4">
        <v>9</v>
      </c>
      <c r="C301">
        <f t="shared" si="4"/>
        <v>2.4431329724721995</v>
      </c>
    </row>
    <row r="302" spans="1:3" x14ac:dyDescent="0.25">
      <c r="B302" s="5">
        <v>10</v>
      </c>
      <c r="C302" t="e">
        <f>LOG(10^C144-10^(C$19*$B302+C$20))</f>
        <v>#NUM!</v>
      </c>
    </row>
    <row r="303" spans="1:3" x14ac:dyDescent="0.25">
      <c r="B303" s="16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4.7166010774379741</v>
      </c>
    </row>
    <row r="325" spans="1:3" x14ac:dyDescent="0.25">
      <c r="B325" s="4">
        <v>2</v>
      </c>
      <c r="C325">
        <f t="shared" si="5"/>
        <v>4.2024615162209269</v>
      </c>
    </row>
    <row r="326" spans="1:3" x14ac:dyDescent="0.25">
      <c r="B326" s="4">
        <v>3</v>
      </c>
      <c r="C326">
        <f t="shared" si="5"/>
        <v>3.4513891740826517</v>
      </c>
    </row>
    <row r="327" spans="1:3" x14ac:dyDescent="0.25">
      <c r="B327" s="5">
        <v>4</v>
      </c>
      <c r="C327">
        <f>LOG(10^C296-10^(C$28*$B327+C$29))</f>
        <v>2.758377028785326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6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2016-08-21T00:34:52Z</dcterms:modified>
</cp:coreProperties>
</file>