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145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33" i="2" l="1"/>
  <c r="C19" i="2"/>
  <c r="C20" i="2"/>
  <c r="C22" i="2" s="1"/>
  <c r="C18" i="2"/>
  <c r="C237" i="2"/>
  <c r="C232" i="2"/>
  <c r="C205" i="2"/>
  <c r="C235" i="2"/>
  <c r="C231" i="2"/>
  <c r="C236" i="2"/>
  <c r="C234" i="2"/>
  <c r="C200" i="2"/>
  <c r="C199" i="2"/>
  <c r="C201" i="2"/>
  <c r="C202" i="2"/>
  <c r="C204" i="2"/>
  <c r="C203" i="2"/>
  <c r="C166" i="2"/>
  <c r="C194" i="2"/>
  <c r="C192" i="2"/>
  <c r="C188" i="2"/>
  <c r="C186" i="2"/>
  <c r="C184" i="2"/>
  <c r="C182" i="2"/>
  <c r="C180" i="2"/>
  <c r="C178" i="2"/>
  <c r="C176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300" i="2" l="1"/>
  <c r="C293" i="2"/>
  <c r="C296" i="2"/>
  <c r="C302" i="2"/>
  <c r="C297" i="2"/>
  <c r="C294" i="2"/>
  <c r="C298" i="2"/>
  <c r="C295" i="2"/>
  <c r="C301" i="2"/>
  <c r="C264" i="2"/>
  <c r="C21" i="2"/>
  <c r="C10" i="2" s="1"/>
  <c r="C268" i="2"/>
  <c r="C262" i="2"/>
  <c r="C267" i="2"/>
  <c r="C263" i="2"/>
  <c r="C265" i="2"/>
  <c r="C266" i="2"/>
  <c r="C324" i="2" l="1"/>
  <c r="C28" i="2"/>
  <c r="C29" i="2"/>
  <c r="C326" i="2" s="1"/>
  <c r="C27" i="2"/>
  <c r="C16" i="2"/>
  <c r="C17" i="2"/>
  <c r="C31" i="2"/>
  <c r="C30" i="2"/>
  <c r="C290" i="2"/>
  <c r="C291" i="2" s="1"/>
  <c r="C327" i="2" l="1"/>
  <c r="C325" i="2"/>
  <c r="C36" i="2" s="1"/>
  <c r="C9" i="2"/>
  <c r="C12" i="2" s="1"/>
  <c r="C25" i="2"/>
  <c r="C26" i="2"/>
  <c r="C11" i="2" l="1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<sst xmlns="http://schemas.openxmlformats.org/spreadsheetml/2006/main" count="68" uniqueCount="39">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</sst>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164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4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2" fontId="0" fillId="0" borderId="2" xfId="0" applyNumberFormat="1" applyBorder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/>
    </xf>
    <xf numFmtId="0" fontId="2" fillId="0" borderId="3" xfId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8" zoomScaleNormal="100" workbookViewId="0">
      <selection activeCell="C33" sqref="C33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38</v>
      </c>
    </row>
    <row r="2" spans="1:3" ht="30.75" customHeight="1" x14ac:dyDescent="0.25">
      <c r="A2" s="35" t="s">
        <v>3</v>
      </c>
      <c r="B2" s="35"/>
      <c r="C2" s="26">
        <v>1799.5695000000001</v>
      </c>
    </row>
    <row r="3" spans="1:3" x14ac:dyDescent="0.25">
      <c r="A3" s="35" t="s">
        <v>4</v>
      </c>
      <c r="B3" s="35"/>
      <c r="C3" s="26">
        <v>5542.7</v>
      </c>
    </row>
    <row r="4" spans="1:3" x14ac:dyDescent="0.25">
      <c r="A4" s="35" t="s">
        <v>5</v>
      </c>
      <c r="B4" s="35"/>
      <c r="C4" s="26">
        <v>3435.8999999999996</v>
      </c>
    </row>
    <row r="5" spans="1:3" x14ac:dyDescent="0.25">
      <c r="A5" s="35" t="s">
        <v>6</v>
      </c>
      <c r="B5" s="35"/>
      <c r="C5" s="27">
        <v>0.75109000000000048</v>
      </c>
    </row>
    <row r="6" spans="1:3" x14ac:dyDescent="0.25">
      <c r="A6" s="35" t="s">
        <v>7</v>
      </c>
      <c r="B6" s="35"/>
      <c r="C6" s="28">
        <v>1.0478538313460108</v>
      </c>
    </row>
    <row r="7" spans="1:3" x14ac:dyDescent="0.25">
      <c r="A7" s="35" t="s">
        <v>8</v>
      </c>
      <c r="B7" s="35"/>
      <c r="C7" s="25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34">
        <v>42489.7</v>
      </c>
    </row>
    <row r="10" spans="1:3" x14ac:dyDescent="0.25">
      <c r="B10" s="4">
        <v>2</v>
      </c>
      <c r="C10" s="34">
        <v>12981.4</v>
      </c>
    </row>
    <row r="11" spans="1:3" x14ac:dyDescent="0.25">
      <c r="B11" s="4">
        <v>3</v>
      </c>
      <c r="C11" s="34">
        <v>4944.1000000000004</v>
      </c>
    </row>
    <row r="12" spans="1:3" x14ac:dyDescent="0.25">
      <c r="B12" s="5">
        <v>4</v>
      </c>
      <c r="C12" s="34">
        <v>3005.1</v>
      </c>
    </row>
    <row r="13" spans="1:3" x14ac:dyDescent="0.25">
      <c r="B13" s="4">
        <v>5</v>
      </c>
      <c r="C13" s="34">
        <v>1972.2</v>
      </c>
    </row>
    <row r="14" spans="1:3" x14ac:dyDescent="0.25">
      <c r="B14" s="4">
        <v>6</v>
      </c>
      <c r="C14" s="34">
        <v>1521.9</v>
      </c>
    </row>
    <row r="15" spans="1:3" x14ac:dyDescent="0.25">
      <c r="B15" s="4">
        <v>7</v>
      </c>
      <c r="C15" s="34">
        <v>301.89999999999998</v>
      </c>
    </row>
    <row r="16" spans="1:3" x14ac:dyDescent="0.25">
      <c r="B16" s="4">
        <v>8</v>
      </c>
      <c r="C16" s="34">
        <v>1013.6</v>
      </c>
    </row>
    <row r="17" spans="2:3" x14ac:dyDescent="0.25">
      <c r="B17" s="4">
        <v>9</v>
      </c>
      <c r="C17" s="34">
        <v>828.6</v>
      </c>
    </row>
    <row r="18" spans="2:3" x14ac:dyDescent="0.25">
      <c r="B18" s="5">
        <v>10</v>
      </c>
      <c r="C18" s="34">
        <v>685.8</v>
      </c>
    </row>
    <row r="19" spans="2:3" x14ac:dyDescent="0.25">
      <c r="B19" s="5">
        <v>11.5</v>
      </c>
      <c r="C19" s="34">
        <v>532</v>
      </c>
    </row>
    <row r="20" spans="2:3" x14ac:dyDescent="0.25">
      <c r="B20" s="4">
        <v>13</v>
      </c>
      <c r="C20" s="34">
        <v>503.7</v>
      </c>
    </row>
    <row r="21" spans="2:3" x14ac:dyDescent="0.25">
      <c r="B21" s="4">
        <v>14.5</v>
      </c>
      <c r="C21" s="34">
        <v>576.4</v>
      </c>
    </row>
    <row r="22" spans="2:3" x14ac:dyDescent="0.25">
      <c r="B22" s="4">
        <v>16</v>
      </c>
      <c r="C22" s="34">
        <v>421.6</v>
      </c>
    </row>
    <row r="23" spans="2:3" x14ac:dyDescent="0.25">
      <c r="B23" s="4">
        <v>17.5</v>
      </c>
      <c r="C23" s="34">
        <v>403</v>
      </c>
    </row>
    <row r="24" spans="2:3" x14ac:dyDescent="0.25">
      <c r="B24" s="4">
        <v>19</v>
      </c>
      <c r="C24" s="34">
        <v>279.2</v>
      </c>
    </row>
    <row r="25" spans="2:3" x14ac:dyDescent="0.25">
      <c r="B25" s="4">
        <v>20.5</v>
      </c>
      <c r="C25" s="34">
        <v>221.6</v>
      </c>
    </row>
    <row r="26" spans="2:3" x14ac:dyDescent="0.25">
      <c r="B26" s="4">
        <v>22</v>
      </c>
      <c r="C26" s="34">
        <v>245.6</v>
      </c>
    </row>
    <row r="27" spans="2:3" x14ac:dyDescent="0.25">
      <c r="B27" s="4">
        <v>23.5</v>
      </c>
      <c r="C27" s="34">
        <v>238.8</v>
      </c>
    </row>
    <row r="28" spans="2:3" x14ac:dyDescent="0.25">
      <c r="B28" s="4">
        <v>25</v>
      </c>
      <c r="C28" s="34">
        <v>225.8</v>
      </c>
    </row>
    <row r="29" spans="2:3" x14ac:dyDescent="0.25">
      <c r="B29" s="4">
        <v>27</v>
      </c>
      <c r="C29" s="34">
        <v>250.8</v>
      </c>
    </row>
    <row r="30" spans="2:3" x14ac:dyDescent="0.25">
      <c r="B30" s="4">
        <v>29</v>
      </c>
      <c r="C30" s="34">
        <v>207</v>
      </c>
    </row>
    <row r="31" spans="2:3" x14ac:dyDescent="0.25">
      <c r="B31" s="4">
        <v>31</v>
      </c>
      <c r="C31" s="34">
        <v>220.4</v>
      </c>
    </row>
    <row r="32" spans="2:3" x14ac:dyDescent="0.25">
      <c r="B32" s="4">
        <v>33</v>
      </c>
      <c r="C32" s="34">
        <v>236.4</v>
      </c>
    </row>
    <row r="33" spans="2:3" x14ac:dyDescent="0.25">
      <c r="B33" s="4">
        <v>35</v>
      </c>
      <c r="C33" s="34"/>
    </row>
    <row r="34" spans="2:3" x14ac:dyDescent="0.25">
      <c r="B34" s="4">
        <v>37</v>
      </c>
      <c r="C34" s="34">
        <v>190.1</v>
      </c>
    </row>
    <row r="35" spans="2:3" x14ac:dyDescent="0.25">
      <c r="B35" s="4">
        <v>39</v>
      </c>
      <c r="C35" s="34">
        <v>205.3</v>
      </c>
    </row>
    <row r="36" spans="2:3" x14ac:dyDescent="0.25">
      <c r="B36" s="4">
        <v>41</v>
      </c>
      <c r="C36" s="34">
        <v>210.8</v>
      </c>
    </row>
    <row r="37" spans="2:3" x14ac:dyDescent="0.25">
      <c r="B37" s="4">
        <v>43</v>
      </c>
      <c r="C37" s="34">
        <v>145.5</v>
      </c>
    </row>
    <row r="38" spans="2:3" x14ac:dyDescent="0.25">
      <c r="B38" s="4">
        <v>45</v>
      </c>
      <c r="C38" s="34">
        <v>151.9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175" zoomScale="70" zoomScaleNormal="70" workbookViewId="0">
      <selection activeCell="I187" sqref="I187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38</v>
      </c>
    </row>
    <row r="2" spans="1:14" x14ac:dyDescent="0.25">
      <c r="A2" s="35" t="s">
        <v>3</v>
      </c>
      <c r="B2" s="35"/>
      <c r="C2" s="30">
        <v>1799.5695000000001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25">
      <c r="A3" s="35" t="s">
        <v>4</v>
      </c>
      <c r="B3" s="35"/>
      <c r="C3" s="30">
        <v>5542.7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25">
      <c r="A4" s="35" t="s">
        <v>5</v>
      </c>
      <c r="B4" s="35"/>
      <c r="C4" s="30">
        <v>3435.8999999999996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 s="35" t="s">
        <v>6</v>
      </c>
      <c r="B5" s="35"/>
      <c r="C5" s="31">
        <v>0.75109000000000048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</row>
    <row r="6" spans="1:14" x14ac:dyDescent="0.25">
      <c r="A6" s="35" t="s">
        <v>7</v>
      </c>
      <c r="B6" s="35"/>
      <c r="C6" s="32">
        <v>1.0478538313460108</v>
      </c>
    </row>
    <row r="7" spans="1:14" x14ac:dyDescent="0.25">
      <c r="A7" s="35" t="s">
        <v>8</v>
      </c>
      <c r="B7" s="35"/>
      <c r="C7" s="29">
        <v>60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38" t="s">
        <v>31</v>
      </c>
      <c r="B8" s="38"/>
      <c r="C8" s="24">
        <v>45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 x14ac:dyDescent="0.25">
      <c r="A9" s="39" t="s">
        <v>19</v>
      </c>
      <c r="B9" s="39"/>
      <c r="C9">
        <f>C16+C10</f>
        <v>31.336441379691923</v>
      </c>
      <c r="D9" s="19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 x14ac:dyDescent="0.25">
      <c r="A10" s="37" t="s">
        <v>21</v>
      </c>
      <c r="B10" s="37"/>
      <c r="C10">
        <f>60*(C13-(C22/C21)*EXP(-1*C21*C8))/C2/C7</f>
        <v>5.5048596545705983</v>
      </c>
      <c r="D10" s="19"/>
      <c r="E10" s="18"/>
      <c r="F10" s="21"/>
      <c r="G10" s="21"/>
      <c r="H10" s="21"/>
      <c r="I10" s="21"/>
      <c r="J10" s="21"/>
      <c r="K10" s="18"/>
      <c r="L10" s="18"/>
      <c r="M10" s="18"/>
      <c r="N10" s="18"/>
    </row>
    <row r="11" spans="1:14" x14ac:dyDescent="0.25">
      <c r="A11" s="37" t="s">
        <v>22</v>
      </c>
      <c r="B11" s="37"/>
      <c r="C11">
        <f>C16/C9</f>
        <v>0.82433041493543324</v>
      </c>
      <c r="D11" s="19"/>
      <c r="E11" s="18"/>
      <c r="I11" s="20"/>
      <c r="J11" s="20"/>
      <c r="K11" s="18"/>
      <c r="L11" s="18"/>
      <c r="M11" s="18"/>
      <c r="N11" s="18"/>
    </row>
    <row r="12" spans="1:14" x14ac:dyDescent="0.25">
      <c r="A12" s="37" t="s">
        <v>23</v>
      </c>
      <c r="B12" s="37"/>
      <c r="C12">
        <f>C9*C17/(3*0.693)</f>
        <v>229.31610424466967</v>
      </c>
      <c r="D12" s="19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 x14ac:dyDescent="0.25">
      <c r="A13" s="37" t="s">
        <v>30</v>
      </c>
      <c r="B13" s="37"/>
      <c r="C13" s="19">
        <f>(C3+C4)/C5</f>
        <v>11954.093384281501</v>
      </c>
      <c r="D13" s="19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 x14ac:dyDescent="0.25">
      <c r="A14" s="36" t="s">
        <v>34</v>
      </c>
      <c r="B14" s="22" t="s">
        <v>36</v>
      </c>
      <c r="C14" s="19">
        <v>11.5</v>
      </c>
      <c r="D14" s="19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 x14ac:dyDescent="0.25">
      <c r="A15" s="36"/>
      <c r="B15" s="22" t="s">
        <v>37</v>
      </c>
      <c r="C15" s="19">
        <v>45</v>
      </c>
      <c r="D15" s="19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x14ac:dyDescent="0.25">
      <c r="A16" s="36"/>
      <c r="B16" s="22" t="s">
        <v>20</v>
      </c>
      <c r="C16">
        <f>60*C22/(C$2*(1-EXP(-1*C21*60)))</f>
        <v>25.831581725121325</v>
      </c>
      <c r="D16" s="19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 x14ac:dyDescent="0.25">
      <c r="A17" s="36"/>
      <c r="B17" s="23" t="s">
        <v>24</v>
      </c>
      <c r="C17" s="19">
        <f>0.693/C21</f>
        <v>15.213858362156987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 x14ac:dyDescent="0.25">
      <c r="A18" s="36"/>
      <c r="B18" s="23" t="s">
        <v>25</v>
      </c>
      <c r="C18">
        <f>RSQ(C145:C164,B145:B164)</f>
        <v>0.86810470257805139</v>
      </c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 x14ac:dyDescent="0.25">
      <c r="A19" s="36"/>
      <c r="B19" s="23" t="s">
        <v>26</v>
      </c>
      <c r="C19" s="19">
        <f>SLOPE(C145:C164,B145:B164)</f>
        <v>-1.9778799495848653E-2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25">
      <c r="A20" s="36"/>
      <c r="B20" s="23" t="s">
        <v>27</v>
      </c>
      <c r="C20" s="19">
        <f>INTERCEPT(C145:C164,B145:B164)</f>
        <v>2.8599699136745467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 x14ac:dyDescent="0.25">
      <c r="A21" s="36"/>
      <c r="B21" s="23" t="s">
        <v>28</v>
      </c>
      <c r="C21" s="19">
        <f>ABS(C19)*2.303</f>
        <v>4.5550575238939447E-2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 x14ac:dyDescent="0.25">
      <c r="A22" s="36"/>
      <c r="B22" s="23" t="s">
        <v>29</v>
      </c>
      <c r="C22" s="19">
        <f>10^C20</f>
        <v>724.3857755526667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 x14ac:dyDescent="0.25">
      <c r="A23" s="36" t="s">
        <v>35</v>
      </c>
      <c r="B23" s="22" t="s">
        <v>36</v>
      </c>
      <c r="C23" s="19">
        <v>8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 x14ac:dyDescent="0.25">
      <c r="A24" s="36"/>
      <c r="B24" s="22" t="s">
        <v>37</v>
      </c>
      <c r="C24" s="19">
        <v>10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 x14ac:dyDescent="0.25">
      <c r="A25" s="36"/>
      <c r="B25" s="22" t="s">
        <v>20</v>
      </c>
      <c r="C25">
        <f>60*C31/(C$2*(1-EXP(-1*C30*60)))</f>
        <v>341.98856033624043</v>
      </c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 x14ac:dyDescent="0.25">
      <c r="A26" s="36"/>
      <c r="B26" s="23" t="s">
        <v>24</v>
      </c>
      <c r="C26" s="19">
        <f>0.693/C30</f>
        <v>2.2902319889671965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25">
      <c r="A27" s="36"/>
      <c r="B27" s="23" t="s">
        <v>25</v>
      </c>
      <c r="C27">
        <f>RSQ(C299:C302,B299:B302)</f>
        <v>0.99996463770196864</v>
      </c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25">
      <c r="A28" s="36"/>
      <c r="B28" s="23" t="s">
        <v>26</v>
      </c>
      <c r="C28" s="19">
        <f>SLOPE(C300:C302,B300:B302)</f>
        <v>-0.13138924595976964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25">
      <c r="A29" s="36"/>
      <c r="B29" s="23" t="s">
        <v>27</v>
      </c>
      <c r="C29" s="19">
        <f>INTERCEPT(C299:C302,B299:B302)</f>
        <v>4.0110289468333562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25">
      <c r="A30" s="36"/>
      <c r="B30" s="23" t="s">
        <v>28</v>
      </c>
      <c r="C30" s="19">
        <f>ABS(C28)*2.303</f>
        <v>0.3025894334453495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25">
      <c r="A31" s="36"/>
      <c r="B31" s="23" t="s">
        <v>29</v>
      </c>
      <c r="C31" s="19">
        <f>10^C29</f>
        <v>10257.202908429153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 x14ac:dyDescent="0.25">
      <c r="A32" s="36" t="s">
        <v>32</v>
      </c>
      <c r="B32" s="22" t="s">
        <v>36</v>
      </c>
      <c r="C32" s="19">
        <v>1</v>
      </c>
    </row>
    <row r="33" spans="1:14" x14ac:dyDescent="0.25">
      <c r="A33" s="36"/>
      <c r="B33" s="22" t="s">
        <v>37</v>
      </c>
      <c r="C33" s="19">
        <v>7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36"/>
      <c r="B34" s="22" t="s">
        <v>20</v>
      </c>
      <c r="C34">
        <f>60*C40/(C$2*(1-EXP(-1*C39*60)))</f>
        <v>8037.285727523642</v>
      </c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 x14ac:dyDescent="0.25">
      <c r="A35" s="36"/>
      <c r="B35" s="23" t="s">
        <v>24</v>
      </c>
      <c r="C35" s="19">
        <f>0.693/C39</f>
        <v>0.44947076968853567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36"/>
      <c r="B36" s="23" t="s">
        <v>25</v>
      </c>
      <c r="C36">
        <f>RSQ(C324:C327,B324:B327)</f>
        <v>0.99844898788397007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36"/>
      <c r="B37" s="23" t="s">
        <v>26</v>
      </c>
      <c r="C37" s="19">
        <f>SLOPE(C324:C327,B324:B327)</f>
        <v>-0.66948036312097159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36"/>
      <c r="B38" s="23" t="s">
        <v>27</v>
      </c>
      <c r="C38" s="19">
        <f>INTERCEPT(C324:C327,B324:B327)</f>
        <v>5.3821267814132003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36"/>
      <c r="B39" s="23" t="s">
        <v>28</v>
      </c>
      <c r="C39" s="19">
        <f>ABS(C37)*2.303</f>
        <v>1.5418132762675976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36"/>
      <c r="B40" s="23" t="s">
        <v>29</v>
      </c>
      <c r="C40" s="19">
        <f>10^C38</f>
        <v>241060.90430061429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45" x14ac:dyDescent="0.25">
      <c r="A41" s="3" t="s">
        <v>0</v>
      </c>
      <c r="B41" s="7" t="s">
        <v>1</v>
      </c>
      <c r="C41" s="7" t="s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25">
      <c r="B42" s="4">
        <v>1</v>
      </c>
      <c r="C42" s="33">
        <v>42489.7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25">
      <c r="B43" s="4">
        <v>2</v>
      </c>
      <c r="C43" s="33">
        <v>12981.4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25">
      <c r="B44" s="4">
        <v>3</v>
      </c>
      <c r="C44" s="33">
        <v>4944.1000000000004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25">
      <c r="B45" s="5">
        <v>4</v>
      </c>
      <c r="C45" s="33">
        <v>3005.1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25">
      <c r="B46" s="4">
        <v>5</v>
      </c>
      <c r="C46" s="33">
        <v>1972.2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25">
      <c r="B47" s="4">
        <v>6</v>
      </c>
      <c r="C47" s="33">
        <v>1521.9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25">
      <c r="B48" s="4">
        <v>7</v>
      </c>
      <c r="C48" s="33">
        <v>301.89999999999998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2:14" x14ac:dyDescent="0.25">
      <c r="B49" s="4">
        <v>8</v>
      </c>
      <c r="C49" s="33">
        <v>1013.6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B50" s="4">
        <v>9</v>
      </c>
      <c r="C50" s="33">
        <v>828.6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2:14" x14ac:dyDescent="0.25">
      <c r="B51" s="5">
        <v>10</v>
      </c>
      <c r="C51" s="33">
        <v>685.8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2:14" x14ac:dyDescent="0.25">
      <c r="B52" s="5">
        <v>11.5</v>
      </c>
      <c r="C52" s="33">
        <v>532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2:14" x14ac:dyDescent="0.25">
      <c r="B53" s="4">
        <v>13</v>
      </c>
      <c r="C53" s="33">
        <v>503.7</v>
      </c>
      <c r="D53" s="8"/>
      <c r="E53" s="8"/>
      <c r="F53" s="8"/>
      <c r="G53" s="8"/>
      <c r="H53" s="8"/>
      <c r="I53" s="8"/>
      <c r="J53" s="8"/>
      <c r="K53" s="8"/>
      <c r="M53" s="8"/>
      <c r="N53" s="8"/>
    </row>
    <row r="54" spans="2:14" x14ac:dyDescent="0.25">
      <c r="B54" s="4">
        <v>14.5</v>
      </c>
      <c r="C54" s="33">
        <v>576.4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2:14" x14ac:dyDescent="0.25">
      <c r="B55" s="4">
        <v>16</v>
      </c>
      <c r="C55" s="33">
        <v>421.6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2:14" x14ac:dyDescent="0.25">
      <c r="B56" s="4">
        <v>17.5</v>
      </c>
      <c r="C56" s="33">
        <v>403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2:14" x14ac:dyDescent="0.25">
      <c r="B57" s="4">
        <v>19</v>
      </c>
      <c r="C57" s="33">
        <v>279.2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2:14" x14ac:dyDescent="0.25">
      <c r="B58" s="4">
        <v>20.5</v>
      </c>
      <c r="C58" s="33">
        <v>221.6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2:14" x14ac:dyDescent="0.25">
      <c r="B59" s="4">
        <v>22</v>
      </c>
      <c r="C59" s="33">
        <v>245.6</v>
      </c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2:14" x14ac:dyDescent="0.25">
      <c r="B60" s="4">
        <v>23.5</v>
      </c>
      <c r="C60" s="33">
        <v>238.8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2:14" x14ac:dyDescent="0.25">
      <c r="B61" s="4">
        <v>25</v>
      </c>
      <c r="C61" s="33">
        <v>225.8</v>
      </c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2:14" x14ac:dyDescent="0.25">
      <c r="B62" s="4">
        <v>27</v>
      </c>
      <c r="C62" s="33">
        <v>250.8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2:14" x14ac:dyDescent="0.25">
      <c r="B63" s="4">
        <v>29</v>
      </c>
      <c r="C63" s="33">
        <v>207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B64" s="4">
        <v>31</v>
      </c>
      <c r="C64" s="33">
        <v>220.4</v>
      </c>
    </row>
    <row r="65" spans="1:3" x14ac:dyDescent="0.25">
      <c r="B65" s="4">
        <v>33</v>
      </c>
      <c r="C65" s="33">
        <v>236.4</v>
      </c>
    </row>
    <row r="66" spans="1:3" x14ac:dyDescent="0.25">
      <c r="B66" s="4">
        <v>35</v>
      </c>
      <c r="C66" s="33"/>
    </row>
    <row r="67" spans="1:3" x14ac:dyDescent="0.25">
      <c r="B67" s="4">
        <v>37</v>
      </c>
      <c r="C67" s="33">
        <v>190.1</v>
      </c>
    </row>
    <row r="68" spans="1:3" x14ac:dyDescent="0.25">
      <c r="B68" s="4">
        <v>39</v>
      </c>
      <c r="C68" s="33">
        <v>205.3</v>
      </c>
    </row>
    <row r="69" spans="1:3" x14ac:dyDescent="0.25">
      <c r="B69" s="4">
        <v>41</v>
      </c>
      <c r="C69" s="33">
        <v>210.8</v>
      </c>
    </row>
    <row r="70" spans="1:3" x14ac:dyDescent="0.25">
      <c r="B70" s="4">
        <v>43</v>
      </c>
      <c r="C70" s="33">
        <v>145.5</v>
      </c>
    </row>
    <row r="71" spans="1:3" x14ac:dyDescent="0.25">
      <c r="B71" s="4">
        <v>45</v>
      </c>
      <c r="C71" s="33">
        <v>151.9</v>
      </c>
    </row>
    <row r="72" spans="1:3" x14ac:dyDescent="0.25">
      <c r="A72" t="s">
        <v>10</v>
      </c>
      <c r="B72" s="4">
        <v>0</v>
      </c>
    </row>
    <row r="73" spans="1:3" x14ac:dyDescent="0.25">
      <c r="B73" s="4">
        <v>1</v>
      </c>
      <c r="C73">
        <f>C42*C$6</f>
        <v>44522.994937742595</v>
      </c>
    </row>
    <row r="74" spans="1:3" x14ac:dyDescent="0.25">
      <c r="B74" s="4">
        <v>2</v>
      </c>
      <c r="C74">
        <f t="shared" ref="C74:C102" si="0">C43*C$6</f>
        <v>13602.609726235105</v>
      </c>
    </row>
    <row r="75" spans="1:3" x14ac:dyDescent="0.25">
      <c r="B75" s="4">
        <v>3</v>
      </c>
      <c r="C75">
        <f t="shared" si="0"/>
        <v>5180.6941275578129</v>
      </c>
    </row>
    <row r="76" spans="1:3" x14ac:dyDescent="0.25">
      <c r="B76" s="5">
        <v>4</v>
      </c>
      <c r="C76">
        <f t="shared" si="0"/>
        <v>3148.9055485778972</v>
      </c>
    </row>
    <row r="77" spans="1:3" x14ac:dyDescent="0.25">
      <c r="B77" s="4">
        <v>5</v>
      </c>
      <c r="C77">
        <f t="shared" si="0"/>
        <v>2066.5773261806025</v>
      </c>
    </row>
    <row r="78" spans="1:3" x14ac:dyDescent="0.25">
      <c r="B78" s="4">
        <v>6</v>
      </c>
      <c r="C78">
        <f t="shared" si="0"/>
        <v>1594.728745925494</v>
      </c>
    </row>
    <row r="79" spans="1:3" x14ac:dyDescent="0.25">
      <c r="B79" s="4">
        <v>7</v>
      </c>
      <c r="C79">
        <f t="shared" si="0"/>
        <v>316.34707168336064</v>
      </c>
    </row>
    <row r="80" spans="1:3" x14ac:dyDescent="0.25">
      <c r="B80" s="4">
        <v>8</v>
      </c>
      <c r="C80">
        <f t="shared" si="0"/>
        <v>1062.1046434523166</v>
      </c>
    </row>
    <row r="81" spans="2:3" x14ac:dyDescent="0.25">
      <c r="B81" s="4">
        <v>9</v>
      </c>
      <c r="C81">
        <f t="shared" si="0"/>
        <v>868.25168465330466</v>
      </c>
    </row>
    <row r="82" spans="2:3" x14ac:dyDescent="0.25">
      <c r="B82" s="5">
        <v>10</v>
      </c>
      <c r="C82">
        <f t="shared" si="0"/>
        <v>718.61815753709413</v>
      </c>
    </row>
    <row r="83" spans="2:3" x14ac:dyDescent="0.25">
      <c r="B83" s="5">
        <v>11.5</v>
      </c>
      <c r="C83">
        <f t="shared" si="0"/>
        <v>557.45823827607774</v>
      </c>
    </row>
    <row r="84" spans="2:3" x14ac:dyDescent="0.25">
      <c r="B84" s="4">
        <v>13</v>
      </c>
      <c r="C84">
        <f t="shared" si="0"/>
        <v>527.8039748489856</v>
      </c>
    </row>
    <row r="85" spans="2:3" x14ac:dyDescent="0.25">
      <c r="B85" s="4">
        <v>14.5</v>
      </c>
      <c r="C85">
        <f t="shared" si="0"/>
        <v>603.98294838784068</v>
      </c>
    </row>
    <row r="86" spans="2:3" x14ac:dyDescent="0.25">
      <c r="B86" s="4">
        <v>16</v>
      </c>
      <c r="C86">
        <f t="shared" si="0"/>
        <v>441.77517529547822</v>
      </c>
    </row>
    <row r="87" spans="2:3" x14ac:dyDescent="0.25">
      <c r="B87" s="4">
        <v>17.5</v>
      </c>
      <c r="C87">
        <f t="shared" si="0"/>
        <v>422.28509403244237</v>
      </c>
    </row>
    <row r="88" spans="2:3" x14ac:dyDescent="0.25">
      <c r="B88" s="4">
        <v>19</v>
      </c>
      <c r="C88">
        <f t="shared" si="0"/>
        <v>292.56078971180619</v>
      </c>
    </row>
    <row r="89" spans="2:3" x14ac:dyDescent="0.25">
      <c r="B89" s="4">
        <v>20.5</v>
      </c>
      <c r="C89">
        <f t="shared" si="0"/>
        <v>232.20440902627601</v>
      </c>
    </row>
    <row r="90" spans="2:3" x14ac:dyDescent="0.25">
      <c r="B90" s="4">
        <v>22</v>
      </c>
      <c r="C90">
        <f t="shared" si="0"/>
        <v>257.35290097858024</v>
      </c>
    </row>
    <row r="91" spans="2:3" x14ac:dyDescent="0.25">
      <c r="B91" s="4">
        <v>23.5</v>
      </c>
      <c r="C91">
        <f t="shared" si="0"/>
        <v>250.22749492542741</v>
      </c>
    </row>
    <row r="92" spans="2:3" x14ac:dyDescent="0.25">
      <c r="B92" s="4">
        <v>25</v>
      </c>
      <c r="C92">
        <f t="shared" si="0"/>
        <v>236.60539511792925</v>
      </c>
    </row>
    <row r="93" spans="2:3" x14ac:dyDescent="0.25">
      <c r="B93" s="4">
        <v>27</v>
      </c>
      <c r="C93">
        <f t="shared" si="0"/>
        <v>262.80174090157954</v>
      </c>
    </row>
    <row r="94" spans="2:3" x14ac:dyDescent="0.25">
      <c r="B94" s="4">
        <v>29</v>
      </c>
      <c r="C94">
        <f t="shared" si="0"/>
        <v>216.90574308862423</v>
      </c>
    </row>
    <row r="95" spans="2:3" x14ac:dyDescent="0.25">
      <c r="B95" s="4">
        <v>31</v>
      </c>
      <c r="C95">
        <f t="shared" si="0"/>
        <v>230.94698442866078</v>
      </c>
    </row>
    <row r="96" spans="2:3" x14ac:dyDescent="0.25">
      <c r="B96" s="4">
        <v>33</v>
      </c>
      <c r="C96">
        <f t="shared" si="0"/>
        <v>247.71264573019698</v>
      </c>
    </row>
    <row r="97" spans="1:3" x14ac:dyDescent="0.25">
      <c r="B97" s="4">
        <v>35</v>
      </c>
      <c r="C97">
        <f t="shared" si="0"/>
        <v>0</v>
      </c>
    </row>
    <row r="98" spans="1:3" x14ac:dyDescent="0.25">
      <c r="B98" s="4">
        <v>37</v>
      </c>
      <c r="C98">
        <f t="shared" si="0"/>
        <v>199.19701333887664</v>
      </c>
    </row>
    <row r="99" spans="1:3" x14ac:dyDescent="0.25">
      <c r="B99" s="4">
        <v>39</v>
      </c>
      <c r="C99">
        <f t="shared" si="0"/>
        <v>215.12439157533603</v>
      </c>
    </row>
    <row r="100" spans="1:3" x14ac:dyDescent="0.25">
      <c r="B100" s="4">
        <v>41</v>
      </c>
      <c r="C100">
        <f t="shared" si="0"/>
        <v>220.88758764773911</v>
      </c>
    </row>
    <row r="101" spans="1:3" x14ac:dyDescent="0.25">
      <c r="B101" s="4">
        <v>43</v>
      </c>
      <c r="C101">
        <f t="shared" si="0"/>
        <v>152.46273246084459</v>
      </c>
    </row>
    <row r="102" spans="1:3" x14ac:dyDescent="0.25">
      <c r="B102" s="4">
        <v>45</v>
      </c>
      <c r="C102">
        <f t="shared" si="0"/>
        <v>159.16899698145906</v>
      </c>
    </row>
    <row r="103" spans="1:3" x14ac:dyDescent="0.25">
      <c r="A103" t="s">
        <v>9</v>
      </c>
      <c r="B103" s="4">
        <v>0</v>
      </c>
    </row>
    <row r="104" spans="1:3" x14ac:dyDescent="0.25">
      <c r="B104" s="4">
        <v>1</v>
      </c>
      <c r="C104">
        <f>C73/C$5/($B73-$B72)</f>
        <v>59277.842785475201</v>
      </c>
    </row>
    <row r="105" spans="1:3" x14ac:dyDescent="0.25">
      <c r="B105" s="4">
        <v>2</v>
      </c>
      <c r="C105">
        <f t="shared" ref="C105:C133" si="1">C74/C$5/($B74-$B73)</f>
        <v>18110.492386045742</v>
      </c>
    </row>
    <row r="106" spans="1:3" x14ac:dyDescent="0.25">
      <c r="B106" s="4">
        <v>3</v>
      </c>
      <c r="C106">
        <f t="shared" si="1"/>
        <v>6897.5677050124614</v>
      </c>
    </row>
    <row r="107" spans="1:3" x14ac:dyDescent="0.25">
      <c r="B107" s="5">
        <v>4</v>
      </c>
      <c r="C107">
        <f t="shared" si="1"/>
        <v>4192.4477074357201</v>
      </c>
    </row>
    <row r="108" spans="1:3" x14ac:dyDescent="0.25">
      <c r="B108" s="4">
        <v>5</v>
      </c>
      <c r="C108">
        <f t="shared" si="1"/>
        <v>2751.4376788142581</v>
      </c>
    </row>
    <row r="109" spans="1:3" x14ac:dyDescent="0.25">
      <c r="B109" s="4">
        <v>6</v>
      </c>
      <c r="C109">
        <f t="shared" si="1"/>
        <v>2123.2192492584018</v>
      </c>
    </row>
    <row r="110" spans="1:3" x14ac:dyDescent="0.25">
      <c r="B110" s="4">
        <v>7</v>
      </c>
      <c r="C110">
        <f t="shared" si="1"/>
        <v>421.18397486767287</v>
      </c>
    </row>
    <row r="111" spans="1:3" x14ac:dyDescent="0.25">
      <c r="B111" s="4">
        <v>8</v>
      </c>
      <c r="C111">
        <f t="shared" si="1"/>
        <v>1414.0843886249529</v>
      </c>
    </row>
    <row r="112" spans="1:3" x14ac:dyDescent="0.25">
      <c r="B112" s="4">
        <v>9</v>
      </c>
      <c r="C112">
        <f t="shared" si="1"/>
        <v>1155.9888757050476</v>
      </c>
    </row>
    <row r="113" spans="2:3" x14ac:dyDescent="0.25">
      <c r="B113" s="5">
        <v>10</v>
      </c>
      <c r="C113">
        <f t="shared" si="1"/>
        <v>956.7670419484931</v>
      </c>
    </row>
    <row r="114" spans="2:3" x14ac:dyDescent="0.25">
      <c r="B114" s="5">
        <v>11.5</v>
      </c>
      <c r="C114">
        <f t="shared" si="1"/>
        <v>494.79932566987304</v>
      </c>
    </row>
    <row r="115" spans="2:3" x14ac:dyDescent="0.25">
      <c r="B115" s="4">
        <v>13</v>
      </c>
      <c r="C115">
        <f t="shared" si="1"/>
        <v>468.47823372164476</v>
      </c>
    </row>
    <row r="116" spans="2:3" x14ac:dyDescent="0.25">
      <c r="B116" s="4">
        <v>14.5</v>
      </c>
      <c r="C116">
        <f t="shared" si="1"/>
        <v>536.09460773705803</v>
      </c>
    </row>
    <row r="117" spans="2:3" x14ac:dyDescent="0.25">
      <c r="B117" s="4">
        <v>16</v>
      </c>
      <c r="C117">
        <f t="shared" si="1"/>
        <v>392.11916485417009</v>
      </c>
    </row>
    <row r="118" spans="2:3" x14ac:dyDescent="0.25">
      <c r="B118" s="4">
        <v>17.5</v>
      </c>
      <c r="C118">
        <f t="shared" si="1"/>
        <v>374.8197899341331</v>
      </c>
    </row>
    <row r="119" spans="2:3" x14ac:dyDescent="0.25">
      <c r="B119" s="4">
        <v>19</v>
      </c>
      <c r="C119">
        <f t="shared" si="1"/>
        <v>259.6766385846401</v>
      </c>
    </row>
    <row r="120" spans="2:3" x14ac:dyDescent="0.25">
      <c r="B120" s="4">
        <v>20.5</v>
      </c>
      <c r="C120">
        <f t="shared" si="1"/>
        <v>206.10438076775165</v>
      </c>
    </row>
    <row r="121" spans="2:3" x14ac:dyDescent="0.25">
      <c r="B121" s="4">
        <v>22</v>
      </c>
      <c r="C121">
        <f t="shared" si="1"/>
        <v>228.42615485812181</v>
      </c>
    </row>
    <row r="122" spans="2:3" x14ac:dyDescent="0.25">
      <c r="B122" s="4">
        <v>23.5</v>
      </c>
      <c r="C122">
        <f t="shared" si="1"/>
        <v>222.10165219918363</v>
      </c>
    </row>
    <row r="123" spans="2:3" x14ac:dyDescent="0.25">
      <c r="B123" s="4">
        <v>25</v>
      </c>
      <c r="C123">
        <f t="shared" si="1"/>
        <v>210.0106912335664</v>
      </c>
    </row>
    <row r="124" spans="2:3" x14ac:dyDescent="0.25">
      <c r="B124" s="4">
        <v>27</v>
      </c>
      <c r="C124">
        <f t="shared" si="1"/>
        <v>174.94690443327656</v>
      </c>
    </row>
    <row r="125" spans="2:3" x14ac:dyDescent="0.25">
      <c r="B125" s="4">
        <v>29</v>
      </c>
      <c r="C125">
        <f t="shared" si="1"/>
        <v>144.3939761470823</v>
      </c>
    </row>
    <row r="126" spans="2:3" x14ac:dyDescent="0.25">
      <c r="B126" s="4">
        <v>31</v>
      </c>
      <c r="C126">
        <f t="shared" si="1"/>
        <v>153.74121904742483</v>
      </c>
    </row>
    <row r="127" spans="2:3" x14ac:dyDescent="0.25">
      <c r="B127" s="4">
        <v>33</v>
      </c>
      <c r="C127">
        <f t="shared" si="1"/>
        <v>164.90210609260996</v>
      </c>
    </row>
    <row r="128" spans="2:3" x14ac:dyDescent="0.25">
      <c r="B128" s="4">
        <v>35</v>
      </c>
      <c r="C128">
        <f t="shared" si="1"/>
        <v>0</v>
      </c>
    </row>
    <row r="129" spans="1:3" x14ac:dyDescent="0.25">
      <c r="B129" s="4">
        <v>37</v>
      </c>
      <c r="C129">
        <f t="shared" si="1"/>
        <v>132.60528920560554</v>
      </c>
    </row>
    <row r="130" spans="1:3" x14ac:dyDescent="0.25">
      <c r="B130" s="4">
        <v>39</v>
      </c>
      <c r="C130">
        <f t="shared" si="1"/>
        <v>143.20813189853141</v>
      </c>
    </row>
    <row r="131" spans="1:3" x14ac:dyDescent="0.25">
      <c r="B131" s="4">
        <v>41</v>
      </c>
      <c r="C131">
        <f t="shared" si="1"/>
        <v>147.04468682031379</v>
      </c>
    </row>
    <row r="132" spans="1:3" x14ac:dyDescent="0.25">
      <c r="B132" s="4">
        <v>43</v>
      </c>
      <c r="C132">
        <f t="shared" si="1"/>
        <v>101.49431656715207</v>
      </c>
    </row>
    <row r="133" spans="1:3" x14ac:dyDescent="0.25">
      <c r="B133" s="4">
        <v>45</v>
      </c>
      <c r="C133">
        <f t="shared" si="1"/>
        <v>105.95867138522611</v>
      </c>
    </row>
    <row r="134" spans="1:3" x14ac:dyDescent="0.25">
      <c r="A134" t="s">
        <v>11</v>
      </c>
      <c r="B134" s="4">
        <v>0</v>
      </c>
    </row>
    <row r="135" spans="1:3" x14ac:dyDescent="0.25">
      <c r="B135" s="4">
        <v>1</v>
      </c>
      <c r="C135">
        <f>LOG10(C104)</f>
        <v>4.7728923905952394</v>
      </c>
    </row>
    <row r="136" spans="1:3" x14ac:dyDescent="0.25">
      <c r="B136" s="4">
        <v>2</v>
      </c>
      <c r="C136">
        <f t="shared" ref="C136:C164" si="2">LOG10(C105)</f>
        <v>4.2579302580244764</v>
      </c>
    </row>
    <row r="137" spans="1:3" x14ac:dyDescent="0.25">
      <c r="B137" s="4">
        <v>3</v>
      </c>
      <c r="C137">
        <f t="shared" si="2"/>
        <v>3.8386959721115708</v>
      </c>
    </row>
    <row r="138" spans="1:3" x14ac:dyDescent="0.25">
      <c r="B138" s="5">
        <v>4</v>
      </c>
      <c r="C138">
        <f t="shared" si="2"/>
        <v>3.6224676543398422</v>
      </c>
    </row>
    <row r="139" spans="1:3" x14ac:dyDescent="0.25">
      <c r="B139" s="4">
        <v>5</v>
      </c>
      <c r="C139">
        <f t="shared" si="2"/>
        <v>3.4395596803114143</v>
      </c>
    </row>
    <row r="140" spans="1:3" x14ac:dyDescent="0.25">
      <c r="B140" s="4">
        <v>6</v>
      </c>
      <c r="C140">
        <f t="shared" si="2"/>
        <v>3.326994842883213</v>
      </c>
    </row>
    <row r="141" spans="1:3" x14ac:dyDescent="0.25">
      <c r="B141" s="4">
        <v>7</v>
      </c>
      <c r="C141">
        <f t="shared" si="2"/>
        <v>2.6244718388692441</v>
      </c>
    </row>
    <row r="142" spans="1:3" x14ac:dyDescent="0.25">
      <c r="B142" s="4">
        <v>8</v>
      </c>
      <c r="C142">
        <f t="shared" si="2"/>
        <v>3.1504753277215314</v>
      </c>
    </row>
    <row r="143" spans="1:3" x14ac:dyDescent="0.25">
      <c r="B143" s="4">
        <v>9</v>
      </c>
      <c r="C143">
        <f t="shared" si="2"/>
        <v>3.0629536548084215</v>
      </c>
    </row>
    <row r="144" spans="1:3" x14ac:dyDescent="0.25">
      <c r="B144" s="5">
        <v>10</v>
      </c>
      <c r="C144">
        <f t="shared" si="2"/>
        <v>2.9808062066250716</v>
      </c>
    </row>
    <row r="145" spans="2:14" x14ac:dyDescent="0.25">
      <c r="B145" s="15">
        <v>11.5</v>
      </c>
      <c r="C145" s="16">
        <f t="shared" si="2"/>
        <v>2.6944290990855135</v>
      </c>
    </row>
    <row r="146" spans="2:14" x14ac:dyDescent="0.25">
      <c r="B146" s="4">
        <v>13</v>
      </c>
      <c r="C146">
        <f t="shared" si="2"/>
        <v>2.6706894176481764</v>
      </c>
    </row>
    <row r="147" spans="2:14" x14ac:dyDescent="0.25">
      <c r="B147" s="4">
        <v>14.5</v>
      </c>
      <c r="C147">
        <f t="shared" si="2"/>
        <v>2.7292414389324171</v>
      </c>
    </row>
    <row r="148" spans="2:14" x14ac:dyDescent="0.25">
      <c r="B148" s="4">
        <v>16</v>
      </c>
      <c r="C148">
        <f t="shared" si="2"/>
        <v>2.5934180689949553</v>
      </c>
    </row>
    <row r="149" spans="2:14" x14ac:dyDescent="0.25">
      <c r="B149" s="4">
        <v>17.5</v>
      </c>
      <c r="C149">
        <f t="shared" si="2"/>
        <v>2.5738225129315744</v>
      </c>
    </row>
    <row r="150" spans="2:14" x14ac:dyDescent="0.25">
      <c r="B150" s="4">
        <v>19</v>
      </c>
      <c r="C150">
        <f t="shared" si="2"/>
        <v>2.4144328807415887</v>
      </c>
    </row>
    <row r="151" spans="2:14" x14ac:dyDescent="0.25">
      <c r="B151" s="4">
        <v>20.5</v>
      </c>
      <c r="C151">
        <f t="shared" si="2"/>
        <v>2.3140872228468572</v>
      </c>
    </row>
    <row r="152" spans="2:14" x14ac:dyDescent="0.25">
      <c r="B152" s="4">
        <v>22</v>
      </c>
      <c r="C152">
        <f t="shared" si="2"/>
        <v>2.3587458292595951</v>
      </c>
    </row>
    <row r="153" spans="2:14" x14ac:dyDescent="0.25">
      <c r="B153" s="4">
        <v>23.5</v>
      </c>
      <c r="C153">
        <f t="shared" si="2"/>
        <v>2.3465517892477967</v>
      </c>
    </row>
    <row r="154" spans="2:14" x14ac:dyDescent="0.25">
      <c r="B154" s="4">
        <v>25</v>
      </c>
      <c r="C154">
        <f t="shared" si="2"/>
        <v>2.3222414043794144</v>
      </c>
    </row>
    <row r="155" spans="2:14" x14ac:dyDescent="0.25">
      <c r="B155" s="4">
        <v>27</v>
      </c>
      <c r="C155">
        <f t="shared" si="2"/>
        <v>2.2429062623408442</v>
      </c>
    </row>
    <row r="156" spans="2:14" x14ac:dyDescent="0.25">
      <c r="B156" s="4">
        <v>29</v>
      </c>
      <c r="C156">
        <f t="shared" si="2"/>
        <v>2.1595490756390832</v>
      </c>
    </row>
    <row r="157" spans="2:14" x14ac:dyDescent="0.25">
      <c r="B157" s="4">
        <v>31</v>
      </c>
      <c r="C157">
        <f t="shared" si="2"/>
        <v>2.1867903203619128</v>
      </c>
    </row>
    <row r="158" spans="2:14" x14ac:dyDescent="0.25">
      <c r="B158" s="4">
        <v>33</v>
      </c>
      <c r="C158">
        <f t="shared" si="2"/>
        <v>2.2172262023913829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2:14" x14ac:dyDescent="0.25">
      <c r="B159" s="4">
        <v>35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2:14" x14ac:dyDescent="0.25">
      <c r="B160" s="4">
        <v>37</v>
      </c>
      <c r="C160">
        <f t="shared" si="2"/>
        <v>2.1225608470476085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1:14" x14ac:dyDescent="0.25">
      <c r="B161" s="4">
        <v>39</v>
      </c>
      <c r="C161">
        <f t="shared" si="2"/>
        <v>2.1559676795527571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1:14" x14ac:dyDescent="0.25">
      <c r="B162" s="4">
        <v>41</v>
      </c>
      <c r="C162">
        <f t="shared" si="2"/>
        <v>2.1674493367226741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1:14" x14ac:dyDescent="0.25">
      <c r="B163" s="4">
        <v>43</v>
      </c>
      <c r="C163">
        <f t="shared" si="2"/>
        <v>2.0064417235040914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1:14" x14ac:dyDescent="0.25">
      <c r="B164" s="4">
        <v>45</v>
      </c>
      <c r="C164">
        <f t="shared" si="2"/>
        <v>2.0251365040449518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1:14" x14ac:dyDescent="0.25">
      <c r="A165" t="s">
        <v>12</v>
      </c>
      <c r="B165" s="4">
        <v>0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1:14" x14ac:dyDescent="0.25">
      <c r="B166" s="4">
        <v>1</v>
      </c>
      <c r="C166" s="12">
        <f>RSQ($B135:$B$164, $C135:$C$164)</f>
        <v>0.69350297720440623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1:14" x14ac:dyDescent="0.25">
      <c r="B167" s="4">
        <v>2</v>
      </c>
      <c r="C167" s="12">
        <f>RSQ($B136:$B$164, $C136:$C$164)</f>
        <v>0.73526996585044346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1:14" x14ac:dyDescent="0.25">
      <c r="B168" s="4">
        <v>3</v>
      </c>
      <c r="C168" s="12">
        <f>RSQ($B137:$B$164, $C137:$C$164)</f>
        <v>0.76661519650402066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x14ac:dyDescent="0.25">
      <c r="B169" s="5">
        <v>4</v>
      </c>
      <c r="C169" s="12">
        <f>RSQ($B138:$B$164, $C138:$C$164)</f>
        <v>0.77952789425813096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1:14" x14ac:dyDescent="0.25">
      <c r="B170" s="4">
        <v>5</v>
      </c>
      <c r="C170" s="12">
        <f>RSQ($B139:$B$164, $C139:$C$164)</f>
        <v>0.78920813058692973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1:14" x14ac:dyDescent="0.25">
      <c r="B171" s="4">
        <v>6</v>
      </c>
      <c r="C171" s="12">
        <f>RSQ($B140:$B$164, $C140:$C$164)</f>
        <v>0.79524887442904357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1:14" x14ac:dyDescent="0.25">
      <c r="B172" s="4">
        <v>7</v>
      </c>
      <c r="C172" s="12">
        <f>RSQ($B141:$B$164, $C141:$C$164)</f>
        <v>0.80652941669767353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1:14" x14ac:dyDescent="0.25">
      <c r="B173" s="4">
        <v>8</v>
      </c>
      <c r="C173" s="12">
        <f>RSQ($B142:$B$164, $C142:$C$164)</f>
        <v>0.82830472144504796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1:14" x14ac:dyDescent="0.25">
      <c r="B174" s="4">
        <v>9</v>
      </c>
      <c r="C174" s="12">
        <f>RSQ($B143:$B$164, $C143:$C$164)</f>
        <v>0.83288007460930646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1:14" x14ac:dyDescent="0.25">
      <c r="B175" s="5">
        <v>10</v>
      </c>
      <c r="C175" s="12">
        <f>RSQ($B144:$B$164, $C144:$C$164)</f>
        <v>0.84337163595186726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1:14" x14ac:dyDescent="0.25">
      <c r="B176" s="5">
        <v>11.5</v>
      </c>
      <c r="C176" s="14">
        <f>RSQ($B145:$B$164, $C145:$C$164)</f>
        <v>0.86810470257805139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2:14" x14ac:dyDescent="0.25">
      <c r="B177" s="4">
        <v>13</v>
      </c>
      <c r="C177" s="12">
        <f>RSQ($B146:$B$164, $C146:$C$164)</f>
        <v>0.85037713431826556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2:14" x14ac:dyDescent="0.25">
      <c r="B178" s="4">
        <v>14.5</v>
      </c>
      <c r="C178" s="12">
        <f>RSQ($B147:$B$164, $C147:$C$164)</f>
        <v>0.83029390699032724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2:14" x14ac:dyDescent="0.25">
      <c r="B179" s="4">
        <v>16</v>
      </c>
      <c r="C179" s="12">
        <f>RSQ($B148:$B$164, $C148:$C$164)</f>
        <v>0.84415491978219881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2:14" x14ac:dyDescent="0.25">
      <c r="B180" s="4">
        <v>17.5</v>
      </c>
      <c r="C180" s="12">
        <f>RSQ($B149:$B$164, $C149:$C$164)</f>
        <v>0.83600606383660747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2:14" x14ac:dyDescent="0.25">
      <c r="B181" s="4">
        <v>19</v>
      </c>
      <c r="C181" s="12">
        <f>RSQ($B150:$B$164, $C150:$C$164)</f>
        <v>0.8656807406899556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2:14" x14ac:dyDescent="0.25">
      <c r="B182" s="4">
        <v>20.5</v>
      </c>
      <c r="C182" s="12">
        <f>RSQ($B151:$B$164, $C151:$C$164)</f>
        <v>0.8418516637416168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2:14" x14ac:dyDescent="0.25">
      <c r="B183" s="4">
        <v>22</v>
      </c>
      <c r="C183" s="12">
        <f>RSQ($B152:$B$164, $C152:$C$164)</f>
        <v>0.83608879473736109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2:14" x14ac:dyDescent="0.25">
      <c r="B184" s="4">
        <v>23.5</v>
      </c>
      <c r="C184" s="12">
        <f>RSQ($B153:$B$164, $C153:$C$164)</f>
        <v>0.79807907670646927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2:14" x14ac:dyDescent="0.25">
      <c r="B185" s="4">
        <v>25</v>
      </c>
      <c r="C185" s="12">
        <f>RSQ($B154:$B$164, $C154:$C$164)</f>
        <v>0.74309221700024164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2:14" x14ac:dyDescent="0.25">
      <c r="B186" s="4">
        <v>27</v>
      </c>
      <c r="C186" s="12">
        <f>RSQ($B155:$B$164, $C155:$C$164)</f>
        <v>0.65678928695112337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2:14" x14ac:dyDescent="0.25">
      <c r="B187" s="4">
        <v>29</v>
      </c>
      <c r="C187" s="12">
        <f>RSQ($B156:$B$164, $C156:$C$164)</f>
        <v>0.5625098196208429</v>
      </c>
    </row>
    <row r="188" spans="2:14" x14ac:dyDescent="0.25">
      <c r="B188" s="4">
        <v>31</v>
      </c>
      <c r="C188" s="12">
        <f>RSQ($B157:$B$164, $C157:$C$164)</f>
        <v>0.66642808779124596</v>
      </c>
    </row>
    <row r="189" spans="2:14" x14ac:dyDescent="0.25">
      <c r="B189" s="4">
        <v>33</v>
      </c>
      <c r="C189" s="12">
        <f>RSQ($B158:$B$164, $C158:$C$164)</f>
        <v>0.69303835405794867</v>
      </c>
    </row>
    <row r="190" spans="2:14" x14ac:dyDescent="0.25">
      <c r="B190" s="4">
        <v>35</v>
      </c>
      <c r="C190" s="12"/>
    </row>
    <row r="191" spans="2:14" x14ac:dyDescent="0.25">
      <c r="B191" s="4">
        <v>37</v>
      </c>
      <c r="C191" s="12">
        <f>RSQ($B160:$B$164, $C160:$C$164)</f>
        <v>0.52831119804104276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2:14" x14ac:dyDescent="0.25">
      <c r="B192" s="4">
        <v>39</v>
      </c>
      <c r="C192" s="12">
        <f>RSQ($B161:$B$164, $C161:$C$164)</f>
        <v>0.71137705802300311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1:14" x14ac:dyDescent="0.25">
      <c r="B193" s="4">
        <v>41</v>
      </c>
      <c r="C193" s="12">
        <f>RSQ($B162:$B$164, $C162:$C$164)</f>
        <v>0.65295718964153748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1:14" x14ac:dyDescent="0.25">
      <c r="B194" s="4">
        <v>43</v>
      </c>
      <c r="C194" s="12">
        <f>RSQ($B163:$B$164, $C163:$C$164)</f>
        <v>1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1:14" x14ac:dyDescent="0.25">
      <c r="B195" s="4">
        <v>45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1:14" x14ac:dyDescent="0.25">
      <c r="A196" t="s">
        <v>16</v>
      </c>
      <c r="C196">
        <v>10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1:14" x14ac:dyDescent="0.25">
      <c r="A197" t="s">
        <v>13</v>
      </c>
      <c r="B197" s="4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1:14" x14ac:dyDescent="0.25">
      <c r="B198" s="4">
        <v>1</v>
      </c>
    </row>
    <row r="199" spans="1:14" x14ac:dyDescent="0.25">
      <c r="B199" s="4">
        <v>2</v>
      </c>
      <c r="C199" s="12">
        <f>RSQ($B$135:$B136, $C$135:$C136)</f>
        <v>1</v>
      </c>
    </row>
    <row r="200" spans="1:14" x14ac:dyDescent="0.25">
      <c r="B200" s="4">
        <v>3</v>
      </c>
      <c r="C200" s="12">
        <f>RSQ($B$135:$B137, $C$135:$C137)</f>
        <v>0.99651212016433555</v>
      </c>
    </row>
    <row r="201" spans="1:14" x14ac:dyDescent="0.25">
      <c r="B201" s="5">
        <v>4</v>
      </c>
      <c r="C201" s="12">
        <f>RSQ($B$135:$B138, $C$135:$C138)</f>
        <v>0.97035227172210736</v>
      </c>
    </row>
    <row r="202" spans="1:14" x14ac:dyDescent="0.25">
      <c r="B202" s="4">
        <v>5</v>
      </c>
      <c r="C202" s="12">
        <f>RSQ($B$135:$B139, $C$135:$C139)</f>
        <v>0.95182288064873899</v>
      </c>
    </row>
    <row r="203" spans="1:14" x14ac:dyDescent="0.25">
      <c r="B203" s="4">
        <v>6</v>
      </c>
      <c r="C203" s="12">
        <f>RSQ($B$135:$B140, $C$135:$C140)</f>
        <v>0.92872887076997512</v>
      </c>
    </row>
    <row r="204" spans="1:14" x14ac:dyDescent="0.25">
      <c r="B204" s="4">
        <v>7</v>
      </c>
      <c r="C204" s="12">
        <f>RSQ($B$135:$B141, $C$135:$C141)</f>
        <v>0.94942597379172211</v>
      </c>
    </row>
    <row r="205" spans="1:14" x14ac:dyDescent="0.25">
      <c r="B205" s="4">
        <v>8</v>
      </c>
      <c r="C205" s="12">
        <f>RSQ($B$135:$B142, $C$135:$C142)</f>
        <v>0.86274308054853643</v>
      </c>
    </row>
    <row r="206" spans="1:14" x14ac:dyDescent="0.25">
      <c r="B206" s="4">
        <v>9</v>
      </c>
      <c r="C206" s="12"/>
    </row>
    <row r="207" spans="1:14" x14ac:dyDescent="0.25">
      <c r="B207" s="5">
        <v>10</v>
      </c>
      <c r="C207" s="12"/>
    </row>
    <row r="208" spans="1:14" x14ac:dyDescent="0.25">
      <c r="B208" s="15">
        <v>11.5</v>
      </c>
      <c r="C208" s="13"/>
    </row>
    <row r="209" spans="2:3" x14ac:dyDescent="0.25">
      <c r="B209" s="4">
        <v>13</v>
      </c>
      <c r="C209" s="12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17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RSQ($B137:$B$144, C137:C$144)</f>
        <v>0.61844567073744572</v>
      </c>
    </row>
    <row r="232" spans="1:3" x14ac:dyDescent="0.25">
      <c r="B232" s="5">
        <v>4</v>
      </c>
      <c r="C232">
        <f>RSQ($B138:$B$144, C138:C$144)</f>
        <v>0.44968763740052797</v>
      </c>
    </row>
    <row r="233" spans="1:3" x14ac:dyDescent="0.25">
      <c r="B233" s="4">
        <v>5</v>
      </c>
      <c r="C233">
        <f>RSQ($B139:$B$144, C139:C$144)</f>
        <v>0.22774753305604628</v>
      </c>
    </row>
    <row r="234" spans="1:3" x14ac:dyDescent="0.25">
      <c r="B234" s="4">
        <v>6</v>
      </c>
      <c r="C234">
        <f>RSQ($B140:$B$144, C140:C$144)</f>
        <v>2.3815556633445711E-2</v>
      </c>
    </row>
    <row r="235" spans="1:3" x14ac:dyDescent="0.25">
      <c r="B235" s="4">
        <v>7</v>
      </c>
      <c r="C235">
        <f>RSQ($B141:$B$144, C141:C$144)</f>
        <v>0.30144943331020002</v>
      </c>
    </row>
    <row r="236" spans="1:3" x14ac:dyDescent="0.25">
      <c r="B236" s="4">
        <v>8</v>
      </c>
      <c r="C236">
        <f>RSQ($B142:$B$144, C142:C$144)</f>
        <v>0.99966568215834217</v>
      </c>
    </row>
    <row r="237" spans="1:3" x14ac:dyDescent="0.25">
      <c r="B237" s="4">
        <v>9</v>
      </c>
      <c r="C237">
        <f>RSQ($B143:$B$144, C143:C$144)</f>
        <v>0.99999999999999956</v>
      </c>
    </row>
    <row r="238" spans="1:3" x14ac:dyDescent="0.25">
      <c r="B238" s="5">
        <v>10</v>
      </c>
    </row>
    <row r="239" spans="1:3" x14ac:dyDescent="0.25">
      <c r="B239" s="15">
        <v>11.5</v>
      </c>
      <c r="C239" s="16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2:14" x14ac:dyDescent="0.25">
      <c r="B256" s="4">
        <v>41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1:14" x14ac:dyDescent="0.25">
      <c r="B257" s="4">
        <v>43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1:14" x14ac:dyDescent="0.25">
      <c r="B258" s="4">
        <v>45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1:14" x14ac:dyDescent="0.25">
      <c r="A259" t="s">
        <v>14</v>
      </c>
      <c r="B259" s="4">
        <v>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1:14" x14ac:dyDescent="0.25">
      <c r="B260" s="4">
        <v>1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1:14" x14ac:dyDescent="0.25">
      <c r="B261" s="4">
        <v>2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1:14" x14ac:dyDescent="0.25">
      <c r="B262" s="4">
        <v>3</v>
      </c>
      <c r="C262" s="12">
        <f>SUM(C199,C231)</f>
        <v>1.6184456707374457</v>
      </c>
    </row>
    <row r="263" spans="1:14" x14ac:dyDescent="0.25">
      <c r="B263" s="5">
        <v>4</v>
      </c>
      <c r="C263" s="12">
        <f t="shared" ref="C263:C268" si="3">SUM(C200,C232)</f>
        <v>1.4461997575648635</v>
      </c>
    </row>
    <row r="264" spans="1:14" x14ac:dyDescent="0.25">
      <c r="B264" s="4">
        <v>5</v>
      </c>
      <c r="C264" s="17">
        <f>SUM(C201,C233)</f>
        <v>1.1980998047781537</v>
      </c>
    </row>
    <row r="265" spans="1:14" x14ac:dyDescent="0.25">
      <c r="B265" s="4">
        <v>6</v>
      </c>
      <c r="C265" s="12">
        <f t="shared" si="3"/>
        <v>0.97563843728218469</v>
      </c>
    </row>
    <row r="266" spans="1:14" x14ac:dyDescent="0.25">
      <c r="B266" s="4">
        <v>7</v>
      </c>
      <c r="C266" s="12">
        <f t="shared" si="3"/>
        <v>1.2301783040801753</v>
      </c>
    </row>
    <row r="267" spans="1:14" x14ac:dyDescent="0.25">
      <c r="B267" s="4">
        <v>8</v>
      </c>
      <c r="C267" s="12">
        <f t="shared" si="3"/>
        <v>1.9490916559500642</v>
      </c>
    </row>
    <row r="268" spans="1:14" x14ac:dyDescent="0.25">
      <c r="B268" s="4">
        <v>9</v>
      </c>
      <c r="C268" s="12">
        <f t="shared" si="3"/>
        <v>1.8627430805485359</v>
      </c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15</v>
      </c>
      <c r="C290">
        <f>MAX(C259:C289)</f>
        <v>1.9490916559500642</v>
      </c>
    </row>
    <row r="291" spans="1:3" x14ac:dyDescent="0.25">
      <c r="A291" t="s">
        <v>18</v>
      </c>
      <c r="C291">
        <f>MATCH(C290,C260:C268,0)-1</f>
        <v>7</v>
      </c>
    </row>
    <row r="292" spans="1:3" x14ac:dyDescent="0.25">
      <c r="A292" t="s">
        <v>33</v>
      </c>
      <c r="B292" s="4">
        <v>0</v>
      </c>
    </row>
    <row r="293" spans="1:3" x14ac:dyDescent="0.25">
      <c r="B293" s="4">
        <v>1</v>
      </c>
      <c r="C293">
        <f>IF(0 &lt; 10^C135-10^(C$19*$B293+C$20), LOG(10^C135-10^(C$19*$B293+C$20)), 0)</f>
        <v>4.7677916775085638</v>
      </c>
    </row>
    <row r="294" spans="1:3" x14ac:dyDescent="0.25">
      <c r="B294" s="4">
        <v>2</v>
      </c>
      <c r="C294">
        <f t="shared" ref="C294:C298" si="4">IF(0 &lt; 10^C136-10^(C$19*$B294+C$20), LOG(10^C136-10^(C$19*$B294+C$20)), 0)</f>
        <v>4.2417748082803781</v>
      </c>
    </row>
    <row r="295" spans="1:3" x14ac:dyDescent="0.25">
      <c r="B295" s="4">
        <v>3</v>
      </c>
      <c r="C295">
        <f t="shared" si="4"/>
        <v>3.7969688552955447</v>
      </c>
    </row>
    <row r="296" spans="1:3" x14ac:dyDescent="0.25">
      <c r="B296" s="5">
        <v>4</v>
      </c>
      <c r="C296">
        <f t="shared" si="4"/>
        <v>3.554937285734534</v>
      </c>
    </row>
    <row r="297" spans="1:3" x14ac:dyDescent="0.25">
      <c r="B297" s="4">
        <v>5</v>
      </c>
      <c r="C297" s="16">
        <f t="shared" si="4"/>
        <v>3.3373734693366552</v>
      </c>
    </row>
    <row r="298" spans="1:3" x14ac:dyDescent="0.25">
      <c r="B298" s="4">
        <v>6</v>
      </c>
      <c r="C298">
        <f t="shared" si="4"/>
        <v>3.1964620994701112</v>
      </c>
    </row>
    <row r="299" spans="1:3" x14ac:dyDescent="0.25">
      <c r="B299" s="4">
        <v>7</v>
      </c>
      <c r="C299" s="16"/>
    </row>
    <row r="300" spans="1:3" x14ac:dyDescent="0.25">
      <c r="B300" s="4">
        <v>8</v>
      </c>
      <c r="C300" s="16">
        <f>IF(0 &lt; 10^C142-10^(C$19*$B300+C$20), LOG(10^C142-10^(C$19*$B300+C$20)), 0)</f>
        <v>2.9594638747046171</v>
      </c>
    </row>
    <row r="301" spans="1:3" x14ac:dyDescent="0.25">
      <c r="B301" s="4">
        <v>9</v>
      </c>
      <c r="C301">
        <f t="shared" ref="C301:C302" si="5">IF(0 &lt; 10^C143-10^(C$19*$B301+C$20), LOG(10^C143-10^(C$19*$B301+C$20)), 0)</f>
        <v>2.8294279420965935</v>
      </c>
    </row>
    <row r="302" spans="1:3" x14ac:dyDescent="0.25">
      <c r="B302" s="5">
        <v>10</v>
      </c>
      <c r="C302">
        <f t="shared" si="5"/>
        <v>2.6966853827850779</v>
      </c>
    </row>
    <row r="303" spans="1:3" x14ac:dyDescent="0.25">
      <c r="B303" s="15">
        <v>11.5</v>
      </c>
      <c r="C303" s="16"/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33</v>
      </c>
      <c r="B323" s="4">
        <v>0</v>
      </c>
    </row>
    <row r="324" spans="1:3" x14ac:dyDescent="0.25">
      <c r="B324" s="4">
        <v>1</v>
      </c>
      <c r="C324">
        <f>IF(0&lt;10^C293-10^(C$28*$B324+C$29),LOG(10^C293-10^(C$28*$B324+C$29)),0)</f>
        <v>4.7076231589160482</v>
      </c>
    </row>
    <row r="325" spans="1:3" x14ac:dyDescent="0.25">
      <c r="B325" s="4">
        <v>2</v>
      </c>
      <c r="C325">
        <f>IF(0&lt;10^C294-10^(C$28*$B325+C$29),LOG(10^C294-10^(C$28*$B325+C$29)),0)</f>
        <v>4.0736584741111805</v>
      </c>
    </row>
    <row r="326" spans="1:3" x14ac:dyDescent="0.25">
      <c r="B326" s="4">
        <v>3</v>
      </c>
      <c r="C326">
        <f t="shared" ref="C326:C327" si="6">IF(0&lt;10^C295-10^(C$28*$B326+C$29),LOG(10^C295-10^(C$28*$B326+C$29)),0)</f>
        <v>3.32777063229898</v>
      </c>
    </row>
    <row r="327" spans="1:3" x14ac:dyDescent="0.25">
      <c r="B327" s="5">
        <v>4</v>
      </c>
      <c r="C327">
        <f t="shared" si="6"/>
        <v>2.7246512291168763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5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2016-08-21T02:31:33Z</dcterms:modified>
</cp:coreProperties>
</file>