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Hoja1" sheetId="1" r:id="rId1"/>
    <sheet name="Hoja1 (2)" sheetId="4" r:id="rId2"/>
    <sheet name="GAM - 1 año" sheetId="2" r:id="rId3"/>
    <sheet name="Hoja3" sheetId="3" r:id="rId4"/>
  </sheets>
  <calcPr calcId="145621"/>
</workbook>
</file>

<file path=xl/calcChain.xml><?xml version="1.0" encoding="utf-8"?>
<calcChain xmlns="http://schemas.openxmlformats.org/spreadsheetml/2006/main">
  <c r="I12" i="2" l="1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H1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C24" i="4" l="1"/>
  <c r="C17" i="4"/>
  <c r="C12" i="4"/>
  <c r="B24" i="4"/>
  <c r="E24" i="4" s="1"/>
  <c r="B17" i="4"/>
  <c r="E17" i="4" s="1"/>
  <c r="B12" i="4"/>
  <c r="E12" i="4" s="1"/>
  <c r="D24" i="4"/>
  <c r="D17" i="4"/>
  <c r="D12" i="4"/>
  <c r="G47" i="4"/>
  <c r="H47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3" i="4"/>
  <c r="E22" i="4"/>
  <c r="E21" i="4"/>
  <c r="E20" i="4"/>
  <c r="E19" i="4"/>
  <c r="E18" i="4"/>
  <c r="E16" i="4"/>
  <c r="E15" i="4"/>
  <c r="E14" i="4"/>
  <c r="E13" i="4"/>
  <c r="E11" i="4"/>
  <c r="E10" i="4"/>
  <c r="E9" i="4"/>
  <c r="I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H4" i="1"/>
  <c r="L47" i="1"/>
  <c r="K47" i="1"/>
  <c r="J47" i="1"/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</calcChain>
</file>

<file path=xl/sharedStrings.xml><?xml version="1.0" encoding="utf-8"?>
<sst xmlns="http://schemas.openxmlformats.org/spreadsheetml/2006/main" count="737" uniqueCount="628">
  <si>
    <t>Valor</t>
  </si>
  <si>
    <t>Criterio</t>
  </si>
  <si>
    <t>Dias Permanencia</t>
  </si>
  <si>
    <t>Porcentaje Objetivo</t>
  </si>
  <si>
    <t>ABE.MC</t>
  </si>
  <si>
    <t>ACS.MC</t>
  </si>
  <si>
    <t>ACX.MC</t>
  </si>
  <si>
    <t>AENA.MC</t>
  </si>
  <si>
    <t>AMS.MC</t>
  </si>
  <si>
    <t>ANA.MC</t>
  </si>
  <si>
    <t>BBVA.MC</t>
  </si>
  <si>
    <t>BKIA.MC</t>
  </si>
  <si>
    <t>BKT.MC</t>
  </si>
  <si>
    <t>CABK.MC</t>
  </si>
  <si>
    <t>DIA.MC</t>
  </si>
  <si>
    <t>ELE.MC</t>
  </si>
  <si>
    <t>ENG.MC</t>
  </si>
  <si>
    <t>FCC.MC</t>
  </si>
  <si>
    <t>FER.MC</t>
  </si>
  <si>
    <t>GAM.MC</t>
  </si>
  <si>
    <t>GAS.MC</t>
  </si>
  <si>
    <t>GRF.MC</t>
  </si>
  <si>
    <t>IAG.MC</t>
  </si>
  <si>
    <t>IBE.MC</t>
  </si>
  <si>
    <t>IDR.MC</t>
  </si>
  <si>
    <t>ITX.MC</t>
  </si>
  <si>
    <t>MAP.MC</t>
  </si>
  <si>
    <t>MRL.MC</t>
  </si>
  <si>
    <t>MTS.MC</t>
  </si>
  <si>
    <t>OHL.MC</t>
  </si>
  <si>
    <t>POP.MC</t>
  </si>
  <si>
    <t>REE.MC</t>
  </si>
  <si>
    <t>REP.MC</t>
  </si>
  <si>
    <t>SAB.MC</t>
  </si>
  <si>
    <t>SAN.MC</t>
  </si>
  <si>
    <t>SCYR.MC</t>
  </si>
  <si>
    <t>TEF.MC</t>
  </si>
  <si>
    <t>TL5.MC</t>
  </si>
  <si>
    <t>TRE.MC</t>
  </si>
  <si>
    <t>TRES SUBIDAS</t>
  </si>
  <si>
    <t xml:space="preserve">Funcion </t>
  </si>
  <si>
    <t>Ind3</t>
  </si>
  <si>
    <t>SIN CRITERIO</t>
  </si>
  <si>
    <t>Ind1</t>
  </si>
  <si>
    <t>Compradas a 6,355 - 1000 Euros el 24/03 - 157 acciones</t>
  </si>
  <si>
    <t>Años Analisis</t>
  </si>
  <si>
    <t>Analisis</t>
  </si>
  <si>
    <t>Test</t>
  </si>
  <si>
    <t>GANAS</t>
  </si>
  <si>
    <t>PIERDES</t>
  </si>
  <si>
    <t>Analisis A DIA DE HOY</t>
  </si>
  <si>
    <t>MAS POTENTE</t>
  </si>
  <si>
    <t>2015-01-01,7,559</t>
  </si>
  <si>
    <t>7,559</t>
  </si>
  <si>
    <t>2015-01-02,7,898</t>
  </si>
  <si>
    <t>7,898</t>
  </si>
  <si>
    <t>2015-01-05,7,544</t>
  </si>
  <si>
    <t>7,544</t>
  </si>
  <si>
    <t>2015-01-06,7,501</t>
  </si>
  <si>
    <t>7,501</t>
  </si>
  <si>
    <t>2015-01-07,7,416</t>
  </si>
  <si>
    <t>7,416</t>
  </si>
  <si>
    <t>2015-01-08,7,895</t>
  </si>
  <si>
    <t>7,895</t>
  </si>
  <si>
    <t>2015-01-09,7,7410000000000005</t>
  </si>
  <si>
    <t>7,741</t>
  </si>
  <si>
    <t>2015-01-12,7,643</t>
  </si>
  <si>
    <t>7,643</t>
  </si>
  <si>
    <t>2015-01-13,7,638999999999999</t>
  </si>
  <si>
    <t>7,638</t>
  </si>
  <si>
    <t>2015-01-14,7,485</t>
  </si>
  <si>
    <t>7,485</t>
  </si>
  <si>
    <t>2015-01-15,7,426</t>
  </si>
  <si>
    <t>7,426</t>
  </si>
  <si>
    <t>2015-01-16,7,771</t>
  </si>
  <si>
    <t>7,771</t>
  </si>
  <si>
    <t>2015-01-19,7,893</t>
  </si>
  <si>
    <t>7,893</t>
  </si>
  <si>
    <t>2015-01-20,8,133</t>
  </si>
  <si>
    <t>8,133</t>
  </si>
  <si>
    <t>2015-01-21,8,137</t>
  </si>
  <si>
    <t>8,137</t>
  </si>
  <si>
    <t>2015-01-22,8,32</t>
  </si>
  <si>
    <t>2015-01-23,8,304</t>
  </si>
  <si>
    <t>8,304</t>
  </si>
  <si>
    <t>2015-01-26,8,679</t>
  </si>
  <si>
    <t>8,679</t>
  </si>
  <si>
    <t>2015-01-27,8,559</t>
  </si>
  <si>
    <t>8,559</t>
  </si>
  <si>
    <t>2015-01-28,8,658</t>
  </si>
  <si>
    <t>8,658</t>
  </si>
  <si>
    <t>2015-01-29,8,663</t>
  </si>
  <si>
    <t>8,663</t>
  </si>
  <si>
    <t>2015-01-30,8,818</t>
  </si>
  <si>
    <t>8,818</t>
  </si>
  <si>
    <t>2015-02-02,8,711</t>
  </si>
  <si>
    <t>8,711</t>
  </si>
  <si>
    <t>2015-02-03,9,164</t>
  </si>
  <si>
    <t>9,164</t>
  </si>
  <si>
    <t>2015-02-04,9,062999999999999</t>
  </si>
  <si>
    <t>9,062</t>
  </si>
  <si>
    <t>2015-02-05,9,59</t>
  </si>
  <si>
    <t>2015-02-06,9,542</t>
  </si>
  <si>
    <t>9,542</t>
  </si>
  <si>
    <t>2015-02-09,9,552</t>
  </si>
  <si>
    <t>9,552</t>
  </si>
  <si>
    <t>2015-02-10,9,66</t>
  </si>
  <si>
    <t>2015-02-11,9,469</t>
  </si>
  <si>
    <t>9,469</t>
  </si>
  <si>
    <t>2015-02-12,9,779</t>
  </si>
  <si>
    <t>9,779</t>
  </si>
  <si>
    <t>2015-02-13,9,706</t>
  </si>
  <si>
    <t>9,706</t>
  </si>
  <si>
    <t>2015-02-16,9,765</t>
  </si>
  <si>
    <t>9,765</t>
  </si>
  <si>
    <t>2015-02-17,9,75</t>
  </si>
  <si>
    <t>2015-02-18,10,25</t>
  </si>
  <si>
    <t>10,25</t>
  </si>
  <si>
    <t>2015-02-19,10,12</t>
  </si>
  <si>
    <t>10,12</t>
  </si>
  <si>
    <t>2015-02-20,10,17</t>
  </si>
  <si>
    <t>10,17</t>
  </si>
  <si>
    <t>2015-02-23,10,345</t>
  </si>
  <si>
    <t>10,34</t>
  </si>
  <si>
    <t>2015-02-24,10,265</t>
  </si>
  <si>
    <t>10,26</t>
  </si>
  <si>
    <t>2015-02-25,10,365</t>
  </si>
  <si>
    <t>10,36</t>
  </si>
  <si>
    <t>2015-02-26,10,67</t>
  </si>
  <si>
    <t>10,67</t>
  </si>
  <si>
    <t>2015-02-27,10,595</t>
  </si>
  <si>
    <t>10,59</t>
  </si>
  <si>
    <t>2015-03-02,10,58</t>
  </si>
  <si>
    <t>10,58</t>
  </si>
  <si>
    <t>2015-03-03,10,455</t>
  </si>
  <si>
    <t>10,45</t>
  </si>
  <si>
    <t>2015-03-04,10,535</t>
  </si>
  <si>
    <t>10,53</t>
  </si>
  <si>
    <t>2015-03-05,10,99</t>
  </si>
  <si>
    <t>10,99</t>
  </si>
  <si>
    <t>2015-03-06,10,9</t>
  </si>
  <si>
    <t>2015-03-09,10,96</t>
  </si>
  <si>
    <t>10,96</t>
  </si>
  <si>
    <t>2015-03-10,10,88</t>
  </si>
  <si>
    <t>10,88</t>
  </si>
  <si>
    <t>2015-03-11,11,245</t>
  </si>
  <si>
    <t>11,24</t>
  </si>
  <si>
    <t>2015-03-12,11,15</t>
  </si>
  <si>
    <t>11,15</t>
  </si>
  <si>
    <t>2015-03-13,11,38</t>
  </si>
  <si>
    <t>11,38</t>
  </si>
  <si>
    <t>2015-03-16,11,575</t>
  </si>
  <si>
    <t>11,57</t>
  </si>
  <si>
    <t>2015-03-17,11,18</t>
  </si>
  <si>
    <t>11,18</t>
  </si>
  <si>
    <t>2015-03-18,11,11</t>
  </si>
  <si>
    <t>11,11</t>
  </si>
  <si>
    <t>2015-03-19,11,11</t>
  </si>
  <si>
    <t>2015-03-20,11,465</t>
  </si>
  <si>
    <t>11,46</t>
  </si>
  <si>
    <t>2015-03-23,11,52</t>
  </si>
  <si>
    <t>11,52</t>
  </si>
  <si>
    <t>2015-03-24,11,49</t>
  </si>
  <si>
    <t>11,49</t>
  </si>
  <si>
    <t>2015-03-25,11,53</t>
  </si>
  <si>
    <t>11,53</t>
  </si>
  <si>
    <t>2015-03-26,11,475</t>
  </si>
  <si>
    <t>11,47</t>
  </si>
  <si>
    <t>2015-03-27,11,475</t>
  </si>
  <si>
    <t>2015-03-30,11,73</t>
  </si>
  <si>
    <t>11,73</t>
  </si>
  <si>
    <t>2015-03-31,11,765</t>
  </si>
  <si>
    <t>11,76</t>
  </si>
  <si>
    <t>2015-04-01,11,89</t>
  </si>
  <si>
    <t>11,89</t>
  </si>
  <si>
    <t>2015-04-02,11,915</t>
  </si>
  <si>
    <t>11,91</t>
  </si>
  <si>
    <t>2015-04-03,11,915</t>
  </si>
  <si>
    <t>2015-04-06,11,915</t>
  </si>
  <si>
    <t>2015-04-07,12,22</t>
  </si>
  <si>
    <t>12,22</t>
  </si>
  <si>
    <t>2015-04-08,12,285</t>
  </si>
  <si>
    <t>12,28</t>
  </si>
  <si>
    <t>2015-04-09,12,435</t>
  </si>
  <si>
    <t>12,43</t>
  </si>
  <si>
    <t>2015-04-10,12,54</t>
  </si>
  <si>
    <t>12,54</t>
  </si>
  <si>
    <t>2015-04-13,12,62</t>
  </si>
  <si>
    <t>12,62</t>
  </si>
  <si>
    <t>2015-04-14,12,445</t>
  </si>
  <si>
    <t>12,44</t>
  </si>
  <si>
    <t>2015-04-15,12,5</t>
  </si>
  <si>
    <t>2015-04-16,12,095</t>
  </si>
  <si>
    <t>12,09</t>
  </si>
  <si>
    <t>2015-04-17,11,805</t>
  </si>
  <si>
    <t>11,80</t>
  </si>
  <si>
    <t>2015-04-20,11,905</t>
  </si>
  <si>
    <t>11,90</t>
  </si>
  <si>
    <t>2015-04-21,12,215</t>
  </si>
  <si>
    <t>12,21</t>
  </si>
  <si>
    <t>2015-04-22,12,165</t>
  </si>
  <si>
    <t>12,16</t>
  </si>
  <si>
    <t>2015-04-23,12,175</t>
  </si>
  <si>
    <t>12,17</t>
  </si>
  <si>
    <t>2015-04-24,12,265</t>
  </si>
  <si>
    <t>12,26</t>
  </si>
  <si>
    <t>2015-04-27,12,38</t>
  </si>
  <si>
    <t>12,38</t>
  </si>
  <si>
    <t>2015-04-28,12,35</t>
  </si>
  <si>
    <t>12,35</t>
  </si>
  <si>
    <t>2015-04-29,11,895</t>
  </si>
  <si>
    <t>2015-04-30,12,02</t>
  </si>
  <si>
    <t>12,02</t>
  </si>
  <si>
    <t>2015-05-01,12,02</t>
  </si>
  <si>
    <t>2015-05-04,12,13</t>
  </si>
  <si>
    <t>12,13</t>
  </si>
  <si>
    <t>2015-05-05,12,13</t>
  </si>
  <si>
    <t>2015-05-06,12,185</t>
  </si>
  <si>
    <t>12,18</t>
  </si>
  <si>
    <t>2015-05-07,13,34</t>
  </si>
  <si>
    <t>13,34</t>
  </si>
  <si>
    <t>2015-05-08,13,425</t>
  </si>
  <si>
    <t>13,42</t>
  </si>
  <si>
    <t>2015-05-11,13,525</t>
  </si>
  <si>
    <t>13,52</t>
  </si>
  <si>
    <t>2015-05-12,13,38</t>
  </si>
  <si>
    <t>13,38</t>
  </si>
  <si>
    <t>2015-05-13,13,385</t>
  </si>
  <si>
    <t>2015-05-14,13,505</t>
  </si>
  <si>
    <t>13,50</t>
  </si>
  <si>
    <t>2015-05-15,13,49</t>
  </si>
  <si>
    <t>13,49</t>
  </si>
  <si>
    <t>2015-05-18,13,61</t>
  </si>
  <si>
    <t>13,61</t>
  </si>
  <si>
    <t>2015-05-19,13,86</t>
  </si>
  <si>
    <t>13,86</t>
  </si>
  <si>
    <t>2015-05-20,14,14</t>
  </si>
  <si>
    <t>14,14</t>
  </si>
  <si>
    <t>2015-05-21,14,05</t>
  </si>
  <si>
    <t>14,05</t>
  </si>
  <si>
    <t>2015-05-22,13,99</t>
  </si>
  <si>
    <t>13,99</t>
  </si>
  <si>
    <t>2015-05-25,13,7</t>
  </si>
  <si>
    <t>2015-05-26,13,85</t>
  </si>
  <si>
    <t>13,85</t>
  </si>
  <si>
    <t>2015-05-27,14,105</t>
  </si>
  <si>
    <t>14,10</t>
  </si>
  <si>
    <t>2015-05-28,14,015</t>
  </si>
  <si>
    <t>14,01</t>
  </si>
  <si>
    <t>2015-05-29,14,01</t>
  </si>
  <si>
    <t>2015-06-01,13,765</t>
  </si>
  <si>
    <t>13,76</t>
  </si>
  <si>
    <t>2015-06-02,13,73</t>
  </si>
  <si>
    <t>13,73</t>
  </si>
  <si>
    <t>2015-06-03,13,86</t>
  </si>
  <si>
    <t>2015-06-04,13,63</t>
  </si>
  <si>
    <t>13,63</t>
  </si>
  <si>
    <t>2015-06-05,13,3</t>
  </si>
  <si>
    <t>2015-06-08,13,025</t>
  </si>
  <si>
    <t>13,02</t>
  </si>
  <si>
    <t>2015-06-09,13,145</t>
  </si>
  <si>
    <t>13,14</t>
  </si>
  <si>
    <t>2015-06-10,13,535</t>
  </si>
  <si>
    <t>13,53</t>
  </si>
  <si>
    <t>2015-06-11,13,635</t>
  </si>
  <si>
    <t>2015-06-12,13,455</t>
  </si>
  <si>
    <t>13,45</t>
  </si>
  <si>
    <t>2015-06-15,13,07</t>
  </si>
  <si>
    <t>13,07</t>
  </si>
  <si>
    <t>2015-06-16,13,915</t>
  </si>
  <si>
    <t>13,91</t>
  </si>
  <si>
    <t>2015-06-17,13,935</t>
  </si>
  <si>
    <t>13,93</t>
  </si>
  <si>
    <t>2015-06-18,14,085</t>
  </si>
  <si>
    <t>14,08</t>
  </si>
  <si>
    <t>2015-06-19,14,12</t>
  </si>
  <si>
    <t>14,12</t>
  </si>
  <si>
    <t>2015-06-22,14,495</t>
  </si>
  <si>
    <t>14,49</t>
  </si>
  <si>
    <t>2015-06-23,14,65</t>
  </si>
  <si>
    <t>14,65</t>
  </si>
  <si>
    <t>2015-06-24,14,39</t>
  </si>
  <si>
    <t>14,39</t>
  </si>
  <si>
    <t>2015-06-25,14,635</t>
  </si>
  <si>
    <t>14,63</t>
  </si>
  <si>
    <t>2015-06-26,14,665</t>
  </si>
  <si>
    <t>14,66</t>
  </si>
  <si>
    <t>2015-06-29,13,955</t>
  </si>
  <si>
    <t>13,95</t>
  </si>
  <si>
    <t>2015-06-30,14,13</t>
  </si>
  <si>
    <t>14,13</t>
  </si>
  <si>
    <t>2015-07-01,14,63</t>
  </si>
  <si>
    <t>2015-07-02,14,835</t>
  </si>
  <si>
    <t>14,83</t>
  </si>
  <si>
    <t>2015-07-03,14,92</t>
  </si>
  <si>
    <t>14,92</t>
  </si>
  <si>
    <t>2015-07-06,14,665</t>
  </si>
  <si>
    <t>2015-07-07,14,275</t>
  </si>
  <si>
    <t>14,27</t>
  </si>
  <si>
    <t>2015-07-08,14,425</t>
  </si>
  <si>
    <t>14,42</t>
  </si>
  <si>
    <t>2015-07-09,15,015</t>
  </si>
  <si>
    <t>15,01</t>
  </si>
  <si>
    <t>2015-07-10,15,495</t>
  </si>
  <si>
    <t>15,49</t>
  </si>
  <si>
    <t>2015-07-13,15,93</t>
  </si>
  <si>
    <t>15,93</t>
  </si>
  <si>
    <t>2015-07-14,15,765</t>
  </si>
  <si>
    <t>15,76</t>
  </si>
  <si>
    <t>2015-07-15,15,895</t>
  </si>
  <si>
    <t>15,89</t>
  </si>
  <si>
    <t>2015-07-16,16,24</t>
  </si>
  <si>
    <t>16,24</t>
  </si>
  <si>
    <t>2015-07-17,16,1</t>
  </si>
  <si>
    <t>2015-07-20,16,375</t>
  </si>
  <si>
    <t>16,37</t>
  </si>
  <si>
    <t>2015-07-21,16,37</t>
  </si>
  <si>
    <t>2015-07-22,16,575</t>
  </si>
  <si>
    <t>16,57</t>
  </si>
  <si>
    <t>2015-07-23,16,63</t>
  </si>
  <si>
    <t>16,63</t>
  </si>
  <si>
    <t>2015-07-24,16,33</t>
  </si>
  <si>
    <t>16,33</t>
  </si>
  <si>
    <t>2015-07-27,15,815</t>
  </si>
  <si>
    <t>15,81</t>
  </si>
  <si>
    <t>2015-07-28,16,085</t>
  </si>
  <si>
    <t>16,08</t>
  </si>
  <si>
    <t>2015-07-29,16,39</t>
  </si>
  <si>
    <t>16,39</t>
  </si>
  <si>
    <t>2015-07-30,14,76</t>
  </si>
  <si>
    <t>14,76</t>
  </si>
  <si>
    <t>2015-07-31,14,415</t>
  </si>
  <si>
    <t>14,41</t>
  </si>
  <si>
    <t>2015-08-03,15,32</t>
  </si>
  <si>
    <t>15,32</t>
  </si>
  <si>
    <t>2015-08-04,15,14</t>
  </si>
  <si>
    <t>15,14</t>
  </si>
  <si>
    <t>2015-08-05,15,675</t>
  </si>
  <si>
    <t>15,67</t>
  </si>
  <si>
    <t>2015-08-06,15,44</t>
  </si>
  <si>
    <t>15,44</t>
  </si>
  <si>
    <t>2015-08-07,15,16</t>
  </si>
  <si>
    <t>15,16</t>
  </si>
  <si>
    <t>2015-08-10,15,35</t>
  </si>
  <si>
    <t>15,35</t>
  </si>
  <si>
    <t>2015-08-11,15,025</t>
  </si>
  <si>
    <t>15,02</t>
  </si>
  <si>
    <t>2015-08-12,14,305</t>
  </si>
  <si>
    <t>14,30</t>
  </si>
  <si>
    <t>2015-08-13,14,715</t>
  </si>
  <si>
    <t>14,71</t>
  </si>
  <si>
    <t>2015-08-14,14,45</t>
  </si>
  <si>
    <t>14,45</t>
  </si>
  <si>
    <t>2015-08-17,14,585</t>
  </si>
  <si>
    <t>14,58</t>
  </si>
  <si>
    <t>2015-08-18,14,775</t>
  </si>
  <si>
    <t>14,77</t>
  </si>
  <si>
    <t>2015-08-19,14,36</t>
  </si>
  <si>
    <t>14,36</t>
  </si>
  <si>
    <t>2015-08-20,12,9</t>
  </si>
  <si>
    <t>2015-08-21,12,75</t>
  </si>
  <si>
    <t>12,75</t>
  </si>
  <si>
    <t>2015-08-24,12,065</t>
  </si>
  <si>
    <t>12,06</t>
  </si>
  <si>
    <t>2015-08-25,13,21</t>
  </si>
  <si>
    <t>13,21</t>
  </si>
  <si>
    <t>2015-08-26,13,015</t>
  </si>
  <si>
    <t>13,01</t>
  </si>
  <si>
    <t>2015-08-27,13,585</t>
  </si>
  <si>
    <t>13,58</t>
  </si>
  <si>
    <t>2015-08-28,13,665</t>
  </si>
  <si>
    <t>13,66</t>
  </si>
  <si>
    <t>2015-08-31,13,43</t>
  </si>
  <si>
    <t>13,43</t>
  </si>
  <si>
    <t>2015-09-01,13,005</t>
  </si>
  <si>
    <t>13,00</t>
  </si>
  <si>
    <t>2015-09-02,12,895</t>
  </si>
  <si>
    <t>12,89</t>
  </si>
  <si>
    <t>2015-09-03,13,06</t>
  </si>
  <si>
    <t>13,06</t>
  </si>
  <si>
    <t>2015-09-04,12,565</t>
  </si>
  <si>
    <t>12,56</t>
  </si>
  <si>
    <t>2015-09-07,12,59</t>
  </si>
  <si>
    <t>12,59</t>
  </si>
  <si>
    <t>2015-09-08,12,695</t>
  </si>
  <si>
    <t>12,69</t>
  </si>
  <si>
    <t>2015-09-09,12,79</t>
  </si>
  <si>
    <t>12,79</t>
  </si>
  <si>
    <t>2015-09-10,12,65</t>
  </si>
  <si>
    <t>12,65</t>
  </si>
  <si>
    <t>2015-09-11,12,695</t>
  </si>
  <si>
    <t>2015-09-14,12,565</t>
  </si>
  <si>
    <t>2015-09-15,12,54</t>
  </si>
  <si>
    <t>2015-09-16,12,64</t>
  </si>
  <si>
    <t>12,64</t>
  </si>
  <si>
    <t>2015-09-17,12,78</t>
  </si>
  <si>
    <t>12,78</t>
  </si>
  <si>
    <t>2015-09-18,12,26</t>
  </si>
  <si>
    <t>2015-09-21,12,295</t>
  </si>
  <si>
    <t>12,29</t>
  </si>
  <si>
    <t>2015-09-22,11,7</t>
  </si>
  <si>
    <t>2015-09-23,11,72</t>
  </si>
  <si>
    <t>11,72</t>
  </si>
  <si>
    <t>2015-09-24,11,065</t>
  </si>
  <si>
    <t>11,06</t>
  </si>
  <si>
    <t>2015-09-25,11,625</t>
  </si>
  <si>
    <t>11,62</t>
  </si>
  <si>
    <t>2015-09-28,11,345</t>
  </si>
  <si>
    <t>11,34</t>
  </si>
  <si>
    <t>2015-09-29,11,855</t>
  </si>
  <si>
    <t>11,85</t>
  </si>
  <si>
    <t>2015-09-30,12,38</t>
  </si>
  <si>
    <t>2015-10-01,12,65</t>
  </si>
  <si>
    <t>2015-10-02,12,68</t>
  </si>
  <si>
    <t>12,68</t>
  </si>
  <si>
    <t>2015-10-05,13,35</t>
  </si>
  <si>
    <t>13,35</t>
  </si>
  <si>
    <t>2015-10-06,13,51</t>
  </si>
  <si>
    <t>13,51</t>
  </si>
  <si>
    <t>2015-10-07,14,225</t>
  </si>
  <si>
    <t>14,22</t>
  </si>
  <si>
    <t>2015-10-08,14,2</t>
  </si>
  <si>
    <t>2015-10-09,14,415</t>
  </si>
  <si>
    <t>2015-10-12,13,7</t>
  </si>
  <si>
    <t>2015-10-13,13,75</t>
  </si>
  <si>
    <t>13,75</t>
  </si>
  <si>
    <t>2015-10-14,13,33</t>
  </si>
  <si>
    <t>13,33</t>
  </si>
  <si>
    <t>2015-10-15,13,615</t>
  </si>
  <si>
    <t>2015-10-16,13,385</t>
  </si>
  <si>
    <t>2015-10-19,13,615</t>
  </si>
  <si>
    <t>2015-10-20,13,54</t>
  </si>
  <si>
    <t>13,54</t>
  </si>
  <si>
    <t>2015-10-21,13,75</t>
  </si>
  <si>
    <t>2015-10-22,13,775</t>
  </si>
  <si>
    <t>13,77</t>
  </si>
  <si>
    <t>2015-10-23,14,0</t>
  </si>
  <si>
    <t>2015-10-26,14,14</t>
  </si>
  <si>
    <t>2015-10-27,13,755</t>
  </si>
  <si>
    <t>2015-10-28,14,06</t>
  </si>
  <si>
    <t>14,06</t>
  </si>
  <si>
    <t>2015-10-29,14,28</t>
  </si>
  <si>
    <t>14,28</t>
  </si>
  <si>
    <t>2015-10-30,14,385</t>
  </si>
  <si>
    <t>14,38</t>
  </si>
  <si>
    <t>2015-11-02,14,51</t>
  </si>
  <si>
    <t>14,51</t>
  </si>
  <si>
    <t>2015-11-03,14,64</t>
  </si>
  <si>
    <t>14,64</t>
  </si>
  <si>
    <t>2015-11-04,14,555</t>
  </si>
  <si>
    <t>14,55</t>
  </si>
  <si>
    <t>2015-11-05,14,98</t>
  </si>
  <si>
    <t>14,98</t>
  </si>
  <si>
    <t>2015-11-06,15,365</t>
  </si>
  <si>
    <t>15,36</t>
  </si>
  <si>
    <t>2015-11-09,15,095</t>
  </si>
  <si>
    <t>15,09</t>
  </si>
  <si>
    <t>2015-11-10,15,295</t>
  </si>
  <si>
    <t>15,29</t>
  </si>
  <si>
    <t>2015-11-11,15,04</t>
  </si>
  <si>
    <t>15,04</t>
  </si>
  <si>
    <t>2015-11-12,15,02</t>
  </si>
  <si>
    <t>2015-11-13,14,9</t>
  </si>
  <si>
    <t>2015-11-16,15,355</t>
  </si>
  <si>
    <t>2015-11-17,15,69</t>
  </si>
  <si>
    <t>15,69</t>
  </si>
  <si>
    <t>2015-11-18,15,675</t>
  </si>
  <si>
    <t>2015-11-19,15,55</t>
  </si>
  <si>
    <t>15,55</t>
  </si>
  <si>
    <t>2015-11-20,15,51</t>
  </si>
  <si>
    <t>15,51</t>
  </si>
  <si>
    <t>2015-11-23,15,79</t>
  </si>
  <si>
    <t>15,79</t>
  </si>
  <si>
    <t>2015-11-24,15,275</t>
  </si>
  <si>
    <t>15,27</t>
  </si>
  <si>
    <t>2015-11-25,15,66</t>
  </si>
  <si>
    <t>15,66</t>
  </si>
  <si>
    <t>2015-11-26,15,81</t>
  </si>
  <si>
    <t>2015-11-27,16,39</t>
  </si>
  <si>
    <t>2015-11-30,16,57</t>
  </si>
  <si>
    <t>2015-12-01,16,28</t>
  </si>
  <si>
    <t>16,28</t>
  </si>
  <si>
    <t>2015-12-02,16,355</t>
  </si>
  <si>
    <t>16,35</t>
  </si>
  <si>
    <t>2015-12-03,16,11</t>
  </si>
  <si>
    <t>16,11</t>
  </si>
  <si>
    <t>2015-12-04,16,34</t>
  </si>
  <si>
    <t>16,34</t>
  </si>
  <si>
    <t>2015-12-07,16,395</t>
  </si>
  <si>
    <t>2015-12-08,16,09</t>
  </si>
  <si>
    <t>16,09</t>
  </si>
  <si>
    <t>2015-12-09,16,26</t>
  </si>
  <si>
    <t>16,26</t>
  </si>
  <si>
    <t>2015-12-10,16,0</t>
  </si>
  <si>
    <t>2015-12-11,15,48</t>
  </si>
  <si>
    <t>15,48</t>
  </si>
  <si>
    <t>2015-12-14,15,18</t>
  </si>
  <si>
    <t>15,18</t>
  </si>
  <si>
    <t>2015-12-15,15,725</t>
  </si>
  <si>
    <t>15,72</t>
  </si>
  <si>
    <t>2015-12-16,15,965</t>
  </si>
  <si>
    <t>15,96</t>
  </si>
  <si>
    <t>2015-12-17,16,305</t>
  </si>
  <si>
    <t>16,30</t>
  </si>
  <si>
    <t>2015-12-18,15,96</t>
  </si>
  <si>
    <t>2015-12-21,15,515</t>
  </si>
  <si>
    <t>2015-12-22,15,525</t>
  </si>
  <si>
    <t>15,52</t>
  </si>
  <si>
    <t>2015-12-23,15,82</t>
  </si>
  <si>
    <t>15,82</t>
  </si>
  <si>
    <t>2015-12-24,15,98</t>
  </si>
  <si>
    <t>15,98</t>
  </si>
  <si>
    <t>2015-12-25,15,98</t>
  </si>
  <si>
    <t>2015-12-28,15,585</t>
  </si>
  <si>
    <t>15,58</t>
  </si>
  <si>
    <t>2015-12-29,16,11</t>
  </si>
  <si>
    <t>2015-12-30,15,97</t>
  </si>
  <si>
    <t>15,97</t>
  </si>
  <si>
    <t>2015-12-31,15,82</t>
  </si>
  <si>
    <t>2016-01-01,15,82</t>
  </si>
  <si>
    <t>2016-01-04,16,015</t>
  </si>
  <si>
    <t>16,01</t>
  </si>
  <si>
    <t>2016-01-05,16,22</t>
  </si>
  <si>
    <t>16,22</t>
  </si>
  <si>
    <t>2016-01-06,15,915</t>
  </si>
  <si>
    <t>15,91</t>
  </si>
  <si>
    <t>2016-01-07,15,85</t>
  </si>
  <si>
    <t>15,85</t>
  </si>
  <si>
    <t>2016-01-08,15,345</t>
  </si>
  <si>
    <t>15,34</t>
  </si>
  <si>
    <t>2016-01-11,15,125</t>
  </si>
  <si>
    <t>15,12</t>
  </si>
  <si>
    <t>2016-01-12,15,425</t>
  </si>
  <si>
    <t>15,42</t>
  </si>
  <si>
    <t>2016-01-13,15,33</t>
  </si>
  <si>
    <t>15,33</t>
  </si>
  <si>
    <t>2016-01-14,14,675</t>
  </si>
  <si>
    <t>14,67</t>
  </si>
  <si>
    <t>2016-01-15,13,825</t>
  </si>
  <si>
    <t>13,82</t>
  </si>
  <si>
    <t>2016-01-18,13,885</t>
  </si>
  <si>
    <t>13,88</t>
  </si>
  <si>
    <t>2016-01-19,14,995</t>
  </si>
  <si>
    <t>14,99</t>
  </si>
  <si>
    <t>2016-01-20,14,295</t>
  </si>
  <si>
    <t>14,29</t>
  </si>
  <si>
    <t>2016-01-21,13,78</t>
  </si>
  <si>
    <t>13,78</t>
  </si>
  <si>
    <t>2016-01-22,15,085</t>
  </si>
  <si>
    <t>15,08</t>
  </si>
  <si>
    <t>2016-01-25,15,02</t>
  </si>
  <si>
    <t>2016-01-26,14,86</t>
  </si>
  <si>
    <t>14,86</t>
  </si>
  <si>
    <t>2016-01-27,15,09</t>
  </si>
  <si>
    <t>2016-01-28,14,4</t>
  </si>
  <si>
    <t>2016-01-29,17,11</t>
  </si>
  <si>
    <t>17,11</t>
  </si>
  <si>
    <t>2016-02-01,16,89</t>
  </si>
  <si>
    <t>16,89</t>
  </si>
  <si>
    <t>2016-02-02,16,57</t>
  </si>
  <si>
    <t>2016-02-03,16,98</t>
  </si>
  <si>
    <t>16,98</t>
  </si>
  <si>
    <t>2016-02-04,16,935</t>
  </si>
  <si>
    <t>16,93</t>
  </si>
  <si>
    <t>2016-02-05,16,84</t>
  </si>
  <si>
    <t>16,84</t>
  </si>
  <si>
    <t>2016-02-08,15,665</t>
  </si>
  <si>
    <t>2016-02-09,16,535</t>
  </si>
  <si>
    <t>16,53</t>
  </si>
  <si>
    <t>2016-02-10,16,07</t>
  </si>
  <si>
    <t>16,07</t>
  </si>
  <si>
    <t>2016-02-11,15,475</t>
  </si>
  <si>
    <t>15,47</t>
  </si>
  <si>
    <t>2016-02-12,15,665</t>
  </si>
  <si>
    <t>2016-02-15,16,485</t>
  </si>
  <si>
    <t>16,48</t>
  </si>
  <si>
    <t>2016-02-16,15,92</t>
  </si>
  <si>
    <t>15,92</t>
  </si>
  <si>
    <t>2016-02-17,16,37</t>
  </si>
  <si>
    <t>2016-02-18,16,03</t>
  </si>
  <si>
    <t>16,03</t>
  </si>
  <si>
    <t>2016-02-19,15,83</t>
  </si>
  <si>
    <t>15,83</t>
  </si>
  <si>
    <t>2016-02-22,16,3</t>
  </si>
  <si>
    <t>2016-02-23,16,17</t>
  </si>
  <si>
    <t>16,17</t>
  </si>
  <si>
    <t>2016-02-24,15,81</t>
  </si>
  <si>
    <t>2016-02-25,16,075</t>
  </si>
  <si>
    <t>2016-02-26,17,01</t>
  </si>
  <si>
    <t>17,01</t>
  </si>
  <si>
    <t>2016-02-29,17,45</t>
  </si>
  <si>
    <t>17,45</t>
  </si>
  <si>
    <t>2016-03-01,17,99</t>
  </si>
  <si>
    <t>17,99</t>
  </si>
  <si>
    <t>2016-03-02,17,73</t>
  </si>
  <si>
    <t>17,73</t>
  </si>
  <si>
    <t>2016-03-03,17,46</t>
  </si>
  <si>
    <t>17,46</t>
  </si>
  <si>
    <t>2016-03-04,16,82</t>
  </si>
  <si>
    <t>16,82</t>
  </si>
  <si>
    <t>2016-03-07,17,03</t>
  </si>
  <si>
    <t>17,03</t>
  </si>
  <si>
    <t>2016-03-08,16,46</t>
  </si>
  <si>
    <t>16,46</t>
  </si>
  <si>
    <t>2016-03-09,16,43</t>
  </si>
  <si>
    <t>16,43</t>
  </si>
  <si>
    <t>2016-03-10,16,25</t>
  </si>
  <si>
    <t>16,25</t>
  </si>
  <si>
    <t>2016-03-11,16,71</t>
  </si>
  <si>
    <t>16,71</t>
  </si>
  <si>
    <t>2016-03-14,16,97</t>
  </si>
  <si>
    <t>16,97</t>
  </si>
  <si>
    <t>2016-03-15,17,08</t>
  </si>
  <si>
    <t>17,08</t>
  </si>
  <si>
    <t>2016-03-16,17,235</t>
  </si>
  <si>
    <t>17,23</t>
  </si>
  <si>
    <t>2016-03-17,17,14</t>
  </si>
  <si>
    <t>17,14</t>
  </si>
  <si>
    <t>2016-03-18,17,215</t>
  </si>
  <si>
    <t>17,21</t>
  </si>
  <si>
    <t>2016-03-21,17,075</t>
  </si>
  <si>
    <t>17,07</t>
  </si>
  <si>
    <t>2016-03-22,17,405</t>
  </si>
  <si>
    <t>17,40</t>
  </si>
  <si>
    <t>2016-03-23,17,395</t>
  </si>
  <si>
    <t>17,39</t>
  </si>
  <si>
    <t>2016-03-24,17,05</t>
  </si>
  <si>
    <t>17,05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</si>
</sst>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center"/>
    </xf>
    <xf numFmtId="10" fontId="3" fillId="0" borderId="0" xfId="2" applyNumberFormat="1" applyFont="1" applyAlignment="1">
      <alignment vertical="center"/>
    </xf>
    <xf numFmtId="164" fontId="3" fillId="0" borderId="0" xfId="1" applyNumberFormat="1" applyFont="1" applyAlignment="1">
      <alignment vertical="center"/>
    </xf>
    <xf numFmtId="10" fontId="3" fillId="0" borderId="0" xfId="2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0" fontId="3" fillId="3" borderId="0" xfId="2" applyNumberFormat="1" applyFont="1" applyFill="1" applyAlignment="1">
      <alignment vertical="center"/>
    </xf>
    <xf numFmtId="0" fontId="5" fillId="0" borderId="0" xfId="0" applyFont="1"/>
    <xf numFmtId="0" fontId="0" fillId="4" borderId="0" xfId="0" applyFill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I24" sqref="I24"/>
    </sheetView>
  </sheetViews>
  <sheetFormatPr baseColWidth="10" defaultColWidth="9.140625" defaultRowHeight="15" x14ac:dyDescent="0.25"/>
  <cols>
    <col min="1" max="1" width="21.42578125" customWidth="1"/>
    <col min="2" max="4" width="16.85546875" style="2" customWidth="1"/>
    <col min="5" max="5" width="14" style="5" customWidth="1"/>
    <col min="7" max="7" width="15.42578125" customWidth="1"/>
    <col min="8" max="8" width="14.7109375" bestFit="1" customWidth="1"/>
  </cols>
  <sheetData>
    <row r="1" spans="1:10" x14ac:dyDescent="0.25">
      <c r="B1" s="11" t="s">
        <v>46</v>
      </c>
      <c r="C1" s="11"/>
      <c r="D1" s="11"/>
      <c r="G1" s="10" t="s">
        <v>47</v>
      </c>
      <c r="H1" s="10"/>
      <c r="I1" s="10"/>
      <c r="J1" s="10"/>
    </row>
    <row r="2" spans="1:10" x14ac:dyDescent="0.25">
      <c r="A2" t="s">
        <v>40</v>
      </c>
      <c r="B2" s="4" t="s">
        <v>41</v>
      </c>
      <c r="C2" s="4" t="s">
        <v>43</v>
      </c>
      <c r="D2" s="4" t="s">
        <v>41</v>
      </c>
      <c r="G2" s="4" t="s">
        <v>43</v>
      </c>
      <c r="H2" s="4" t="s">
        <v>41</v>
      </c>
      <c r="I2" s="4" t="s">
        <v>41</v>
      </c>
    </row>
    <row r="3" spans="1:10" x14ac:dyDescent="0.25">
      <c r="A3" t="s">
        <v>1</v>
      </c>
      <c r="B3" s="2" t="s">
        <v>39</v>
      </c>
      <c r="C3" s="2" t="s">
        <v>42</v>
      </c>
      <c r="D3" s="2" t="s">
        <v>39</v>
      </c>
      <c r="G3" s="2" t="s">
        <v>42</v>
      </c>
      <c r="H3" s="2" t="s">
        <v>39</v>
      </c>
      <c r="I3" s="2" t="s">
        <v>39</v>
      </c>
    </row>
    <row r="4" spans="1:10" x14ac:dyDescent="0.25">
      <c r="A4" t="s">
        <v>2</v>
      </c>
      <c r="B4" s="3">
        <v>100</v>
      </c>
      <c r="C4" s="3">
        <v>100</v>
      </c>
      <c r="D4" s="3">
        <v>100</v>
      </c>
      <c r="G4" s="3">
        <v>20</v>
      </c>
      <c r="H4" s="3">
        <f>54-17</f>
        <v>37</v>
      </c>
      <c r="I4" s="3">
        <f>54-17</f>
        <v>37</v>
      </c>
    </row>
    <row r="5" spans="1:10" x14ac:dyDescent="0.25">
      <c r="A5" t="s">
        <v>3</v>
      </c>
      <c r="B5" s="2">
        <v>8.6999999999999994E-2</v>
      </c>
      <c r="C5" s="2">
        <v>8.6999999999999994E-2</v>
      </c>
      <c r="D5" s="2">
        <v>7.6999999999999999E-2</v>
      </c>
      <c r="G5" s="2">
        <v>8.6999999999999994E-2</v>
      </c>
      <c r="H5" s="2">
        <v>7.6999999999999999E-2</v>
      </c>
      <c r="I5" s="2">
        <v>8.6999999999999994E-2</v>
      </c>
    </row>
    <row r="6" spans="1:10" x14ac:dyDescent="0.25">
      <c r="A6" t="s">
        <v>45</v>
      </c>
      <c r="B6" s="3">
        <v>2</v>
      </c>
      <c r="C6" s="3">
        <v>2</v>
      </c>
      <c r="D6" s="3">
        <v>2</v>
      </c>
    </row>
    <row r="8" spans="1:10" x14ac:dyDescent="0.25">
      <c r="A8" t="s">
        <v>0</v>
      </c>
    </row>
    <row r="9" spans="1:10" x14ac:dyDescent="0.25">
      <c r="A9" s="1" t="s">
        <v>4</v>
      </c>
      <c r="B9" s="2">
        <f>20/52</f>
        <v>0.38461538461538464</v>
      </c>
      <c r="C9" s="2">
        <f>99/523</f>
        <v>0.18929254302103252</v>
      </c>
      <c r="D9" s="2">
        <f>23/52</f>
        <v>0.44230769230769229</v>
      </c>
      <c r="E9" s="6" t="str">
        <f>IF(B9&gt;0.9,"PRIMERO","")</f>
        <v/>
      </c>
    </row>
    <row r="10" spans="1:10" x14ac:dyDescent="0.25">
      <c r="A10" s="1" t="s">
        <v>5</v>
      </c>
      <c r="B10" s="2">
        <f>41/62</f>
        <v>0.66129032258064513</v>
      </c>
      <c r="C10" s="2">
        <f>268/523</f>
        <v>0.5124282982791587</v>
      </c>
      <c r="D10" s="2">
        <f>42/62</f>
        <v>0.67741935483870963</v>
      </c>
      <c r="E10" s="6" t="str">
        <f t="shared" ref="E10:E43" si="0">IF(B10&gt;0.9,"PRIMERO","")</f>
        <v/>
      </c>
    </row>
    <row r="11" spans="1:10" x14ac:dyDescent="0.25">
      <c r="A11" s="1" t="s">
        <v>6</v>
      </c>
      <c r="B11" s="2">
        <f>59/70</f>
        <v>0.84285714285714286</v>
      </c>
      <c r="C11" s="2">
        <f>294/523</f>
        <v>0.5621414913957935</v>
      </c>
      <c r="D11" s="2">
        <f>61/70</f>
        <v>0.87142857142857144</v>
      </c>
      <c r="E11" s="6" t="str">
        <f t="shared" si="0"/>
        <v/>
      </c>
    </row>
    <row r="12" spans="1:10" x14ac:dyDescent="0.25">
      <c r="A12" s="1" t="s">
        <v>7</v>
      </c>
      <c r="B12" s="2">
        <f>23/23</f>
        <v>1</v>
      </c>
      <c r="C12" s="2">
        <f>146/233</f>
        <v>0.62660944206008584</v>
      </c>
      <c r="D12" s="2">
        <f>23/23</f>
        <v>1</v>
      </c>
      <c r="E12" s="6" t="str">
        <f t="shared" si="0"/>
        <v>PRIMERO</v>
      </c>
      <c r="H12" s="9" t="s">
        <v>48</v>
      </c>
      <c r="I12" s="9" t="s">
        <v>48</v>
      </c>
    </row>
    <row r="13" spans="1:10" x14ac:dyDescent="0.25">
      <c r="A13" s="1" t="s">
        <v>8</v>
      </c>
      <c r="B13" s="2">
        <f>44/66</f>
        <v>0.66666666666666663</v>
      </c>
      <c r="C13" s="2">
        <f>259/523</f>
        <v>0.49521988527724664</v>
      </c>
      <c r="D13" s="2">
        <f>47/66</f>
        <v>0.71212121212121215</v>
      </c>
      <c r="E13" s="6" t="str">
        <f t="shared" si="0"/>
        <v/>
      </c>
    </row>
    <row r="14" spans="1:10" x14ac:dyDescent="0.25">
      <c r="A14" s="1" t="s">
        <v>9</v>
      </c>
      <c r="B14" s="2">
        <f>44/50</f>
        <v>0.88</v>
      </c>
      <c r="C14" s="2">
        <f>326/523</f>
        <v>0.62332695984703634</v>
      </c>
      <c r="D14" s="2">
        <f>45/50</f>
        <v>0.9</v>
      </c>
      <c r="E14" s="6" t="str">
        <f t="shared" si="0"/>
        <v/>
      </c>
    </row>
    <row r="15" spans="1:10" x14ac:dyDescent="0.25">
      <c r="A15" s="1" t="s">
        <v>10</v>
      </c>
      <c r="B15" s="2">
        <f>26/48</f>
        <v>0.54166666666666663</v>
      </c>
      <c r="C15" s="2">
        <f>191/523</f>
        <v>0.36520076481835562</v>
      </c>
      <c r="D15" s="2">
        <f>30/48</f>
        <v>0.625</v>
      </c>
      <c r="E15" s="6" t="str">
        <f t="shared" si="0"/>
        <v/>
      </c>
    </row>
    <row r="16" spans="1:10" x14ac:dyDescent="0.25">
      <c r="A16" s="1" t="s">
        <v>11</v>
      </c>
      <c r="B16" s="2">
        <f>22/47</f>
        <v>0.46808510638297873</v>
      </c>
      <c r="C16" s="2">
        <f>151/523</f>
        <v>0.28871892925430209</v>
      </c>
      <c r="D16" s="2">
        <f>30/47</f>
        <v>0.63829787234042556</v>
      </c>
      <c r="E16" s="6" t="str">
        <f t="shared" si="0"/>
        <v/>
      </c>
    </row>
    <row r="17" spans="1:12" x14ac:dyDescent="0.25">
      <c r="A17" s="1" t="s">
        <v>12</v>
      </c>
      <c r="B17" s="2">
        <f>59/61</f>
        <v>0.96721311475409832</v>
      </c>
      <c r="C17" s="2">
        <f>280/523</f>
        <v>0.53537284894837478</v>
      </c>
      <c r="D17" s="2">
        <f>61/61</f>
        <v>1</v>
      </c>
      <c r="E17" s="6" t="str">
        <f t="shared" si="0"/>
        <v>PRIMERO</v>
      </c>
      <c r="H17" s="9" t="s">
        <v>49</v>
      </c>
      <c r="I17" s="9" t="s">
        <v>49</v>
      </c>
      <c r="L17" s="7" t="s">
        <v>44</v>
      </c>
    </row>
    <row r="18" spans="1:12" x14ac:dyDescent="0.25">
      <c r="A18" s="1" t="s">
        <v>13</v>
      </c>
      <c r="B18" s="2">
        <f>26/43</f>
        <v>0.60465116279069764</v>
      </c>
      <c r="C18" s="2">
        <f>158/523</f>
        <v>0.30210325047801145</v>
      </c>
      <c r="D18" s="2">
        <f>27/43</f>
        <v>0.62790697674418605</v>
      </c>
      <c r="E18" s="6" t="str">
        <f t="shared" si="0"/>
        <v/>
      </c>
    </row>
    <row r="19" spans="1:12" x14ac:dyDescent="0.25">
      <c r="A19" s="1" t="s">
        <v>14</v>
      </c>
      <c r="B19" s="2">
        <f>32/59</f>
        <v>0.5423728813559322</v>
      </c>
      <c r="C19" s="2">
        <f>249/523</f>
        <v>0.47609942638623326</v>
      </c>
      <c r="D19" s="2">
        <f>37/59</f>
        <v>0.6271186440677966</v>
      </c>
      <c r="E19" s="6" t="str">
        <f t="shared" si="0"/>
        <v/>
      </c>
    </row>
    <row r="20" spans="1:12" x14ac:dyDescent="0.25">
      <c r="A20" s="1" t="s">
        <v>15</v>
      </c>
      <c r="B20" s="2">
        <f>65/73</f>
        <v>0.8904109589041096</v>
      </c>
      <c r="C20" s="2">
        <f>332/523</f>
        <v>0.63479923518164438</v>
      </c>
      <c r="D20" s="2">
        <f>67/73</f>
        <v>0.9178082191780822</v>
      </c>
      <c r="E20" s="6" t="str">
        <f t="shared" si="0"/>
        <v/>
      </c>
    </row>
    <row r="21" spans="1:12" x14ac:dyDescent="0.25">
      <c r="A21" s="1" t="s">
        <v>16</v>
      </c>
      <c r="B21" s="2">
        <f>41/50</f>
        <v>0.82</v>
      </c>
      <c r="C21" s="2">
        <f>308/523</f>
        <v>0.58891013384321222</v>
      </c>
      <c r="D21" s="2">
        <f>42/50</f>
        <v>0.84</v>
      </c>
      <c r="E21" s="6" t="str">
        <f t="shared" si="0"/>
        <v/>
      </c>
    </row>
    <row r="22" spans="1:12" x14ac:dyDescent="0.25">
      <c r="A22" s="1" t="s">
        <v>17</v>
      </c>
      <c r="B22" s="2">
        <f>37/50</f>
        <v>0.74</v>
      </c>
      <c r="C22" s="2">
        <f>241/523</f>
        <v>0.46080305927342258</v>
      </c>
      <c r="D22" s="2">
        <f>40/50</f>
        <v>0.8</v>
      </c>
      <c r="E22" s="6" t="str">
        <f t="shared" si="0"/>
        <v/>
      </c>
    </row>
    <row r="23" spans="1:12" x14ac:dyDescent="0.25">
      <c r="A23" s="1" t="s">
        <v>18</v>
      </c>
      <c r="B23" s="2">
        <f>50/68</f>
        <v>0.73529411764705888</v>
      </c>
      <c r="C23" s="2">
        <f>302/523</f>
        <v>0.57743785850860418</v>
      </c>
      <c r="D23" s="2">
        <f>52/68</f>
        <v>0.76470588235294112</v>
      </c>
      <c r="E23" s="6" t="str">
        <f t="shared" si="0"/>
        <v/>
      </c>
    </row>
    <row r="24" spans="1:12" x14ac:dyDescent="0.25">
      <c r="A24" s="1" t="s">
        <v>19</v>
      </c>
      <c r="B24" s="2">
        <f>49/51</f>
        <v>0.96078431372549022</v>
      </c>
      <c r="C24" s="2">
        <f>403/523</f>
        <v>0.77055449330783943</v>
      </c>
      <c r="D24" s="2">
        <f>49/51</f>
        <v>0.96078431372549022</v>
      </c>
      <c r="E24" s="6" t="str">
        <f t="shared" si="0"/>
        <v>PRIMERO</v>
      </c>
      <c r="G24" s="9" t="s">
        <v>48</v>
      </c>
      <c r="H24" s="9" t="s">
        <v>48</v>
      </c>
      <c r="I24" s="9" t="s">
        <v>48</v>
      </c>
    </row>
    <row r="25" spans="1:12" x14ac:dyDescent="0.25">
      <c r="A25" s="1" t="s">
        <v>20</v>
      </c>
      <c r="B25" s="2">
        <f>37/63</f>
        <v>0.58730158730158732</v>
      </c>
      <c r="C25" s="2">
        <f>218/523</f>
        <v>0.4168260038240918</v>
      </c>
      <c r="D25" s="2">
        <f>41/63</f>
        <v>0.65079365079365081</v>
      </c>
      <c r="E25" s="6" t="str">
        <f t="shared" si="0"/>
        <v/>
      </c>
    </row>
    <row r="26" spans="1:12" x14ac:dyDescent="0.25">
      <c r="A26" s="1" t="s">
        <v>21</v>
      </c>
      <c r="B26" s="2">
        <f>47/65</f>
        <v>0.72307692307692306</v>
      </c>
      <c r="C26" s="2">
        <f>325/523</f>
        <v>0.62141491395793502</v>
      </c>
      <c r="D26" s="2">
        <f>50/65</f>
        <v>0.76923076923076927</v>
      </c>
      <c r="E26" s="6" t="str">
        <f t="shared" si="0"/>
        <v/>
      </c>
    </row>
    <row r="27" spans="1:12" x14ac:dyDescent="0.25">
      <c r="A27" s="1" t="s">
        <v>22</v>
      </c>
      <c r="B27" s="2">
        <f>54/72</f>
        <v>0.75</v>
      </c>
      <c r="C27" s="2">
        <f>290/523</f>
        <v>0.55449330783938811</v>
      </c>
      <c r="D27" s="2">
        <f>57/72</f>
        <v>0.79166666666666663</v>
      </c>
      <c r="E27" s="6" t="str">
        <f t="shared" si="0"/>
        <v/>
      </c>
    </row>
    <row r="28" spans="1:12" x14ac:dyDescent="0.25">
      <c r="A28" s="1" t="s">
        <v>23</v>
      </c>
      <c r="B28" s="2">
        <f>44/68</f>
        <v>0.6470588235294118</v>
      </c>
      <c r="C28" s="2">
        <f>235/523</f>
        <v>0.44933078393881454</v>
      </c>
      <c r="D28" s="2">
        <f>46/68</f>
        <v>0.67647058823529416</v>
      </c>
      <c r="E28" s="6" t="str">
        <f t="shared" si="0"/>
        <v/>
      </c>
    </row>
    <row r="29" spans="1:12" x14ac:dyDescent="0.25">
      <c r="A29" s="1" t="s">
        <v>24</v>
      </c>
      <c r="B29" s="2">
        <f>21/37</f>
        <v>0.56756756756756754</v>
      </c>
      <c r="C29" s="2">
        <f>204/523</f>
        <v>0.39005736137667302</v>
      </c>
      <c r="D29" s="2">
        <f>22/37</f>
        <v>0.59459459459459463</v>
      </c>
      <c r="E29" s="6" t="str">
        <f t="shared" si="0"/>
        <v/>
      </c>
    </row>
    <row r="30" spans="1:12" x14ac:dyDescent="0.25">
      <c r="A30" s="1" t="s">
        <v>25</v>
      </c>
      <c r="B30" s="2">
        <f>38/54</f>
        <v>0.70370370370370372</v>
      </c>
      <c r="C30" s="2">
        <f>305/523</f>
        <v>0.58317399617590826</v>
      </c>
      <c r="D30" s="2">
        <f>44/54</f>
        <v>0.81481481481481477</v>
      </c>
      <c r="E30" s="6" t="str">
        <f t="shared" si="0"/>
        <v/>
      </c>
    </row>
    <row r="31" spans="1:12" x14ac:dyDescent="0.25">
      <c r="A31" s="1" t="s">
        <v>26</v>
      </c>
      <c r="B31" s="2">
        <f>30/64</f>
        <v>0.46875</v>
      </c>
      <c r="C31" s="2">
        <f>168/523</f>
        <v>0.32122370936902483</v>
      </c>
      <c r="D31" s="2">
        <f>31/64</f>
        <v>0.484375</v>
      </c>
      <c r="E31" s="6" t="str">
        <f t="shared" si="0"/>
        <v/>
      </c>
    </row>
    <row r="32" spans="1:12" x14ac:dyDescent="0.25">
      <c r="A32" s="1" t="s">
        <v>27</v>
      </c>
      <c r="B32" s="2">
        <f>34/41</f>
        <v>0.82926829268292679</v>
      </c>
      <c r="C32" s="2">
        <f>210/395</f>
        <v>0.53164556962025311</v>
      </c>
      <c r="D32" s="2">
        <f>34/41</f>
        <v>0.82926829268292679</v>
      </c>
      <c r="E32" s="6" t="str">
        <f t="shared" si="0"/>
        <v/>
      </c>
    </row>
    <row r="33" spans="1:12" x14ac:dyDescent="0.25">
      <c r="A33" s="1" t="s">
        <v>28</v>
      </c>
      <c r="B33" s="2">
        <f>19/44</f>
        <v>0.43181818181818182</v>
      </c>
      <c r="C33" s="2">
        <f>133/523</f>
        <v>0.25430210325047803</v>
      </c>
      <c r="D33" s="2">
        <f>24/44</f>
        <v>0.54545454545454541</v>
      </c>
      <c r="E33" s="6" t="str">
        <f t="shared" si="0"/>
        <v/>
      </c>
    </row>
    <row r="34" spans="1:12" x14ac:dyDescent="0.25">
      <c r="A34" s="1" t="s">
        <v>29</v>
      </c>
      <c r="B34" s="2">
        <f>42/59</f>
        <v>0.71186440677966101</v>
      </c>
      <c r="C34" s="2">
        <f>183/523</f>
        <v>0.34990439770554493</v>
      </c>
      <c r="D34" s="2">
        <f>46/59</f>
        <v>0.77966101694915257</v>
      </c>
      <c r="E34" s="6" t="str">
        <f t="shared" si="0"/>
        <v/>
      </c>
    </row>
    <row r="35" spans="1:12" x14ac:dyDescent="0.25">
      <c r="A35" s="1" t="s">
        <v>30</v>
      </c>
      <c r="B35" s="2">
        <f>39/49</f>
        <v>0.79591836734693877</v>
      </c>
      <c r="C35" s="2">
        <f>224/523</f>
        <v>0.42829827915869984</v>
      </c>
      <c r="D35" s="2">
        <f>41/49</f>
        <v>0.83673469387755106</v>
      </c>
      <c r="E35" s="6" t="str">
        <f t="shared" si="0"/>
        <v/>
      </c>
    </row>
    <row r="36" spans="1:12" x14ac:dyDescent="0.25">
      <c r="A36" s="1" t="s">
        <v>31</v>
      </c>
      <c r="B36" s="2">
        <f>47/60</f>
        <v>0.78333333333333333</v>
      </c>
      <c r="C36" s="2">
        <f>308/523</f>
        <v>0.58891013384321222</v>
      </c>
      <c r="D36" s="2">
        <f>53/60</f>
        <v>0.8833333333333333</v>
      </c>
      <c r="E36" s="6" t="str">
        <f t="shared" si="0"/>
        <v/>
      </c>
    </row>
    <row r="37" spans="1:12" x14ac:dyDescent="0.25">
      <c r="A37" s="1" t="s">
        <v>32</v>
      </c>
      <c r="B37" s="2">
        <f>29/52</f>
        <v>0.55769230769230771</v>
      </c>
      <c r="C37" s="2">
        <f>183/523</f>
        <v>0.34990439770554493</v>
      </c>
      <c r="D37" s="2">
        <f>29/52</f>
        <v>0.55769230769230771</v>
      </c>
      <c r="E37" s="6" t="str">
        <f t="shared" si="0"/>
        <v/>
      </c>
    </row>
    <row r="38" spans="1:12" x14ac:dyDescent="0.25">
      <c r="A38" s="1" t="s">
        <v>33</v>
      </c>
      <c r="B38" s="2">
        <f>37/56</f>
        <v>0.6607142857142857</v>
      </c>
      <c r="C38" s="2">
        <f>262/523</f>
        <v>0.50095602294455066</v>
      </c>
      <c r="D38" s="2">
        <f>40/56</f>
        <v>0.7142857142857143</v>
      </c>
      <c r="E38" s="6" t="str">
        <f t="shared" si="0"/>
        <v/>
      </c>
    </row>
    <row r="39" spans="1:12" x14ac:dyDescent="0.25">
      <c r="A39" s="1" t="s">
        <v>34</v>
      </c>
      <c r="B39" s="2">
        <f>24/51</f>
        <v>0.47058823529411764</v>
      </c>
      <c r="C39" s="2">
        <f>179/523</f>
        <v>0.34225621414913959</v>
      </c>
      <c r="D39" s="2">
        <f>30/51</f>
        <v>0.58823529411764708</v>
      </c>
      <c r="E39" s="6" t="str">
        <f t="shared" si="0"/>
        <v/>
      </c>
    </row>
    <row r="40" spans="1:12" x14ac:dyDescent="0.25">
      <c r="A40" s="1" t="s">
        <v>35</v>
      </c>
      <c r="B40" s="2">
        <f>46/64</f>
        <v>0.71875</v>
      </c>
      <c r="C40" s="2">
        <f>232/523</f>
        <v>0.44359464627151052</v>
      </c>
      <c r="D40" s="2">
        <f>48/64</f>
        <v>0.75</v>
      </c>
      <c r="E40" s="6" t="str">
        <f t="shared" si="0"/>
        <v/>
      </c>
    </row>
    <row r="41" spans="1:12" x14ac:dyDescent="0.25">
      <c r="A41" s="1" t="s">
        <v>36</v>
      </c>
      <c r="B41" s="2">
        <f>34/62</f>
        <v>0.54838709677419351</v>
      </c>
      <c r="C41" s="2">
        <f>232/523</f>
        <v>0.44359464627151052</v>
      </c>
      <c r="D41" s="2">
        <f>40/62</f>
        <v>0.64516129032258063</v>
      </c>
      <c r="E41" s="6" t="str">
        <f t="shared" si="0"/>
        <v/>
      </c>
    </row>
    <row r="42" spans="1:12" x14ac:dyDescent="0.25">
      <c r="A42" s="1" t="s">
        <v>37</v>
      </c>
      <c r="B42" s="2">
        <f>56/67</f>
        <v>0.83582089552238803</v>
      </c>
      <c r="C42" s="2">
        <f>344/523</f>
        <v>0.65774378585086046</v>
      </c>
      <c r="D42" s="2">
        <f>57/67</f>
        <v>0.85074626865671643</v>
      </c>
      <c r="E42" s="6" t="str">
        <f t="shared" si="0"/>
        <v/>
      </c>
      <c r="G42" s="9" t="s">
        <v>49</v>
      </c>
    </row>
    <row r="43" spans="1:12" x14ac:dyDescent="0.25">
      <c r="A43" s="1" t="s">
        <v>38</v>
      </c>
      <c r="B43" s="2">
        <f>33/61</f>
        <v>0.54098360655737709</v>
      </c>
      <c r="C43" s="2">
        <f>226/523</f>
        <v>0.43212237093690248</v>
      </c>
      <c r="D43" s="2">
        <f>35/61</f>
        <v>0.57377049180327866</v>
      </c>
      <c r="E43" s="6" t="str">
        <f t="shared" si="0"/>
        <v/>
      </c>
    </row>
    <row r="47" spans="1:12" x14ac:dyDescent="0.25">
      <c r="H47" s="8">
        <v>10525</v>
      </c>
      <c r="I47" s="8">
        <v>10030</v>
      </c>
      <c r="J47" s="8">
        <f>H47-I47</f>
        <v>495</v>
      </c>
      <c r="K47">
        <f>J47/I47</f>
        <v>4.9351944167497511E-2</v>
      </c>
      <c r="L47">
        <f>J47/H47</f>
        <v>4.7030878859857482E-2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C24" sqref="C24"/>
    </sheetView>
  </sheetViews>
  <sheetFormatPr baseColWidth="10" defaultColWidth="9.140625" defaultRowHeight="15" x14ac:dyDescent="0.25"/>
  <cols>
    <col min="1" max="1" width="21.42578125" customWidth="1"/>
    <col min="2" max="4" width="16.85546875" style="2" customWidth="1"/>
    <col min="5" max="5" width="14" style="5" customWidth="1"/>
  </cols>
  <sheetData>
    <row r="1" spans="1:5" x14ac:dyDescent="0.25">
      <c r="B1" s="11" t="s">
        <v>50</v>
      </c>
      <c r="C1" s="11"/>
      <c r="D1" s="11"/>
    </row>
    <row r="2" spans="1:5" x14ac:dyDescent="0.25">
      <c r="A2" t="s">
        <v>40</v>
      </c>
      <c r="B2" s="4" t="s">
        <v>41</v>
      </c>
      <c r="C2" s="4" t="s">
        <v>43</v>
      </c>
      <c r="D2" s="4" t="s">
        <v>41</v>
      </c>
    </row>
    <row r="3" spans="1:5" x14ac:dyDescent="0.25">
      <c r="A3" t="s">
        <v>1</v>
      </c>
      <c r="B3" s="2" t="s">
        <v>39</v>
      </c>
      <c r="C3" s="2" t="s">
        <v>42</v>
      </c>
      <c r="D3" s="2" t="s">
        <v>39</v>
      </c>
    </row>
    <row r="4" spans="1:5" x14ac:dyDescent="0.25">
      <c r="A4" t="s">
        <v>2</v>
      </c>
      <c r="B4" s="3">
        <v>100</v>
      </c>
      <c r="C4" s="3">
        <v>100</v>
      </c>
      <c r="D4" s="3">
        <v>100</v>
      </c>
    </row>
    <row r="5" spans="1:5" x14ac:dyDescent="0.25">
      <c r="A5" t="s">
        <v>3</v>
      </c>
      <c r="B5" s="2">
        <v>8.6999999999999994E-2</v>
      </c>
      <c r="C5" s="2">
        <v>8.6999999999999994E-2</v>
      </c>
      <c r="D5" s="2">
        <v>7.6999999999999999E-2</v>
      </c>
    </row>
    <row r="6" spans="1:5" x14ac:dyDescent="0.25">
      <c r="A6" t="s">
        <v>45</v>
      </c>
      <c r="B6" s="3">
        <v>2</v>
      </c>
      <c r="C6" s="3">
        <v>2</v>
      </c>
      <c r="D6" s="3">
        <v>2</v>
      </c>
    </row>
    <row r="8" spans="1:5" x14ac:dyDescent="0.25">
      <c r="A8" t="s">
        <v>0</v>
      </c>
    </row>
    <row r="9" spans="1:5" x14ac:dyDescent="0.25">
      <c r="A9" s="1" t="s">
        <v>4</v>
      </c>
      <c r="E9" s="6" t="str">
        <f>IF(B9&gt;0.9,"PRIMERO","")</f>
        <v/>
      </c>
    </row>
    <row r="10" spans="1:5" x14ac:dyDescent="0.25">
      <c r="A10" s="1" t="s">
        <v>5</v>
      </c>
      <c r="E10" s="6" t="str">
        <f t="shared" ref="E10:E43" si="0">IF(B10&gt;0.9,"PRIMERO","")</f>
        <v/>
      </c>
    </row>
    <row r="11" spans="1:5" x14ac:dyDescent="0.25">
      <c r="A11" s="1" t="s">
        <v>6</v>
      </c>
      <c r="E11" s="6" t="str">
        <f t="shared" si="0"/>
        <v/>
      </c>
    </row>
    <row r="12" spans="1:5" x14ac:dyDescent="0.25">
      <c r="A12" s="1" t="s">
        <v>7</v>
      </c>
      <c r="B12" s="2">
        <f>30/32</f>
        <v>0.9375</v>
      </c>
      <c r="C12" s="2">
        <f>204/291</f>
        <v>0.7010309278350515</v>
      </c>
      <c r="D12" s="2">
        <f>32/32</f>
        <v>1</v>
      </c>
      <c r="E12" s="6" t="str">
        <f t="shared" si="0"/>
        <v>PRIMERO</v>
      </c>
    </row>
    <row r="13" spans="1:5" x14ac:dyDescent="0.25">
      <c r="A13" s="1" t="s">
        <v>8</v>
      </c>
      <c r="E13" s="6" t="str">
        <f t="shared" si="0"/>
        <v/>
      </c>
    </row>
    <row r="14" spans="1:5" x14ac:dyDescent="0.25">
      <c r="A14" s="1" t="s">
        <v>9</v>
      </c>
      <c r="E14" s="6" t="str">
        <f t="shared" si="0"/>
        <v/>
      </c>
    </row>
    <row r="15" spans="1:5" x14ac:dyDescent="0.25">
      <c r="A15" s="1" t="s">
        <v>10</v>
      </c>
      <c r="E15" s="6" t="str">
        <f t="shared" si="0"/>
        <v/>
      </c>
    </row>
    <row r="16" spans="1:5" x14ac:dyDescent="0.25">
      <c r="A16" s="1" t="s">
        <v>11</v>
      </c>
      <c r="E16" s="6" t="str">
        <f t="shared" si="0"/>
        <v/>
      </c>
    </row>
    <row r="17" spans="1:8" x14ac:dyDescent="0.25">
      <c r="A17" s="1" t="s">
        <v>12</v>
      </c>
      <c r="B17" s="2">
        <f>63/65</f>
        <v>0.96923076923076923</v>
      </c>
      <c r="C17" s="2">
        <f>299/581</f>
        <v>0.51462994836488818</v>
      </c>
      <c r="D17" s="2">
        <f>65/65</f>
        <v>1</v>
      </c>
      <c r="E17" s="6" t="str">
        <f t="shared" si="0"/>
        <v>PRIMERO</v>
      </c>
      <c r="H17" s="7"/>
    </row>
    <row r="18" spans="1:8" x14ac:dyDescent="0.25">
      <c r="A18" s="1" t="s">
        <v>13</v>
      </c>
      <c r="E18" s="6" t="str">
        <f t="shared" si="0"/>
        <v/>
      </c>
    </row>
    <row r="19" spans="1:8" x14ac:dyDescent="0.25">
      <c r="A19" s="1" t="s">
        <v>14</v>
      </c>
      <c r="E19" s="6" t="str">
        <f t="shared" si="0"/>
        <v/>
      </c>
    </row>
    <row r="20" spans="1:8" x14ac:dyDescent="0.25">
      <c r="A20" s="1" t="s">
        <v>15</v>
      </c>
      <c r="E20" s="6" t="str">
        <f t="shared" si="0"/>
        <v/>
      </c>
    </row>
    <row r="21" spans="1:8" x14ac:dyDescent="0.25">
      <c r="A21" s="1" t="s">
        <v>16</v>
      </c>
      <c r="E21" s="6" t="str">
        <f t="shared" si="0"/>
        <v/>
      </c>
    </row>
    <row r="22" spans="1:8" x14ac:dyDescent="0.25">
      <c r="A22" s="1" t="s">
        <v>17</v>
      </c>
      <c r="E22" s="6" t="str">
        <f t="shared" si="0"/>
        <v/>
      </c>
    </row>
    <row r="23" spans="1:8" x14ac:dyDescent="0.25">
      <c r="A23" s="1" t="s">
        <v>18</v>
      </c>
      <c r="E23" s="6" t="str">
        <f t="shared" si="0"/>
        <v/>
      </c>
    </row>
    <row r="24" spans="1:8" x14ac:dyDescent="0.25">
      <c r="A24" s="1" t="s">
        <v>19</v>
      </c>
      <c r="B24" s="2">
        <f>63/65</f>
        <v>0.96923076923076923</v>
      </c>
      <c r="C24" s="2">
        <f>275/321</f>
        <v>0.85669781931464173</v>
      </c>
      <c r="D24" s="2">
        <f>63/65</f>
        <v>0.96923076923076923</v>
      </c>
      <c r="E24" s="6" t="str">
        <f t="shared" si="0"/>
        <v>PRIMERO</v>
      </c>
      <c r="G24" s="12" t="s">
        <v>51</v>
      </c>
    </row>
    <row r="25" spans="1:8" x14ac:dyDescent="0.25">
      <c r="A25" s="1" t="s">
        <v>20</v>
      </c>
      <c r="E25" s="6" t="str">
        <f t="shared" si="0"/>
        <v/>
      </c>
    </row>
    <row r="26" spans="1:8" x14ac:dyDescent="0.25">
      <c r="A26" s="1" t="s">
        <v>21</v>
      </c>
      <c r="E26" s="6" t="str">
        <f t="shared" si="0"/>
        <v/>
      </c>
    </row>
    <row r="27" spans="1:8" x14ac:dyDescent="0.25">
      <c r="A27" s="1" t="s">
        <v>22</v>
      </c>
      <c r="E27" s="6" t="str">
        <f t="shared" si="0"/>
        <v/>
      </c>
    </row>
    <row r="28" spans="1:8" x14ac:dyDescent="0.25">
      <c r="A28" s="1" t="s">
        <v>23</v>
      </c>
      <c r="E28" s="6" t="str">
        <f t="shared" si="0"/>
        <v/>
      </c>
    </row>
    <row r="29" spans="1:8" x14ac:dyDescent="0.25">
      <c r="A29" s="1" t="s">
        <v>24</v>
      </c>
      <c r="E29" s="6" t="str">
        <f t="shared" si="0"/>
        <v/>
      </c>
    </row>
    <row r="30" spans="1:8" x14ac:dyDescent="0.25">
      <c r="A30" s="1" t="s">
        <v>25</v>
      </c>
      <c r="E30" s="6" t="str">
        <f t="shared" si="0"/>
        <v/>
      </c>
    </row>
    <row r="31" spans="1:8" x14ac:dyDescent="0.25">
      <c r="A31" s="1" t="s">
        <v>26</v>
      </c>
      <c r="E31" s="6" t="str">
        <f t="shared" si="0"/>
        <v/>
      </c>
    </row>
    <row r="32" spans="1:8" x14ac:dyDescent="0.25">
      <c r="A32" s="1" t="s">
        <v>27</v>
      </c>
      <c r="E32" s="6" t="str">
        <f t="shared" si="0"/>
        <v/>
      </c>
    </row>
    <row r="33" spans="1:8" x14ac:dyDescent="0.25">
      <c r="A33" s="1" t="s">
        <v>28</v>
      </c>
      <c r="E33" s="6" t="str">
        <f t="shared" si="0"/>
        <v/>
      </c>
    </row>
    <row r="34" spans="1:8" x14ac:dyDescent="0.25">
      <c r="A34" s="1" t="s">
        <v>29</v>
      </c>
      <c r="E34" s="6" t="str">
        <f t="shared" si="0"/>
        <v/>
      </c>
    </row>
    <row r="35" spans="1:8" x14ac:dyDescent="0.25">
      <c r="A35" s="1" t="s">
        <v>30</v>
      </c>
      <c r="E35" s="6" t="str">
        <f t="shared" si="0"/>
        <v/>
      </c>
    </row>
    <row r="36" spans="1:8" x14ac:dyDescent="0.25">
      <c r="A36" s="1" t="s">
        <v>31</v>
      </c>
      <c r="E36" s="6" t="str">
        <f t="shared" si="0"/>
        <v/>
      </c>
    </row>
    <row r="37" spans="1:8" x14ac:dyDescent="0.25">
      <c r="A37" s="1" t="s">
        <v>32</v>
      </c>
      <c r="E37" s="6" t="str">
        <f t="shared" si="0"/>
        <v/>
      </c>
    </row>
    <row r="38" spans="1:8" x14ac:dyDescent="0.25">
      <c r="A38" s="1" t="s">
        <v>33</v>
      </c>
      <c r="E38" s="6" t="str">
        <f t="shared" si="0"/>
        <v/>
      </c>
    </row>
    <row r="39" spans="1:8" x14ac:dyDescent="0.25">
      <c r="A39" s="1" t="s">
        <v>34</v>
      </c>
      <c r="E39" s="6" t="str">
        <f t="shared" si="0"/>
        <v/>
      </c>
    </row>
    <row r="40" spans="1:8" x14ac:dyDescent="0.25">
      <c r="A40" s="1" t="s">
        <v>35</v>
      </c>
      <c r="E40" s="6" t="str">
        <f t="shared" si="0"/>
        <v/>
      </c>
    </row>
    <row r="41" spans="1:8" x14ac:dyDescent="0.25">
      <c r="A41" s="1" t="s">
        <v>36</v>
      </c>
      <c r="E41" s="6" t="str">
        <f t="shared" si="0"/>
        <v/>
      </c>
    </row>
    <row r="42" spans="1:8" x14ac:dyDescent="0.25">
      <c r="A42" s="1" t="s">
        <v>37</v>
      </c>
      <c r="E42" s="6" t="str">
        <f t="shared" si="0"/>
        <v/>
      </c>
    </row>
    <row r="43" spans="1:8" x14ac:dyDescent="0.25">
      <c r="A43" s="1" t="s">
        <v>38</v>
      </c>
      <c r="E43" s="6" t="str">
        <f t="shared" si="0"/>
        <v/>
      </c>
    </row>
    <row r="47" spans="1:8" x14ac:dyDescent="0.25">
      <c r="G47" t="e">
        <f>#REF!/#REF!</f>
        <v>#REF!</v>
      </c>
      <c r="H47" t="e">
        <f>#REF!/#REF!</f>
        <v>#REF!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workbookViewId="0">
      <selection activeCell="H12" sqref="H12"/>
    </sheetView>
  </sheetViews>
  <sheetFormatPr baseColWidth="10" defaultRowHeight="15" x14ac:dyDescent="0.25"/>
  <cols>
    <col min="1" max="1" width="34.85546875" customWidth="1"/>
    <col min="2" max="2" width="15.85546875" customWidth="1"/>
    <col min="3" max="3" width="11.42578125" style="9"/>
  </cols>
  <sheetData>
    <row r="1" spans="1:9" x14ac:dyDescent="0.25">
      <c r="A1" t="s">
        <v>52</v>
      </c>
      <c r="B1" t="str">
        <f>LEFT(A1,10)</f>
        <v>2015-01-01</v>
      </c>
      <c r="C1" s="9" t="s">
        <v>53</v>
      </c>
    </row>
    <row r="2" spans="1:9" x14ac:dyDescent="0.25">
      <c r="A2" t="s">
        <v>54</v>
      </c>
      <c r="B2" t="str">
        <f t="shared" ref="B2:B65" si="0">LEFT(A2,10)</f>
        <v>2015-01-02</v>
      </c>
      <c r="C2" s="9" t="s">
        <v>55</v>
      </c>
    </row>
    <row r="3" spans="1:9" x14ac:dyDescent="0.25">
      <c r="A3" t="s">
        <v>56</v>
      </c>
      <c r="B3" t="str">
        <f t="shared" si="0"/>
        <v>2015-01-05</v>
      </c>
      <c r="C3" s="9" t="s">
        <v>57</v>
      </c>
      <c r="D3">
        <f>IF((C3&gt;C2),C3,0)</f>
        <v>0</v>
      </c>
      <c r="E3">
        <f>IF(C2&gt;C1,D3,0)</f>
        <v>0</v>
      </c>
      <c r="F3">
        <f>D3*E3</f>
        <v>0</v>
      </c>
      <c r="G3">
        <f>IF(F3&gt;0,E3,0)</f>
        <v>0</v>
      </c>
    </row>
    <row r="4" spans="1:9" x14ac:dyDescent="0.25">
      <c r="A4" t="s">
        <v>58</v>
      </c>
      <c r="B4" t="str">
        <f t="shared" si="0"/>
        <v>2015-01-06</v>
      </c>
      <c r="C4" s="9" t="s">
        <v>59</v>
      </c>
      <c r="D4">
        <f t="shared" ref="D4:D67" si="1">IF((C4&gt;C3),C4,0)</f>
        <v>0</v>
      </c>
      <c r="E4">
        <f t="shared" ref="E4:E67" si="2">IF(C3&gt;C2,D4,0)</f>
        <v>0</v>
      </c>
      <c r="F4">
        <f t="shared" ref="F4:F67" si="3">D4*E4</f>
        <v>0</v>
      </c>
      <c r="G4">
        <f t="shared" ref="G4:H67" si="4">IF(F4&gt;0,E4,0)</f>
        <v>0</v>
      </c>
    </row>
    <row r="5" spans="1:9" x14ac:dyDescent="0.25">
      <c r="A5" t="s">
        <v>60</v>
      </c>
      <c r="B5" t="str">
        <f t="shared" si="0"/>
        <v>2015-01-07</v>
      </c>
      <c r="C5" s="9" t="s">
        <v>61</v>
      </c>
      <c r="D5">
        <f t="shared" si="1"/>
        <v>0</v>
      </c>
      <c r="E5">
        <f t="shared" si="2"/>
        <v>0</v>
      </c>
      <c r="F5">
        <f t="shared" si="3"/>
        <v>0</v>
      </c>
      <c r="G5">
        <f t="shared" si="4"/>
        <v>0</v>
      </c>
    </row>
    <row r="6" spans="1:9" x14ac:dyDescent="0.25">
      <c r="A6" t="s">
        <v>62</v>
      </c>
      <c r="B6" t="str">
        <f t="shared" si="0"/>
        <v>2015-01-08</v>
      </c>
      <c r="C6" s="9" t="s">
        <v>63</v>
      </c>
      <c r="D6" t="str">
        <f t="shared" si="1"/>
        <v>7,895</v>
      </c>
      <c r="E6">
        <f t="shared" si="2"/>
        <v>0</v>
      </c>
      <c r="F6">
        <f t="shared" si="3"/>
        <v>0</v>
      </c>
      <c r="G6">
        <f t="shared" si="4"/>
        <v>0</v>
      </c>
    </row>
    <row r="7" spans="1:9" x14ac:dyDescent="0.25">
      <c r="A7" t="s">
        <v>64</v>
      </c>
      <c r="B7" t="str">
        <f t="shared" si="0"/>
        <v>2015-01-09</v>
      </c>
      <c r="C7" s="9" t="s">
        <v>65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</row>
    <row r="8" spans="1:9" x14ac:dyDescent="0.25">
      <c r="A8" t="s">
        <v>66</v>
      </c>
      <c r="B8" t="str">
        <f t="shared" si="0"/>
        <v>2015-01-12</v>
      </c>
      <c r="C8" s="9" t="s">
        <v>67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</row>
    <row r="9" spans="1:9" x14ac:dyDescent="0.25">
      <c r="A9" t="s">
        <v>68</v>
      </c>
      <c r="B9" t="str">
        <f t="shared" si="0"/>
        <v>2015-01-13</v>
      </c>
      <c r="C9" s="9" t="s">
        <v>69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</row>
    <row r="10" spans="1:9" x14ac:dyDescent="0.25">
      <c r="A10" t="s">
        <v>70</v>
      </c>
      <c r="B10" t="str">
        <f t="shared" si="0"/>
        <v>2015-01-14</v>
      </c>
      <c r="C10" s="9" t="s">
        <v>71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</row>
    <row r="11" spans="1:9" x14ac:dyDescent="0.25">
      <c r="A11" t="s">
        <v>72</v>
      </c>
      <c r="B11" t="str">
        <f t="shared" si="0"/>
        <v>2015-01-15</v>
      </c>
      <c r="C11" s="9" t="s">
        <v>73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</row>
    <row r="12" spans="1:9" x14ac:dyDescent="0.25">
      <c r="A12" t="s">
        <v>74</v>
      </c>
      <c r="B12" t="str">
        <f t="shared" si="0"/>
        <v>2015-01-16</v>
      </c>
      <c r="C12" s="9" t="s">
        <v>75</v>
      </c>
      <c r="D12" t="str">
        <f t="shared" si="1"/>
        <v>7,771</v>
      </c>
      <c r="E12">
        <f t="shared" si="2"/>
        <v>0</v>
      </c>
      <c r="F12">
        <f t="shared" si="3"/>
        <v>0</v>
      </c>
      <c r="G12">
        <f t="shared" si="4"/>
        <v>0</v>
      </c>
      <c r="H12" s="13">
        <f>SUM(H14:H17)</f>
        <v>4</v>
      </c>
      <c r="I12" s="13">
        <f>SUM(I15:I22)</f>
        <v>7</v>
      </c>
    </row>
    <row r="13" spans="1:9" x14ac:dyDescent="0.25">
      <c r="A13" t="s">
        <v>76</v>
      </c>
      <c r="B13" t="str">
        <f t="shared" si="0"/>
        <v>2015-01-19</v>
      </c>
      <c r="C13" s="9" t="s">
        <v>77</v>
      </c>
      <c r="D13" t="str">
        <f t="shared" si="1"/>
        <v>7,893</v>
      </c>
      <c r="E13" t="str">
        <f t="shared" si="2"/>
        <v>7,893</v>
      </c>
      <c r="F13">
        <f t="shared" si="3"/>
        <v>62.299448999999996</v>
      </c>
      <c r="G13" t="str">
        <f t="shared" si="4"/>
        <v>7,893</v>
      </c>
      <c r="H13" t="str">
        <f>G13</f>
        <v>7,893</v>
      </c>
    </row>
    <row r="14" spans="1:9" x14ac:dyDescent="0.25">
      <c r="A14" t="s">
        <v>78</v>
      </c>
      <c r="B14" t="str">
        <f t="shared" si="0"/>
        <v>2015-01-20</v>
      </c>
      <c r="C14" s="9" t="s">
        <v>79</v>
      </c>
      <c r="D14" t="str">
        <f t="shared" si="1"/>
        <v>8,133</v>
      </c>
      <c r="E14" t="str">
        <f t="shared" si="2"/>
        <v>8,133</v>
      </c>
      <c r="F14">
        <f t="shared" si="3"/>
        <v>66.14568899999999</v>
      </c>
      <c r="G14" t="str">
        <f t="shared" si="4"/>
        <v>8,133</v>
      </c>
      <c r="H14">
        <f>IF(C14/$H$13&gt;1.084,0,1)</f>
        <v>1</v>
      </c>
      <c r="I14" t="str">
        <f>G14</f>
        <v>8,133</v>
      </c>
    </row>
    <row r="15" spans="1:9" x14ac:dyDescent="0.25">
      <c r="A15" t="s">
        <v>80</v>
      </c>
      <c r="B15" t="str">
        <f t="shared" si="0"/>
        <v>2015-01-21</v>
      </c>
      <c r="C15" s="9" t="s">
        <v>81</v>
      </c>
      <c r="D15" t="str">
        <f t="shared" si="1"/>
        <v>8,137</v>
      </c>
      <c r="E15" t="str">
        <f t="shared" si="2"/>
        <v>8,137</v>
      </c>
      <c r="F15">
        <f t="shared" si="3"/>
        <v>66.210769000000013</v>
      </c>
      <c r="G15" t="str">
        <f t="shared" si="4"/>
        <v>8,137</v>
      </c>
      <c r="H15">
        <f t="shared" ref="H15:H78" si="5">IF(C15/$H$13&gt;1.084,0,1)</f>
        <v>1</v>
      </c>
      <c r="I15">
        <f>IF(C15/$I$14&gt;1.084,0,1)</f>
        <v>1</v>
      </c>
    </row>
    <row r="16" spans="1:9" x14ac:dyDescent="0.25">
      <c r="A16" t="s">
        <v>82</v>
      </c>
      <c r="B16" t="str">
        <f t="shared" si="0"/>
        <v>2015-01-22</v>
      </c>
      <c r="C16" s="9">
        <v>8.32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1</v>
      </c>
      <c r="I16">
        <f t="shared" ref="I16:I79" si="6">IF(C16/$I$14&gt;1.084,0,1)</f>
        <v>1</v>
      </c>
    </row>
    <row r="17" spans="1:9" x14ac:dyDescent="0.25">
      <c r="A17" t="s">
        <v>83</v>
      </c>
      <c r="B17" t="str">
        <f t="shared" si="0"/>
        <v>2015-01-23</v>
      </c>
      <c r="C17" s="9" t="s">
        <v>84</v>
      </c>
      <c r="D17" t="str">
        <f t="shared" si="1"/>
        <v>8,304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1</v>
      </c>
      <c r="I17">
        <f t="shared" si="6"/>
        <v>1</v>
      </c>
    </row>
    <row r="18" spans="1:9" x14ac:dyDescent="0.25">
      <c r="A18" t="s">
        <v>85</v>
      </c>
      <c r="B18" t="str">
        <f t="shared" si="0"/>
        <v>2015-01-26</v>
      </c>
      <c r="C18" s="9" t="s">
        <v>86</v>
      </c>
      <c r="D18" t="str">
        <f t="shared" si="1"/>
        <v>8,679</v>
      </c>
      <c r="E18" t="str">
        <f t="shared" si="2"/>
        <v>8,679</v>
      </c>
      <c r="F18">
        <f t="shared" si="3"/>
        <v>75.325040999999999</v>
      </c>
      <c r="G18" t="str">
        <f t="shared" si="4"/>
        <v>8,679</v>
      </c>
      <c r="H18">
        <f t="shared" si="5"/>
        <v>0</v>
      </c>
      <c r="I18">
        <f t="shared" si="6"/>
        <v>1</v>
      </c>
    </row>
    <row r="19" spans="1:9" x14ac:dyDescent="0.25">
      <c r="A19" t="s">
        <v>87</v>
      </c>
      <c r="B19" t="str">
        <f t="shared" si="0"/>
        <v>2015-01-27</v>
      </c>
      <c r="C19" s="9" t="s">
        <v>88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1</v>
      </c>
    </row>
    <row r="20" spans="1:9" x14ac:dyDescent="0.25">
      <c r="A20" t="s">
        <v>89</v>
      </c>
      <c r="B20" t="str">
        <f t="shared" si="0"/>
        <v>2015-01-28</v>
      </c>
      <c r="C20" s="9" t="s">
        <v>90</v>
      </c>
      <c r="D20" t="str">
        <f t="shared" si="1"/>
        <v>8,658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I20">
        <f t="shared" si="6"/>
        <v>1</v>
      </c>
    </row>
    <row r="21" spans="1:9" x14ac:dyDescent="0.25">
      <c r="A21" t="s">
        <v>91</v>
      </c>
      <c r="B21" t="str">
        <f t="shared" si="0"/>
        <v>2015-01-29</v>
      </c>
      <c r="C21" s="9" t="s">
        <v>92</v>
      </c>
      <c r="D21" t="str">
        <f t="shared" si="1"/>
        <v>8,663</v>
      </c>
      <c r="E21" t="str">
        <f t="shared" si="2"/>
        <v>8,663</v>
      </c>
      <c r="F21">
        <f t="shared" si="3"/>
        <v>75.04756900000001</v>
      </c>
      <c r="G21" t="str">
        <f t="shared" si="4"/>
        <v>8,663</v>
      </c>
      <c r="H21">
        <f t="shared" si="5"/>
        <v>0</v>
      </c>
      <c r="I21">
        <f t="shared" si="6"/>
        <v>1</v>
      </c>
    </row>
    <row r="22" spans="1:9" x14ac:dyDescent="0.25">
      <c r="A22" t="s">
        <v>93</v>
      </c>
      <c r="B22" t="str">
        <f t="shared" si="0"/>
        <v>2015-01-30</v>
      </c>
      <c r="C22" s="9" t="s">
        <v>94</v>
      </c>
      <c r="D22" t="str">
        <f t="shared" si="1"/>
        <v>8,818</v>
      </c>
      <c r="E22" t="str">
        <f t="shared" si="2"/>
        <v>8,818</v>
      </c>
      <c r="F22">
        <f t="shared" si="3"/>
        <v>77.75712399999999</v>
      </c>
      <c r="G22" t="str">
        <f t="shared" si="4"/>
        <v>8,818</v>
      </c>
      <c r="H22">
        <f t="shared" si="5"/>
        <v>0</v>
      </c>
      <c r="I22">
        <f t="shared" si="6"/>
        <v>0</v>
      </c>
    </row>
    <row r="23" spans="1:9" x14ac:dyDescent="0.25">
      <c r="A23" t="s">
        <v>95</v>
      </c>
      <c r="B23" t="str">
        <f t="shared" si="0"/>
        <v>2015-02-02</v>
      </c>
      <c r="C23" s="9" t="s">
        <v>96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  <c r="I23">
        <f t="shared" si="6"/>
        <v>1</v>
      </c>
    </row>
    <row r="24" spans="1:9" x14ac:dyDescent="0.25">
      <c r="A24" t="s">
        <v>97</v>
      </c>
      <c r="B24" t="str">
        <f t="shared" si="0"/>
        <v>2015-02-03</v>
      </c>
      <c r="C24" s="9" t="s">
        <v>98</v>
      </c>
      <c r="D24" t="str">
        <f t="shared" si="1"/>
        <v>9,164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</row>
    <row r="25" spans="1:9" x14ac:dyDescent="0.25">
      <c r="A25" t="s">
        <v>99</v>
      </c>
      <c r="B25" t="str">
        <f t="shared" si="0"/>
        <v>2015-02-04</v>
      </c>
      <c r="C25" s="9" t="s">
        <v>100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</row>
    <row r="26" spans="1:9" x14ac:dyDescent="0.25">
      <c r="A26" t="s">
        <v>101</v>
      </c>
      <c r="B26" t="str">
        <f t="shared" si="0"/>
        <v>2015-02-05</v>
      </c>
      <c r="C26" s="9">
        <v>9.59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</row>
    <row r="27" spans="1:9" x14ac:dyDescent="0.25">
      <c r="A27" t="s">
        <v>102</v>
      </c>
      <c r="B27" t="str">
        <f t="shared" si="0"/>
        <v>2015-02-06</v>
      </c>
      <c r="C27" s="9" t="s">
        <v>103</v>
      </c>
      <c r="D27" t="str">
        <f t="shared" si="1"/>
        <v>9,542</v>
      </c>
      <c r="E27">
        <f t="shared" si="2"/>
        <v>0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</row>
    <row r="28" spans="1:9" x14ac:dyDescent="0.25">
      <c r="A28" t="s">
        <v>104</v>
      </c>
      <c r="B28" t="str">
        <f t="shared" si="0"/>
        <v>2015-02-09</v>
      </c>
      <c r="C28" s="9" t="s">
        <v>105</v>
      </c>
      <c r="D28" t="str">
        <f t="shared" si="1"/>
        <v>9,552</v>
      </c>
      <c r="E28" t="str">
        <f t="shared" si="2"/>
        <v>9,552</v>
      </c>
      <c r="F28">
        <f t="shared" si="3"/>
        <v>91.240703999999994</v>
      </c>
      <c r="G28" t="str">
        <f t="shared" si="4"/>
        <v>9,552</v>
      </c>
      <c r="H28">
        <f t="shared" si="5"/>
        <v>0</v>
      </c>
      <c r="I28">
        <f t="shared" si="6"/>
        <v>0</v>
      </c>
    </row>
    <row r="29" spans="1:9" x14ac:dyDescent="0.25">
      <c r="A29" t="s">
        <v>106</v>
      </c>
      <c r="B29" t="str">
        <f t="shared" si="0"/>
        <v>2015-02-10</v>
      </c>
      <c r="C29" s="9">
        <v>9.66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</row>
    <row r="30" spans="1:9" x14ac:dyDescent="0.25">
      <c r="A30" t="s">
        <v>107</v>
      </c>
      <c r="B30" t="str">
        <f t="shared" si="0"/>
        <v>2015-02-11</v>
      </c>
      <c r="C30" s="9" t="s">
        <v>108</v>
      </c>
      <c r="D30" t="str">
        <f t="shared" si="1"/>
        <v>9,469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</row>
    <row r="31" spans="1:9" x14ac:dyDescent="0.25">
      <c r="A31" t="s">
        <v>109</v>
      </c>
      <c r="B31" t="str">
        <f t="shared" si="0"/>
        <v>2015-02-12</v>
      </c>
      <c r="C31" s="9" t="s">
        <v>110</v>
      </c>
      <c r="D31" t="str">
        <f t="shared" si="1"/>
        <v>9,779</v>
      </c>
      <c r="E31" t="str">
        <f t="shared" si="2"/>
        <v>9,779</v>
      </c>
      <c r="F31">
        <f t="shared" si="3"/>
        <v>95.628840999999994</v>
      </c>
      <c r="G31" t="str">
        <f t="shared" si="4"/>
        <v>9,779</v>
      </c>
      <c r="H31">
        <f t="shared" si="5"/>
        <v>0</v>
      </c>
      <c r="I31">
        <f t="shared" si="6"/>
        <v>0</v>
      </c>
    </row>
    <row r="32" spans="1:9" x14ac:dyDescent="0.25">
      <c r="A32" t="s">
        <v>111</v>
      </c>
      <c r="B32" t="str">
        <f t="shared" si="0"/>
        <v>2015-02-13</v>
      </c>
      <c r="C32" s="9" t="s">
        <v>112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</row>
    <row r="33" spans="1:9" x14ac:dyDescent="0.25">
      <c r="A33" t="s">
        <v>113</v>
      </c>
      <c r="B33" t="str">
        <f t="shared" si="0"/>
        <v>2015-02-16</v>
      </c>
      <c r="C33" s="9" t="s">
        <v>114</v>
      </c>
      <c r="D33" t="str">
        <f t="shared" si="1"/>
        <v>9,765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</row>
    <row r="34" spans="1:9" x14ac:dyDescent="0.25">
      <c r="A34" t="s">
        <v>115</v>
      </c>
      <c r="B34" t="str">
        <f t="shared" si="0"/>
        <v>2015-02-17</v>
      </c>
      <c r="C34" s="9">
        <v>9.75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</row>
    <row r="35" spans="1:9" x14ac:dyDescent="0.25">
      <c r="A35" t="s">
        <v>116</v>
      </c>
      <c r="B35" t="str">
        <f t="shared" si="0"/>
        <v>2015-02-18</v>
      </c>
      <c r="C35" s="9" t="s">
        <v>117</v>
      </c>
      <c r="D35" t="str">
        <f t="shared" si="1"/>
        <v>10,25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I35">
        <f t="shared" si="6"/>
        <v>0</v>
      </c>
    </row>
    <row r="36" spans="1:9" x14ac:dyDescent="0.25">
      <c r="A36" t="s">
        <v>118</v>
      </c>
      <c r="B36" t="str">
        <f t="shared" si="0"/>
        <v>2015-02-19</v>
      </c>
      <c r="C36" s="9" t="s">
        <v>119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</row>
    <row r="37" spans="1:9" x14ac:dyDescent="0.25">
      <c r="A37" t="s">
        <v>120</v>
      </c>
      <c r="B37" t="str">
        <f t="shared" si="0"/>
        <v>2015-02-20</v>
      </c>
      <c r="C37" s="9" t="s">
        <v>121</v>
      </c>
      <c r="D37" t="str">
        <f t="shared" si="1"/>
        <v>10,17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>
        <f t="shared" si="6"/>
        <v>0</v>
      </c>
    </row>
    <row r="38" spans="1:9" x14ac:dyDescent="0.25">
      <c r="A38" t="s">
        <v>122</v>
      </c>
      <c r="B38" t="str">
        <f t="shared" si="0"/>
        <v>2015-02-23</v>
      </c>
      <c r="C38" s="9" t="s">
        <v>123</v>
      </c>
      <c r="D38" t="str">
        <f t="shared" si="1"/>
        <v>10,34</v>
      </c>
      <c r="E38" t="str">
        <f t="shared" si="2"/>
        <v>10,34</v>
      </c>
      <c r="F38">
        <f t="shared" si="3"/>
        <v>106.9156</v>
      </c>
      <c r="G38" t="str">
        <f t="shared" si="4"/>
        <v>10,34</v>
      </c>
      <c r="H38">
        <f t="shared" si="5"/>
        <v>0</v>
      </c>
      <c r="I38">
        <f t="shared" si="6"/>
        <v>0</v>
      </c>
    </row>
    <row r="39" spans="1:9" x14ac:dyDescent="0.25">
      <c r="A39" t="s">
        <v>124</v>
      </c>
      <c r="B39" t="str">
        <f t="shared" si="0"/>
        <v>2015-02-24</v>
      </c>
      <c r="C39" s="9" t="s">
        <v>125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</row>
    <row r="40" spans="1:9" x14ac:dyDescent="0.25">
      <c r="A40" t="s">
        <v>126</v>
      </c>
      <c r="B40" t="str">
        <f t="shared" si="0"/>
        <v>2015-02-25</v>
      </c>
      <c r="C40" s="9" t="s">
        <v>127</v>
      </c>
      <c r="D40" t="str">
        <f t="shared" si="1"/>
        <v>10,36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>
        <f t="shared" si="6"/>
        <v>0</v>
      </c>
    </row>
    <row r="41" spans="1:9" x14ac:dyDescent="0.25">
      <c r="A41" t="s">
        <v>128</v>
      </c>
      <c r="B41" t="str">
        <f t="shared" si="0"/>
        <v>2015-02-26</v>
      </c>
      <c r="C41" s="9" t="s">
        <v>129</v>
      </c>
      <c r="D41" t="str">
        <f t="shared" si="1"/>
        <v>10,67</v>
      </c>
      <c r="E41" t="str">
        <f t="shared" si="2"/>
        <v>10,67</v>
      </c>
      <c r="F41">
        <f t="shared" si="3"/>
        <v>113.8489</v>
      </c>
      <c r="G41" t="str">
        <f t="shared" si="4"/>
        <v>10,67</v>
      </c>
      <c r="H41">
        <f t="shared" si="5"/>
        <v>0</v>
      </c>
      <c r="I41">
        <f t="shared" si="6"/>
        <v>0</v>
      </c>
    </row>
    <row r="42" spans="1:9" x14ac:dyDescent="0.25">
      <c r="A42" t="s">
        <v>130</v>
      </c>
      <c r="B42" t="str">
        <f t="shared" si="0"/>
        <v>2015-02-27</v>
      </c>
      <c r="C42" s="9" t="s">
        <v>131</v>
      </c>
      <c r="D42">
        <f t="shared" si="1"/>
        <v>0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</row>
    <row r="43" spans="1:9" x14ac:dyDescent="0.25">
      <c r="A43" t="s">
        <v>132</v>
      </c>
      <c r="B43" t="str">
        <f t="shared" si="0"/>
        <v>2015-03-02</v>
      </c>
      <c r="C43" s="9" t="s">
        <v>133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</row>
    <row r="44" spans="1:9" x14ac:dyDescent="0.25">
      <c r="A44" t="s">
        <v>134</v>
      </c>
      <c r="B44" t="str">
        <f t="shared" si="0"/>
        <v>2015-03-03</v>
      </c>
      <c r="C44" s="9" t="s">
        <v>135</v>
      </c>
      <c r="D44">
        <f t="shared" si="1"/>
        <v>0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I44">
        <f t="shared" si="6"/>
        <v>0</v>
      </c>
    </row>
    <row r="45" spans="1:9" x14ac:dyDescent="0.25">
      <c r="A45" t="s">
        <v>136</v>
      </c>
      <c r="B45" t="str">
        <f t="shared" si="0"/>
        <v>2015-03-04</v>
      </c>
      <c r="C45" s="9" t="s">
        <v>137</v>
      </c>
      <c r="D45" t="str">
        <f t="shared" si="1"/>
        <v>10,53</v>
      </c>
      <c r="E45">
        <f t="shared" si="2"/>
        <v>0</v>
      </c>
      <c r="F45">
        <f t="shared" si="3"/>
        <v>0</v>
      </c>
      <c r="G45">
        <f t="shared" si="4"/>
        <v>0</v>
      </c>
      <c r="H45">
        <f t="shared" si="5"/>
        <v>0</v>
      </c>
      <c r="I45">
        <f t="shared" si="6"/>
        <v>0</v>
      </c>
    </row>
    <row r="46" spans="1:9" x14ac:dyDescent="0.25">
      <c r="A46" t="s">
        <v>138</v>
      </c>
      <c r="B46" t="str">
        <f t="shared" si="0"/>
        <v>2015-03-05</v>
      </c>
      <c r="C46" s="9" t="s">
        <v>139</v>
      </c>
      <c r="D46" t="str">
        <f t="shared" si="1"/>
        <v>10,99</v>
      </c>
      <c r="E46" t="str">
        <f t="shared" si="2"/>
        <v>10,99</v>
      </c>
      <c r="F46">
        <f t="shared" si="3"/>
        <v>120.7801</v>
      </c>
      <c r="G46" t="str">
        <f t="shared" si="4"/>
        <v>10,99</v>
      </c>
      <c r="H46">
        <f t="shared" si="5"/>
        <v>0</v>
      </c>
      <c r="I46">
        <f t="shared" si="6"/>
        <v>0</v>
      </c>
    </row>
    <row r="47" spans="1:9" x14ac:dyDescent="0.25">
      <c r="A47" t="s">
        <v>140</v>
      </c>
      <c r="B47" t="str">
        <f t="shared" si="0"/>
        <v>2015-03-06</v>
      </c>
      <c r="C47" s="9">
        <v>10.9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  <c r="I47">
        <f t="shared" si="6"/>
        <v>0</v>
      </c>
    </row>
    <row r="48" spans="1:9" x14ac:dyDescent="0.25">
      <c r="A48" t="s">
        <v>141</v>
      </c>
      <c r="B48" t="str">
        <f t="shared" si="0"/>
        <v>2015-03-09</v>
      </c>
      <c r="C48" s="9" t="s">
        <v>142</v>
      </c>
      <c r="D48" t="str">
        <f t="shared" si="1"/>
        <v>10,96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</row>
    <row r="49" spans="1:9" x14ac:dyDescent="0.25">
      <c r="A49" t="s">
        <v>143</v>
      </c>
      <c r="B49" t="str">
        <f t="shared" si="0"/>
        <v>2015-03-10</v>
      </c>
      <c r="C49" s="9" t="s">
        <v>144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</row>
    <row r="50" spans="1:9" x14ac:dyDescent="0.25">
      <c r="A50" t="s">
        <v>145</v>
      </c>
      <c r="B50" t="str">
        <f t="shared" si="0"/>
        <v>2015-03-11</v>
      </c>
      <c r="C50" s="9" t="s">
        <v>146</v>
      </c>
      <c r="D50" t="str">
        <f t="shared" si="1"/>
        <v>11,24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</row>
    <row r="51" spans="1:9" x14ac:dyDescent="0.25">
      <c r="A51" t="s">
        <v>147</v>
      </c>
      <c r="B51" t="str">
        <f t="shared" si="0"/>
        <v>2015-03-12</v>
      </c>
      <c r="C51" s="9" t="s">
        <v>148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</row>
    <row r="52" spans="1:9" x14ac:dyDescent="0.25">
      <c r="A52" t="s">
        <v>149</v>
      </c>
      <c r="B52" t="str">
        <f t="shared" si="0"/>
        <v>2015-03-13</v>
      </c>
      <c r="C52" s="9" t="s">
        <v>150</v>
      </c>
      <c r="D52" t="str">
        <f t="shared" si="1"/>
        <v>11,38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>
        <f t="shared" si="6"/>
        <v>0</v>
      </c>
    </row>
    <row r="53" spans="1:9" x14ac:dyDescent="0.25">
      <c r="A53" t="s">
        <v>151</v>
      </c>
      <c r="B53" t="str">
        <f t="shared" si="0"/>
        <v>2015-03-16</v>
      </c>
      <c r="C53" s="9" t="s">
        <v>152</v>
      </c>
      <c r="D53" t="str">
        <f t="shared" si="1"/>
        <v>11,57</v>
      </c>
      <c r="E53" t="str">
        <f t="shared" si="2"/>
        <v>11,57</v>
      </c>
      <c r="F53">
        <f t="shared" si="3"/>
        <v>133.86490000000001</v>
      </c>
      <c r="G53" t="str">
        <f t="shared" si="4"/>
        <v>11,57</v>
      </c>
      <c r="H53">
        <f t="shared" si="5"/>
        <v>0</v>
      </c>
      <c r="I53">
        <f t="shared" si="6"/>
        <v>0</v>
      </c>
    </row>
    <row r="54" spans="1:9" x14ac:dyDescent="0.25">
      <c r="A54" t="s">
        <v>153</v>
      </c>
      <c r="B54" t="str">
        <f t="shared" si="0"/>
        <v>2015-03-17</v>
      </c>
      <c r="C54" s="9" t="s">
        <v>154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  <c r="I54">
        <f t="shared" si="6"/>
        <v>0</v>
      </c>
    </row>
    <row r="55" spans="1:9" x14ac:dyDescent="0.25">
      <c r="A55" t="s">
        <v>155</v>
      </c>
      <c r="B55" t="str">
        <f t="shared" si="0"/>
        <v>2015-03-18</v>
      </c>
      <c r="C55" s="9" t="s">
        <v>156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</row>
    <row r="56" spans="1:9" x14ac:dyDescent="0.25">
      <c r="A56" t="s">
        <v>157</v>
      </c>
      <c r="B56" t="str">
        <f t="shared" si="0"/>
        <v>2015-03-19</v>
      </c>
      <c r="C56" s="9" t="s">
        <v>156</v>
      </c>
      <c r="D56">
        <f t="shared" si="1"/>
        <v>0</v>
      </c>
      <c r="E56">
        <f t="shared" si="2"/>
        <v>0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</row>
    <row r="57" spans="1:9" x14ac:dyDescent="0.25">
      <c r="A57" t="s">
        <v>158</v>
      </c>
      <c r="B57" t="str">
        <f t="shared" si="0"/>
        <v>2015-03-20</v>
      </c>
      <c r="C57" s="9" t="s">
        <v>159</v>
      </c>
      <c r="D57" t="str">
        <f t="shared" si="1"/>
        <v>11,46</v>
      </c>
      <c r="E57">
        <f t="shared" si="2"/>
        <v>0</v>
      </c>
      <c r="F57">
        <f t="shared" si="3"/>
        <v>0</v>
      </c>
      <c r="G57">
        <f t="shared" si="4"/>
        <v>0</v>
      </c>
      <c r="H57">
        <f t="shared" si="5"/>
        <v>0</v>
      </c>
      <c r="I57">
        <f t="shared" si="6"/>
        <v>0</v>
      </c>
    </row>
    <row r="58" spans="1:9" x14ac:dyDescent="0.25">
      <c r="A58" t="s">
        <v>160</v>
      </c>
      <c r="B58" t="str">
        <f t="shared" si="0"/>
        <v>2015-03-23</v>
      </c>
      <c r="C58" s="9" t="s">
        <v>161</v>
      </c>
      <c r="D58" t="str">
        <f t="shared" si="1"/>
        <v>11,52</v>
      </c>
      <c r="E58" t="str">
        <f t="shared" si="2"/>
        <v>11,52</v>
      </c>
      <c r="F58">
        <f t="shared" si="3"/>
        <v>132.71039999999999</v>
      </c>
      <c r="G58" t="str">
        <f t="shared" si="4"/>
        <v>11,52</v>
      </c>
      <c r="H58">
        <f t="shared" si="5"/>
        <v>0</v>
      </c>
      <c r="I58">
        <f t="shared" si="6"/>
        <v>0</v>
      </c>
    </row>
    <row r="59" spans="1:9" x14ac:dyDescent="0.25">
      <c r="A59" t="s">
        <v>162</v>
      </c>
      <c r="B59" t="str">
        <f t="shared" si="0"/>
        <v>2015-03-24</v>
      </c>
      <c r="C59" s="9" t="s">
        <v>163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</row>
    <row r="60" spans="1:9" x14ac:dyDescent="0.25">
      <c r="A60" t="s">
        <v>164</v>
      </c>
      <c r="B60" t="str">
        <f t="shared" si="0"/>
        <v>2015-03-25</v>
      </c>
      <c r="C60" s="9" t="s">
        <v>165</v>
      </c>
      <c r="D60" t="str">
        <f t="shared" si="1"/>
        <v>11,53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  <c r="I60">
        <f t="shared" si="6"/>
        <v>0</v>
      </c>
    </row>
    <row r="61" spans="1:9" x14ac:dyDescent="0.25">
      <c r="A61" t="s">
        <v>166</v>
      </c>
      <c r="B61" t="str">
        <f t="shared" si="0"/>
        <v>2015-03-26</v>
      </c>
      <c r="C61" s="9" t="s">
        <v>167</v>
      </c>
      <c r="D61">
        <f t="shared" si="1"/>
        <v>0</v>
      </c>
      <c r="E61">
        <f t="shared" si="2"/>
        <v>0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</row>
    <row r="62" spans="1:9" x14ac:dyDescent="0.25">
      <c r="A62" t="s">
        <v>168</v>
      </c>
      <c r="B62" t="str">
        <f t="shared" si="0"/>
        <v>2015-03-27</v>
      </c>
      <c r="C62" s="9" t="s">
        <v>167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>
        <f t="shared" si="6"/>
        <v>0</v>
      </c>
    </row>
    <row r="63" spans="1:9" x14ac:dyDescent="0.25">
      <c r="A63" t="s">
        <v>169</v>
      </c>
      <c r="B63" t="str">
        <f t="shared" si="0"/>
        <v>2015-03-30</v>
      </c>
      <c r="C63" s="9" t="s">
        <v>170</v>
      </c>
      <c r="D63" t="str">
        <f t="shared" si="1"/>
        <v>11,73</v>
      </c>
      <c r="E63">
        <f t="shared" si="2"/>
        <v>0</v>
      </c>
      <c r="F63">
        <f t="shared" si="3"/>
        <v>0</v>
      </c>
      <c r="G63">
        <f t="shared" si="4"/>
        <v>0</v>
      </c>
      <c r="H63">
        <f t="shared" si="5"/>
        <v>0</v>
      </c>
      <c r="I63">
        <f t="shared" si="6"/>
        <v>0</v>
      </c>
    </row>
    <row r="64" spans="1:9" x14ac:dyDescent="0.25">
      <c r="A64" t="s">
        <v>171</v>
      </c>
      <c r="B64" t="str">
        <f t="shared" si="0"/>
        <v>2015-03-31</v>
      </c>
      <c r="C64" s="9" t="s">
        <v>172</v>
      </c>
      <c r="D64" t="str">
        <f t="shared" si="1"/>
        <v>11,76</v>
      </c>
      <c r="E64" t="str">
        <f t="shared" si="2"/>
        <v>11,76</v>
      </c>
      <c r="F64">
        <f t="shared" si="3"/>
        <v>138.29759999999999</v>
      </c>
      <c r="G64" t="str">
        <f t="shared" si="4"/>
        <v>11,76</v>
      </c>
      <c r="H64">
        <f t="shared" si="5"/>
        <v>0</v>
      </c>
      <c r="I64">
        <f t="shared" si="6"/>
        <v>0</v>
      </c>
    </row>
    <row r="65" spans="1:9" x14ac:dyDescent="0.25">
      <c r="A65" t="s">
        <v>173</v>
      </c>
      <c r="B65" t="str">
        <f t="shared" si="0"/>
        <v>2015-04-01</v>
      </c>
      <c r="C65" s="9" t="s">
        <v>174</v>
      </c>
      <c r="D65" t="str">
        <f t="shared" si="1"/>
        <v>11,89</v>
      </c>
      <c r="E65" t="str">
        <f t="shared" si="2"/>
        <v>11,89</v>
      </c>
      <c r="F65">
        <f t="shared" si="3"/>
        <v>141.37210000000002</v>
      </c>
      <c r="G65" t="str">
        <f t="shared" si="4"/>
        <v>11,89</v>
      </c>
      <c r="H65">
        <f t="shared" si="5"/>
        <v>0</v>
      </c>
      <c r="I65">
        <f t="shared" si="6"/>
        <v>0</v>
      </c>
    </row>
    <row r="66" spans="1:9" x14ac:dyDescent="0.25">
      <c r="A66" t="s">
        <v>175</v>
      </c>
      <c r="B66" t="str">
        <f t="shared" ref="B66:B129" si="7">LEFT(A66,10)</f>
        <v>2015-04-02</v>
      </c>
      <c r="C66" s="9" t="s">
        <v>176</v>
      </c>
      <c r="D66" t="str">
        <f t="shared" si="1"/>
        <v>11,91</v>
      </c>
      <c r="E66" t="str">
        <f t="shared" si="2"/>
        <v>11,91</v>
      </c>
      <c r="F66">
        <f t="shared" si="3"/>
        <v>141.84810000000002</v>
      </c>
      <c r="G66" t="str">
        <f t="shared" si="4"/>
        <v>11,91</v>
      </c>
      <c r="H66">
        <f t="shared" si="5"/>
        <v>0</v>
      </c>
      <c r="I66">
        <f t="shared" si="6"/>
        <v>0</v>
      </c>
    </row>
    <row r="67" spans="1:9" x14ac:dyDescent="0.25">
      <c r="A67" t="s">
        <v>177</v>
      </c>
      <c r="B67" t="str">
        <f t="shared" si="7"/>
        <v>2015-04-03</v>
      </c>
      <c r="C67" s="9" t="s">
        <v>176</v>
      </c>
      <c r="D67">
        <f t="shared" si="1"/>
        <v>0</v>
      </c>
      <c r="E67">
        <f t="shared" si="2"/>
        <v>0</v>
      </c>
      <c r="F67">
        <f t="shared" si="3"/>
        <v>0</v>
      </c>
      <c r="G67">
        <f t="shared" si="4"/>
        <v>0</v>
      </c>
      <c r="H67">
        <f t="shared" si="5"/>
        <v>0</v>
      </c>
      <c r="I67">
        <f t="shared" si="6"/>
        <v>0</v>
      </c>
    </row>
    <row r="68" spans="1:9" x14ac:dyDescent="0.25">
      <c r="A68" t="s">
        <v>178</v>
      </c>
      <c r="B68" t="str">
        <f t="shared" si="7"/>
        <v>2015-04-06</v>
      </c>
      <c r="C68" s="9" t="s">
        <v>176</v>
      </c>
      <c r="D68">
        <f t="shared" ref="D68:D131" si="8">IF((C68&gt;C67),C68,0)</f>
        <v>0</v>
      </c>
      <c r="E68">
        <f t="shared" ref="E68:E131" si="9">IF(C67&gt;C66,D68,0)</f>
        <v>0</v>
      </c>
      <c r="F68">
        <f t="shared" ref="F68:F131" si="10">D68*E68</f>
        <v>0</v>
      </c>
      <c r="G68">
        <f t="shared" ref="G68:G131" si="11">IF(F68&gt;0,E68,0)</f>
        <v>0</v>
      </c>
      <c r="H68">
        <f t="shared" si="5"/>
        <v>0</v>
      </c>
      <c r="I68">
        <f t="shared" si="6"/>
        <v>0</v>
      </c>
    </row>
    <row r="69" spans="1:9" x14ac:dyDescent="0.25">
      <c r="A69" t="s">
        <v>179</v>
      </c>
      <c r="B69" t="str">
        <f t="shared" si="7"/>
        <v>2015-04-07</v>
      </c>
      <c r="C69" s="9" t="s">
        <v>180</v>
      </c>
      <c r="D69" t="str">
        <f t="shared" si="8"/>
        <v>12,22</v>
      </c>
      <c r="E69">
        <f t="shared" si="9"/>
        <v>0</v>
      </c>
      <c r="F69">
        <f t="shared" si="10"/>
        <v>0</v>
      </c>
      <c r="G69">
        <f t="shared" si="11"/>
        <v>0</v>
      </c>
      <c r="H69">
        <f t="shared" si="5"/>
        <v>0</v>
      </c>
      <c r="I69">
        <f t="shared" si="6"/>
        <v>0</v>
      </c>
    </row>
    <row r="70" spans="1:9" x14ac:dyDescent="0.25">
      <c r="A70" t="s">
        <v>181</v>
      </c>
      <c r="B70" t="str">
        <f t="shared" si="7"/>
        <v>2015-04-08</v>
      </c>
      <c r="C70" s="9" t="s">
        <v>182</v>
      </c>
      <c r="D70" t="str">
        <f t="shared" si="8"/>
        <v>12,28</v>
      </c>
      <c r="E70" t="str">
        <f t="shared" si="9"/>
        <v>12,28</v>
      </c>
      <c r="F70">
        <f t="shared" si="10"/>
        <v>150.79839999999999</v>
      </c>
      <c r="G70" t="str">
        <f t="shared" si="11"/>
        <v>12,28</v>
      </c>
      <c r="H70">
        <f t="shared" si="5"/>
        <v>0</v>
      </c>
      <c r="I70">
        <f t="shared" si="6"/>
        <v>0</v>
      </c>
    </row>
    <row r="71" spans="1:9" x14ac:dyDescent="0.25">
      <c r="A71" t="s">
        <v>183</v>
      </c>
      <c r="B71" t="str">
        <f t="shared" si="7"/>
        <v>2015-04-09</v>
      </c>
      <c r="C71" s="9" t="s">
        <v>184</v>
      </c>
      <c r="D71" t="str">
        <f t="shared" si="8"/>
        <v>12,43</v>
      </c>
      <c r="E71" t="str">
        <f t="shared" si="9"/>
        <v>12,43</v>
      </c>
      <c r="F71">
        <f t="shared" si="10"/>
        <v>154.50489999999999</v>
      </c>
      <c r="G71" t="str">
        <f t="shared" si="11"/>
        <v>12,43</v>
      </c>
      <c r="H71">
        <f t="shared" si="5"/>
        <v>0</v>
      </c>
      <c r="I71">
        <f t="shared" si="6"/>
        <v>0</v>
      </c>
    </row>
    <row r="72" spans="1:9" x14ac:dyDescent="0.25">
      <c r="A72" t="s">
        <v>185</v>
      </c>
      <c r="B72" t="str">
        <f t="shared" si="7"/>
        <v>2015-04-10</v>
      </c>
      <c r="C72" s="9" t="s">
        <v>186</v>
      </c>
      <c r="D72" t="str">
        <f t="shared" si="8"/>
        <v>12,54</v>
      </c>
      <c r="E72" t="str">
        <f t="shared" si="9"/>
        <v>12,54</v>
      </c>
      <c r="F72">
        <f t="shared" si="10"/>
        <v>157.25159999999997</v>
      </c>
      <c r="G72" t="str">
        <f t="shared" si="11"/>
        <v>12,54</v>
      </c>
      <c r="H72">
        <f t="shared" si="5"/>
        <v>0</v>
      </c>
      <c r="I72">
        <f t="shared" si="6"/>
        <v>0</v>
      </c>
    </row>
    <row r="73" spans="1:9" x14ac:dyDescent="0.25">
      <c r="A73" t="s">
        <v>187</v>
      </c>
      <c r="B73" t="str">
        <f t="shared" si="7"/>
        <v>2015-04-13</v>
      </c>
      <c r="C73" s="9" t="s">
        <v>188</v>
      </c>
      <c r="D73" t="str">
        <f t="shared" si="8"/>
        <v>12,62</v>
      </c>
      <c r="E73" t="str">
        <f t="shared" si="9"/>
        <v>12,62</v>
      </c>
      <c r="F73">
        <f t="shared" si="10"/>
        <v>159.26439999999997</v>
      </c>
      <c r="G73" t="str">
        <f t="shared" si="11"/>
        <v>12,62</v>
      </c>
      <c r="H73">
        <f t="shared" si="5"/>
        <v>0</v>
      </c>
      <c r="I73">
        <f t="shared" si="6"/>
        <v>0</v>
      </c>
    </row>
    <row r="74" spans="1:9" x14ac:dyDescent="0.25">
      <c r="A74" t="s">
        <v>189</v>
      </c>
      <c r="B74" t="str">
        <f t="shared" si="7"/>
        <v>2015-04-14</v>
      </c>
      <c r="C74" s="9" t="s">
        <v>190</v>
      </c>
      <c r="D74">
        <f t="shared" si="8"/>
        <v>0</v>
      </c>
      <c r="E74">
        <f t="shared" si="9"/>
        <v>0</v>
      </c>
      <c r="F74">
        <f t="shared" si="10"/>
        <v>0</v>
      </c>
      <c r="G74">
        <f t="shared" si="11"/>
        <v>0</v>
      </c>
      <c r="H74">
        <f t="shared" si="5"/>
        <v>0</v>
      </c>
      <c r="I74">
        <f t="shared" si="6"/>
        <v>0</v>
      </c>
    </row>
    <row r="75" spans="1:9" x14ac:dyDescent="0.25">
      <c r="A75" t="s">
        <v>191</v>
      </c>
      <c r="B75" t="str">
        <f t="shared" si="7"/>
        <v>2015-04-15</v>
      </c>
      <c r="C75" s="9">
        <v>12.5</v>
      </c>
      <c r="D75">
        <f t="shared" si="8"/>
        <v>0</v>
      </c>
      <c r="E75">
        <f t="shared" si="9"/>
        <v>0</v>
      </c>
      <c r="F75">
        <f t="shared" si="10"/>
        <v>0</v>
      </c>
      <c r="G75">
        <f t="shared" si="11"/>
        <v>0</v>
      </c>
      <c r="H75">
        <f t="shared" si="5"/>
        <v>0</v>
      </c>
      <c r="I75">
        <f t="shared" si="6"/>
        <v>0</v>
      </c>
    </row>
    <row r="76" spans="1:9" x14ac:dyDescent="0.25">
      <c r="A76" t="s">
        <v>192</v>
      </c>
      <c r="B76" t="str">
        <f t="shared" si="7"/>
        <v>2015-04-16</v>
      </c>
      <c r="C76" s="9" t="s">
        <v>193</v>
      </c>
      <c r="D76" t="str">
        <f t="shared" si="8"/>
        <v>12,09</v>
      </c>
      <c r="E76">
        <f t="shared" si="9"/>
        <v>0</v>
      </c>
      <c r="F76">
        <f t="shared" si="10"/>
        <v>0</v>
      </c>
      <c r="G76">
        <f t="shared" si="11"/>
        <v>0</v>
      </c>
      <c r="H76">
        <f t="shared" si="5"/>
        <v>0</v>
      </c>
      <c r="I76">
        <f t="shared" si="6"/>
        <v>0</v>
      </c>
    </row>
    <row r="77" spans="1:9" x14ac:dyDescent="0.25">
      <c r="A77" t="s">
        <v>194</v>
      </c>
      <c r="B77" t="str">
        <f t="shared" si="7"/>
        <v>2015-04-17</v>
      </c>
      <c r="C77" s="9" t="s">
        <v>195</v>
      </c>
      <c r="D77">
        <f t="shared" si="8"/>
        <v>0</v>
      </c>
      <c r="E77">
        <f t="shared" si="9"/>
        <v>0</v>
      </c>
      <c r="F77">
        <f t="shared" si="10"/>
        <v>0</v>
      </c>
      <c r="G77">
        <f t="shared" si="11"/>
        <v>0</v>
      </c>
      <c r="H77">
        <f t="shared" si="5"/>
        <v>0</v>
      </c>
      <c r="I77">
        <f t="shared" si="6"/>
        <v>0</v>
      </c>
    </row>
    <row r="78" spans="1:9" x14ac:dyDescent="0.25">
      <c r="A78" t="s">
        <v>196</v>
      </c>
      <c r="B78" t="str">
        <f t="shared" si="7"/>
        <v>2015-04-20</v>
      </c>
      <c r="C78" s="9" t="s">
        <v>197</v>
      </c>
      <c r="D78" t="str">
        <f t="shared" si="8"/>
        <v>11,90</v>
      </c>
      <c r="E78">
        <f t="shared" si="9"/>
        <v>0</v>
      </c>
      <c r="F78">
        <f t="shared" si="10"/>
        <v>0</v>
      </c>
      <c r="G78">
        <f t="shared" si="11"/>
        <v>0</v>
      </c>
      <c r="H78">
        <f t="shared" si="5"/>
        <v>0</v>
      </c>
      <c r="I78">
        <f t="shared" si="6"/>
        <v>0</v>
      </c>
    </row>
    <row r="79" spans="1:9" x14ac:dyDescent="0.25">
      <c r="A79" t="s">
        <v>198</v>
      </c>
      <c r="B79" t="str">
        <f t="shared" si="7"/>
        <v>2015-04-21</v>
      </c>
      <c r="C79" s="9" t="s">
        <v>199</v>
      </c>
      <c r="D79" t="str">
        <f t="shared" si="8"/>
        <v>12,21</v>
      </c>
      <c r="E79" t="str">
        <f t="shared" si="9"/>
        <v>12,21</v>
      </c>
      <c r="F79">
        <f t="shared" si="10"/>
        <v>149.08410000000003</v>
      </c>
      <c r="G79" t="str">
        <f t="shared" si="11"/>
        <v>12,21</v>
      </c>
      <c r="H79">
        <f t="shared" ref="H79:H142" si="12">IF(C79/$H$13&gt;1.084,0,1)</f>
        <v>0</v>
      </c>
      <c r="I79">
        <f t="shared" si="6"/>
        <v>0</v>
      </c>
    </row>
    <row r="80" spans="1:9" x14ac:dyDescent="0.25">
      <c r="A80" t="s">
        <v>200</v>
      </c>
      <c r="B80" t="str">
        <f t="shared" si="7"/>
        <v>2015-04-22</v>
      </c>
      <c r="C80" s="9" t="s">
        <v>201</v>
      </c>
      <c r="D80">
        <f t="shared" si="8"/>
        <v>0</v>
      </c>
      <c r="E80">
        <f t="shared" si="9"/>
        <v>0</v>
      </c>
      <c r="F80">
        <f t="shared" si="10"/>
        <v>0</v>
      </c>
      <c r="G80">
        <f t="shared" si="11"/>
        <v>0</v>
      </c>
      <c r="H80">
        <f t="shared" si="12"/>
        <v>0</v>
      </c>
      <c r="I80">
        <f t="shared" ref="I80:I143" si="13">IF(C80/$I$14&gt;1.084,0,1)</f>
        <v>0</v>
      </c>
    </row>
    <row r="81" spans="1:9" x14ac:dyDescent="0.25">
      <c r="A81" t="s">
        <v>202</v>
      </c>
      <c r="B81" t="str">
        <f t="shared" si="7"/>
        <v>2015-04-23</v>
      </c>
      <c r="C81" s="9" t="s">
        <v>203</v>
      </c>
      <c r="D81" t="str">
        <f t="shared" si="8"/>
        <v>12,17</v>
      </c>
      <c r="E81">
        <f t="shared" si="9"/>
        <v>0</v>
      </c>
      <c r="F81">
        <f t="shared" si="10"/>
        <v>0</v>
      </c>
      <c r="G81">
        <f t="shared" si="11"/>
        <v>0</v>
      </c>
      <c r="H81">
        <f t="shared" si="12"/>
        <v>0</v>
      </c>
      <c r="I81">
        <f t="shared" si="13"/>
        <v>0</v>
      </c>
    </row>
    <row r="82" spans="1:9" x14ac:dyDescent="0.25">
      <c r="A82" t="s">
        <v>204</v>
      </c>
      <c r="B82" t="str">
        <f t="shared" si="7"/>
        <v>2015-04-24</v>
      </c>
      <c r="C82" s="9" t="s">
        <v>205</v>
      </c>
      <c r="D82" t="str">
        <f t="shared" si="8"/>
        <v>12,26</v>
      </c>
      <c r="E82" t="str">
        <f t="shared" si="9"/>
        <v>12,26</v>
      </c>
      <c r="F82">
        <f t="shared" si="10"/>
        <v>150.30760000000001</v>
      </c>
      <c r="G82" t="str">
        <f t="shared" si="11"/>
        <v>12,26</v>
      </c>
      <c r="H82">
        <f t="shared" si="12"/>
        <v>0</v>
      </c>
      <c r="I82">
        <f t="shared" si="13"/>
        <v>0</v>
      </c>
    </row>
    <row r="83" spans="1:9" x14ac:dyDescent="0.25">
      <c r="A83" t="s">
        <v>206</v>
      </c>
      <c r="B83" t="str">
        <f t="shared" si="7"/>
        <v>2015-04-27</v>
      </c>
      <c r="C83" s="9" t="s">
        <v>207</v>
      </c>
      <c r="D83" t="str">
        <f t="shared" si="8"/>
        <v>12,38</v>
      </c>
      <c r="E83" t="str">
        <f t="shared" si="9"/>
        <v>12,38</v>
      </c>
      <c r="F83">
        <f t="shared" si="10"/>
        <v>153.26440000000002</v>
      </c>
      <c r="G83" t="str">
        <f t="shared" si="11"/>
        <v>12,38</v>
      </c>
      <c r="H83">
        <f t="shared" si="12"/>
        <v>0</v>
      </c>
      <c r="I83">
        <f t="shared" si="13"/>
        <v>0</v>
      </c>
    </row>
    <row r="84" spans="1:9" x14ac:dyDescent="0.25">
      <c r="A84" t="s">
        <v>208</v>
      </c>
      <c r="B84" t="str">
        <f t="shared" si="7"/>
        <v>2015-04-28</v>
      </c>
      <c r="C84" s="9" t="s">
        <v>209</v>
      </c>
      <c r="D84">
        <f t="shared" si="8"/>
        <v>0</v>
      </c>
      <c r="E84">
        <f t="shared" si="9"/>
        <v>0</v>
      </c>
      <c r="F84">
        <f t="shared" si="10"/>
        <v>0</v>
      </c>
      <c r="G84">
        <f t="shared" si="11"/>
        <v>0</v>
      </c>
      <c r="H84">
        <f t="shared" si="12"/>
        <v>0</v>
      </c>
      <c r="I84">
        <f t="shared" si="13"/>
        <v>0</v>
      </c>
    </row>
    <row r="85" spans="1:9" x14ac:dyDescent="0.25">
      <c r="A85" t="s">
        <v>210</v>
      </c>
      <c r="B85" t="str">
        <f t="shared" si="7"/>
        <v>2015-04-29</v>
      </c>
      <c r="C85" s="9" t="s">
        <v>174</v>
      </c>
      <c r="D85">
        <f t="shared" si="8"/>
        <v>0</v>
      </c>
      <c r="E85">
        <f t="shared" si="9"/>
        <v>0</v>
      </c>
      <c r="F85">
        <f t="shared" si="10"/>
        <v>0</v>
      </c>
      <c r="G85">
        <f t="shared" si="11"/>
        <v>0</v>
      </c>
      <c r="H85">
        <f t="shared" si="12"/>
        <v>0</v>
      </c>
      <c r="I85">
        <f t="shared" si="13"/>
        <v>0</v>
      </c>
    </row>
    <row r="86" spans="1:9" x14ac:dyDescent="0.25">
      <c r="A86" t="s">
        <v>211</v>
      </c>
      <c r="B86" t="str">
        <f t="shared" si="7"/>
        <v>2015-04-30</v>
      </c>
      <c r="C86" s="9" t="s">
        <v>212</v>
      </c>
      <c r="D86" t="str">
        <f t="shared" si="8"/>
        <v>12,02</v>
      </c>
      <c r="E86">
        <f t="shared" si="9"/>
        <v>0</v>
      </c>
      <c r="F86">
        <f t="shared" si="10"/>
        <v>0</v>
      </c>
      <c r="G86">
        <f t="shared" si="11"/>
        <v>0</v>
      </c>
      <c r="H86">
        <f t="shared" si="12"/>
        <v>0</v>
      </c>
      <c r="I86">
        <f t="shared" si="13"/>
        <v>0</v>
      </c>
    </row>
    <row r="87" spans="1:9" x14ac:dyDescent="0.25">
      <c r="A87" t="s">
        <v>213</v>
      </c>
      <c r="B87" t="str">
        <f t="shared" si="7"/>
        <v>2015-05-01</v>
      </c>
      <c r="C87" s="9" t="s">
        <v>212</v>
      </c>
      <c r="D87">
        <f t="shared" si="8"/>
        <v>0</v>
      </c>
      <c r="E87">
        <f t="shared" si="9"/>
        <v>0</v>
      </c>
      <c r="F87">
        <f t="shared" si="10"/>
        <v>0</v>
      </c>
      <c r="G87">
        <f t="shared" si="11"/>
        <v>0</v>
      </c>
      <c r="H87">
        <f t="shared" si="12"/>
        <v>0</v>
      </c>
      <c r="I87">
        <f t="shared" si="13"/>
        <v>0</v>
      </c>
    </row>
    <row r="88" spans="1:9" x14ac:dyDescent="0.25">
      <c r="A88" t="s">
        <v>214</v>
      </c>
      <c r="B88" t="str">
        <f t="shared" si="7"/>
        <v>2015-05-04</v>
      </c>
      <c r="C88" s="9" t="s">
        <v>215</v>
      </c>
      <c r="D88" t="str">
        <f t="shared" si="8"/>
        <v>12,13</v>
      </c>
      <c r="E88">
        <f t="shared" si="9"/>
        <v>0</v>
      </c>
      <c r="F88">
        <f t="shared" si="10"/>
        <v>0</v>
      </c>
      <c r="G88">
        <f t="shared" si="11"/>
        <v>0</v>
      </c>
      <c r="H88">
        <f t="shared" si="12"/>
        <v>0</v>
      </c>
      <c r="I88">
        <f t="shared" si="13"/>
        <v>0</v>
      </c>
    </row>
    <row r="89" spans="1:9" x14ac:dyDescent="0.25">
      <c r="A89" t="s">
        <v>216</v>
      </c>
      <c r="B89" t="str">
        <f t="shared" si="7"/>
        <v>2015-05-05</v>
      </c>
      <c r="C89" s="9" t="s">
        <v>215</v>
      </c>
      <c r="D89">
        <f t="shared" si="8"/>
        <v>0</v>
      </c>
      <c r="E89">
        <f t="shared" si="9"/>
        <v>0</v>
      </c>
      <c r="F89">
        <f t="shared" si="10"/>
        <v>0</v>
      </c>
      <c r="G89">
        <f t="shared" si="11"/>
        <v>0</v>
      </c>
      <c r="H89">
        <f t="shared" si="12"/>
        <v>0</v>
      </c>
      <c r="I89">
        <f t="shared" si="13"/>
        <v>0</v>
      </c>
    </row>
    <row r="90" spans="1:9" x14ac:dyDescent="0.25">
      <c r="A90" t="s">
        <v>217</v>
      </c>
      <c r="B90" t="str">
        <f t="shared" si="7"/>
        <v>2015-05-06</v>
      </c>
      <c r="C90" s="9" t="s">
        <v>218</v>
      </c>
      <c r="D90" t="str">
        <f t="shared" si="8"/>
        <v>12,18</v>
      </c>
      <c r="E90">
        <f t="shared" si="9"/>
        <v>0</v>
      </c>
      <c r="F90">
        <f t="shared" si="10"/>
        <v>0</v>
      </c>
      <c r="G90">
        <f t="shared" si="11"/>
        <v>0</v>
      </c>
      <c r="H90">
        <f t="shared" si="12"/>
        <v>0</v>
      </c>
      <c r="I90">
        <f t="shared" si="13"/>
        <v>0</v>
      </c>
    </row>
    <row r="91" spans="1:9" x14ac:dyDescent="0.25">
      <c r="A91" t="s">
        <v>219</v>
      </c>
      <c r="B91" t="str">
        <f t="shared" si="7"/>
        <v>2015-05-07</v>
      </c>
      <c r="C91" s="9" t="s">
        <v>220</v>
      </c>
      <c r="D91" t="str">
        <f t="shared" si="8"/>
        <v>13,34</v>
      </c>
      <c r="E91" t="str">
        <f t="shared" si="9"/>
        <v>13,34</v>
      </c>
      <c r="F91">
        <f t="shared" si="10"/>
        <v>177.9556</v>
      </c>
      <c r="G91" t="str">
        <f t="shared" si="11"/>
        <v>13,34</v>
      </c>
      <c r="H91">
        <f t="shared" si="12"/>
        <v>0</v>
      </c>
      <c r="I91">
        <f t="shared" si="13"/>
        <v>0</v>
      </c>
    </row>
    <row r="92" spans="1:9" x14ac:dyDescent="0.25">
      <c r="A92" t="s">
        <v>221</v>
      </c>
      <c r="B92" t="str">
        <f t="shared" si="7"/>
        <v>2015-05-08</v>
      </c>
      <c r="C92" s="9" t="s">
        <v>222</v>
      </c>
      <c r="D92" t="str">
        <f t="shared" si="8"/>
        <v>13,42</v>
      </c>
      <c r="E92" t="str">
        <f t="shared" si="9"/>
        <v>13,42</v>
      </c>
      <c r="F92">
        <f t="shared" si="10"/>
        <v>180.09639999999999</v>
      </c>
      <c r="G92" t="str">
        <f t="shared" si="11"/>
        <v>13,42</v>
      </c>
      <c r="H92">
        <f t="shared" si="12"/>
        <v>0</v>
      </c>
      <c r="I92">
        <f t="shared" si="13"/>
        <v>0</v>
      </c>
    </row>
    <row r="93" spans="1:9" x14ac:dyDescent="0.25">
      <c r="A93" t="s">
        <v>223</v>
      </c>
      <c r="B93" t="str">
        <f t="shared" si="7"/>
        <v>2015-05-11</v>
      </c>
      <c r="C93" s="9" t="s">
        <v>224</v>
      </c>
      <c r="D93" t="str">
        <f t="shared" si="8"/>
        <v>13,52</v>
      </c>
      <c r="E93" t="str">
        <f t="shared" si="9"/>
        <v>13,52</v>
      </c>
      <c r="F93">
        <f t="shared" si="10"/>
        <v>182.79039999999998</v>
      </c>
      <c r="G93" t="str">
        <f t="shared" si="11"/>
        <v>13,52</v>
      </c>
      <c r="H93">
        <f t="shared" si="12"/>
        <v>0</v>
      </c>
      <c r="I93">
        <f t="shared" si="13"/>
        <v>0</v>
      </c>
    </row>
    <row r="94" spans="1:9" x14ac:dyDescent="0.25">
      <c r="A94" t="s">
        <v>225</v>
      </c>
      <c r="B94" t="str">
        <f t="shared" si="7"/>
        <v>2015-05-12</v>
      </c>
      <c r="C94" s="9" t="s">
        <v>226</v>
      </c>
      <c r="D94">
        <f t="shared" si="8"/>
        <v>0</v>
      </c>
      <c r="E94">
        <f t="shared" si="9"/>
        <v>0</v>
      </c>
      <c r="F94">
        <f t="shared" si="10"/>
        <v>0</v>
      </c>
      <c r="G94">
        <f t="shared" si="11"/>
        <v>0</v>
      </c>
      <c r="H94">
        <f t="shared" si="12"/>
        <v>0</v>
      </c>
      <c r="I94">
        <f t="shared" si="13"/>
        <v>0</v>
      </c>
    </row>
    <row r="95" spans="1:9" x14ac:dyDescent="0.25">
      <c r="A95" t="s">
        <v>227</v>
      </c>
      <c r="B95" t="str">
        <f t="shared" si="7"/>
        <v>2015-05-13</v>
      </c>
      <c r="C95" s="9" t="s">
        <v>226</v>
      </c>
      <c r="D95">
        <f t="shared" si="8"/>
        <v>0</v>
      </c>
      <c r="E95">
        <f t="shared" si="9"/>
        <v>0</v>
      </c>
      <c r="F95">
        <f t="shared" si="10"/>
        <v>0</v>
      </c>
      <c r="G95">
        <f t="shared" si="11"/>
        <v>0</v>
      </c>
      <c r="H95">
        <f t="shared" si="12"/>
        <v>0</v>
      </c>
      <c r="I95">
        <f t="shared" si="13"/>
        <v>0</v>
      </c>
    </row>
    <row r="96" spans="1:9" x14ac:dyDescent="0.25">
      <c r="A96" t="s">
        <v>228</v>
      </c>
      <c r="B96" t="str">
        <f t="shared" si="7"/>
        <v>2015-05-14</v>
      </c>
      <c r="C96" s="9" t="s">
        <v>229</v>
      </c>
      <c r="D96" t="str">
        <f t="shared" si="8"/>
        <v>13,50</v>
      </c>
      <c r="E96">
        <f t="shared" si="9"/>
        <v>0</v>
      </c>
      <c r="F96">
        <f t="shared" si="10"/>
        <v>0</v>
      </c>
      <c r="G96">
        <f t="shared" si="11"/>
        <v>0</v>
      </c>
      <c r="H96">
        <f t="shared" si="12"/>
        <v>0</v>
      </c>
      <c r="I96">
        <f t="shared" si="13"/>
        <v>0</v>
      </c>
    </row>
    <row r="97" spans="1:9" x14ac:dyDescent="0.25">
      <c r="A97" t="s">
        <v>230</v>
      </c>
      <c r="B97" t="str">
        <f t="shared" si="7"/>
        <v>2015-05-15</v>
      </c>
      <c r="C97" s="9" t="s">
        <v>231</v>
      </c>
      <c r="D97">
        <f t="shared" si="8"/>
        <v>0</v>
      </c>
      <c r="E97">
        <f t="shared" si="9"/>
        <v>0</v>
      </c>
      <c r="F97">
        <f t="shared" si="10"/>
        <v>0</v>
      </c>
      <c r="G97">
        <f t="shared" si="11"/>
        <v>0</v>
      </c>
      <c r="H97">
        <f t="shared" si="12"/>
        <v>0</v>
      </c>
      <c r="I97">
        <f t="shared" si="13"/>
        <v>0</v>
      </c>
    </row>
    <row r="98" spans="1:9" x14ac:dyDescent="0.25">
      <c r="A98" t="s">
        <v>232</v>
      </c>
      <c r="B98" t="str">
        <f t="shared" si="7"/>
        <v>2015-05-18</v>
      </c>
      <c r="C98" s="9" t="s">
        <v>233</v>
      </c>
      <c r="D98" t="str">
        <f t="shared" si="8"/>
        <v>13,61</v>
      </c>
      <c r="E98">
        <f t="shared" si="9"/>
        <v>0</v>
      </c>
      <c r="F98">
        <f t="shared" si="10"/>
        <v>0</v>
      </c>
      <c r="G98">
        <f t="shared" si="11"/>
        <v>0</v>
      </c>
      <c r="H98">
        <f t="shared" si="12"/>
        <v>0</v>
      </c>
      <c r="I98">
        <f t="shared" si="13"/>
        <v>0</v>
      </c>
    </row>
    <row r="99" spans="1:9" x14ac:dyDescent="0.25">
      <c r="A99" t="s">
        <v>234</v>
      </c>
      <c r="B99" t="str">
        <f t="shared" si="7"/>
        <v>2015-05-19</v>
      </c>
      <c r="C99" s="9" t="s">
        <v>235</v>
      </c>
      <c r="D99" t="str">
        <f t="shared" si="8"/>
        <v>13,86</v>
      </c>
      <c r="E99" t="str">
        <f t="shared" si="9"/>
        <v>13,86</v>
      </c>
      <c r="F99">
        <f t="shared" si="10"/>
        <v>192.09959999999998</v>
      </c>
      <c r="G99" t="str">
        <f t="shared" si="11"/>
        <v>13,86</v>
      </c>
      <c r="H99">
        <f t="shared" si="12"/>
        <v>0</v>
      </c>
      <c r="I99">
        <f t="shared" si="13"/>
        <v>0</v>
      </c>
    </row>
    <row r="100" spans="1:9" x14ac:dyDescent="0.25">
      <c r="A100" t="s">
        <v>236</v>
      </c>
      <c r="B100" t="str">
        <f t="shared" si="7"/>
        <v>2015-05-20</v>
      </c>
      <c r="C100" s="9" t="s">
        <v>237</v>
      </c>
      <c r="D100" t="str">
        <f t="shared" si="8"/>
        <v>14,14</v>
      </c>
      <c r="E100" t="str">
        <f t="shared" si="9"/>
        <v>14,14</v>
      </c>
      <c r="F100">
        <f t="shared" si="10"/>
        <v>199.93960000000001</v>
      </c>
      <c r="G100" t="str">
        <f t="shared" si="11"/>
        <v>14,14</v>
      </c>
      <c r="H100">
        <f t="shared" si="12"/>
        <v>0</v>
      </c>
      <c r="I100">
        <f t="shared" si="13"/>
        <v>0</v>
      </c>
    </row>
    <row r="101" spans="1:9" x14ac:dyDescent="0.25">
      <c r="A101" t="s">
        <v>238</v>
      </c>
      <c r="B101" t="str">
        <f t="shared" si="7"/>
        <v>2015-05-21</v>
      </c>
      <c r="C101" s="9" t="s">
        <v>239</v>
      </c>
      <c r="D101">
        <f t="shared" si="8"/>
        <v>0</v>
      </c>
      <c r="E101">
        <f t="shared" si="9"/>
        <v>0</v>
      </c>
      <c r="F101">
        <f t="shared" si="10"/>
        <v>0</v>
      </c>
      <c r="G101">
        <f t="shared" si="11"/>
        <v>0</v>
      </c>
      <c r="H101">
        <f t="shared" si="12"/>
        <v>0</v>
      </c>
      <c r="I101">
        <f t="shared" si="13"/>
        <v>0</v>
      </c>
    </row>
    <row r="102" spans="1:9" x14ac:dyDescent="0.25">
      <c r="A102" t="s">
        <v>240</v>
      </c>
      <c r="B102" t="str">
        <f t="shared" si="7"/>
        <v>2015-05-22</v>
      </c>
      <c r="C102" s="9" t="s">
        <v>241</v>
      </c>
      <c r="D102">
        <f t="shared" si="8"/>
        <v>0</v>
      </c>
      <c r="E102">
        <f t="shared" si="9"/>
        <v>0</v>
      </c>
      <c r="F102">
        <f t="shared" si="10"/>
        <v>0</v>
      </c>
      <c r="G102">
        <f t="shared" si="11"/>
        <v>0</v>
      </c>
      <c r="H102">
        <f t="shared" si="12"/>
        <v>0</v>
      </c>
      <c r="I102">
        <f t="shared" si="13"/>
        <v>0</v>
      </c>
    </row>
    <row r="103" spans="1:9" x14ac:dyDescent="0.25">
      <c r="A103" t="s">
        <v>242</v>
      </c>
      <c r="B103" t="str">
        <f t="shared" si="7"/>
        <v>2015-05-25</v>
      </c>
      <c r="C103" s="9">
        <v>13.7</v>
      </c>
      <c r="D103">
        <f t="shared" si="8"/>
        <v>0</v>
      </c>
      <c r="E103">
        <f t="shared" si="9"/>
        <v>0</v>
      </c>
      <c r="F103">
        <f t="shared" si="10"/>
        <v>0</v>
      </c>
      <c r="G103">
        <f t="shared" si="11"/>
        <v>0</v>
      </c>
      <c r="H103">
        <f t="shared" si="12"/>
        <v>0</v>
      </c>
      <c r="I103">
        <f t="shared" si="13"/>
        <v>0</v>
      </c>
    </row>
    <row r="104" spans="1:9" x14ac:dyDescent="0.25">
      <c r="A104" t="s">
        <v>243</v>
      </c>
      <c r="B104" t="str">
        <f t="shared" si="7"/>
        <v>2015-05-26</v>
      </c>
      <c r="C104" s="9" t="s">
        <v>244</v>
      </c>
      <c r="D104" t="str">
        <f t="shared" si="8"/>
        <v>13,85</v>
      </c>
      <c r="E104">
        <f t="shared" si="9"/>
        <v>0</v>
      </c>
      <c r="F104">
        <f t="shared" si="10"/>
        <v>0</v>
      </c>
      <c r="G104">
        <f t="shared" si="11"/>
        <v>0</v>
      </c>
      <c r="H104">
        <f t="shared" si="12"/>
        <v>0</v>
      </c>
      <c r="I104">
        <f t="shared" si="13"/>
        <v>0</v>
      </c>
    </row>
    <row r="105" spans="1:9" x14ac:dyDescent="0.25">
      <c r="A105" t="s">
        <v>245</v>
      </c>
      <c r="B105" t="str">
        <f t="shared" si="7"/>
        <v>2015-05-27</v>
      </c>
      <c r="C105" s="9" t="s">
        <v>246</v>
      </c>
      <c r="D105" t="str">
        <f t="shared" si="8"/>
        <v>14,10</v>
      </c>
      <c r="E105" t="str">
        <f t="shared" si="9"/>
        <v>14,10</v>
      </c>
      <c r="F105">
        <f t="shared" si="10"/>
        <v>198.81</v>
      </c>
      <c r="G105" t="str">
        <f t="shared" si="11"/>
        <v>14,10</v>
      </c>
      <c r="H105">
        <f t="shared" si="12"/>
        <v>0</v>
      </c>
      <c r="I105">
        <f t="shared" si="13"/>
        <v>0</v>
      </c>
    </row>
    <row r="106" spans="1:9" x14ac:dyDescent="0.25">
      <c r="A106" t="s">
        <v>247</v>
      </c>
      <c r="B106" t="str">
        <f t="shared" si="7"/>
        <v>2015-05-28</v>
      </c>
      <c r="C106" s="9" t="s">
        <v>248</v>
      </c>
      <c r="D106">
        <f t="shared" si="8"/>
        <v>0</v>
      </c>
      <c r="E106">
        <f t="shared" si="9"/>
        <v>0</v>
      </c>
      <c r="F106">
        <f t="shared" si="10"/>
        <v>0</v>
      </c>
      <c r="G106">
        <f t="shared" si="11"/>
        <v>0</v>
      </c>
      <c r="H106">
        <f t="shared" si="12"/>
        <v>0</v>
      </c>
      <c r="I106">
        <f t="shared" si="13"/>
        <v>0</v>
      </c>
    </row>
    <row r="107" spans="1:9" x14ac:dyDescent="0.25">
      <c r="A107" t="s">
        <v>249</v>
      </c>
      <c r="B107" t="str">
        <f t="shared" si="7"/>
        <v>2015-05-29</v>
      </c>
      <c r="C107" s="9" t="s">
        <v>248</v>
      </c>
      <c r="D107">
        <f t="shared" si="8"/>
        <v>0</v>
      </c>
      <c r="E107">
        <f t="shared" si="9"/>
        <v>0</v>
      </c>
      <c r="F107">
        <f t="shared" si="10"/>
        <v>0</v>
      </c>
      <c r="G107">
        <f t="shared" si="11"/>
        <v>0</v>
      </c>
      <c r="H107">
        <f t="shared" si="12"/>
        <v>0</v>
      </c>
      <c r="I107">
        <f t="shared" si="13"/>
        <v>0</v>
      </c>
    </row>
    <row r="108" spans="1:9" x14ac:dyDescent="0.25">
      <c r="A108" t="s">
        <v>250</v>
      </c>
      <c r="B108" t="str">
        <f t="shared" si="7"/>
        <v>2015-06-01</v>
      </c>
      <c r="C108" s="9" t="s">
        <v>251</v>
      </c>
      <c r="D108">
        <f t="shared" si="8"/>
        <v>0</v>
      </c>
      <c r="E108">
        <f t="shared" si="9"/>
        <v>0</v>
      </c>
      <c r="F108">
        <f t="shared" si="10"/>
        <v>0</v>
      </c>
      <c r="G108">
        <f t="shared" si="11"/>
        <v>0</v>
      </c>
      <c r="H108">
        <f t="shared" si="12"/>
        <v>0</v>
      </c>
      <c r="I108">
        <f t="shared" si="13"/>
        <v>0</v>
      </c>
    </row>
    <row r="109" spans="1:9" x14ac:dyDescent="0.25">
      <c r="A109" t="s">
        <v>252</v>
      </c>
      <c r="B109" t="str">
        <f t="shared" si="7"/>
        <v>2015-06-02</v>
      </c>
      <c r="C109" s="9" t="s">
        <v>253</v>
      </c>
      <c r="D109">
        <f t="shared" si="8"/>
        <v>0</v>
      </c>
      <c r="E109">
        <f t="shared" si="9"/>
        <v>0</v>
      </c>
      <c r="F109">
        <f t="shared" si="10"/>
        <v>0</v>
      </c>
      <c r="G109">
        <f t="shared" si="11"/>
        <v>0</v>
      </c>
      <c r="H109">
        <f t="shared" si="12"/>
        <v>0</v>
      </c>
      <c r="I109">
        <f t="shared" si="13"/>
        <v>0</v>
      </c>
    </row>
    <row r="110" spans="1:9" x14ac:dyDescent="0.25">
      <c r="A110" t="s">
        <v>254</v>
      </c>
      <c r="B110" t="str">
        <f t="shared" si="7"/>
        <v>2015-06-03</v>
      </c>
      <c r="C110" s="9" t="s">
        <v>235</v>
      </c>
      <c r="D110" t="str">
        <f t="shared" si="8"/>
        <v>13,86</v>
      </c>
      <c r="E110">
        <f t="shared" si="9"/>
        <v>0</v>
      </c>
      <c r="F110">
        <f t="shared" si="10"/>
        <v>0</v>
      </c>
      <c r="G110">
        <f t="shared" si="11"/>
        <v>0</v>
      </c>
      <c r="H110">
        <f t="shared" si="12"/>
        <v>0</v>
      </c>
      <c r="I110">
        <f t="shared" si="13"/>
        <v>0</v>
      </c>
    </row>
    <row r="111" spans="1:9" x14ac:dyDescent="0.25">
      <c r="A111" t="s">
        <v>255</v>
      </c>
      <c r="B111" t="str">
        <f t="shared" si="7"/>
        <v>2015-06-04</v>
      </c>
      <c r="C111" s="9" t="s">
        <v>256</v>
      </c>
      <c r="D111">
        <f t="shared" si="8"/>
        <v>0</v>
      </c>
      <c r="E111">
        <f t="shared" si="9"/>
        <v>0</v>
      </c>
      <c r="F111">
        <f t="shared" si="10"/>
        <v>0</v>
      </c>
      <c r="G111">
        <f t="shared" si="11"/>
        <v>0</v>
      </c>
      <c r="H111">
        <f t="shared" si="12"/>
        <v>0</v>
      </c>
      <c r="I111">
        <f t="shared" si="13"/>
        <v>0</v>
      </c>
    </row>
    <row r="112" spans="1:9" x14ac:dyDescent="0.25">
      <c r="A112" t="s">
        <v>257</v>
      </c>
      <c r="B112" t="str">
        <f t="shared" si="7"/>
        <v>2015-06-05</v>
      </c>
      <c r="C112" s="9">
        <v>13.3</v>
      </c>
      <c r="D112">
        <f t="shared" si="8"/>
        <v>0</v>
      </c>
      <c r="E112">
        <f t="shared" si="9"/>
        <v>0</v>
      </c>
      <c r="F112">
        <f t="shared" si="10"/>
        <v>0</v>
      </c>
      <c r="G112">
        <f t="shared" si="11"/>
        <v>0</v>
      </c>
      <c r="H112">
        <f t="shared" si="12"/>
        <v>0</v>
      </c>
      <c r="I112">
        <f t="shared" si="13"/>
        <v>0</v>
      </c>
    </row>
    <row r="113" spans="1:9" x14ac:dyDescent="0.25">
      <c r="A113" t="s">
        <v>258</v>
      </c>
      <c r="B113" t="str">
        <f t="shared" si="7"/>
        <v>2015-06-08</v>
      </c>
      <c r="C113" s="9" t="s">
        <v>259</v>
      </c>
      <c r="D113" t="str">
        <f t="shared" si="8"/>
        <v>13,02</v>
      </c>
      <c r="E113">
        <f t="shared" si="9"/>
        <v>0</v>
      </c>
      <c r="F113">
        <f t="shared" si="10"/>
        <v>0</v>
      </c>
      <c r="G113">
        <f t="shared" si="11"/>
        <v>0</v>
      </c>
      <c r="H113">
        <f t="shared" si="12"/>
        <v>0</v>
      </c>
      <c r="I113">
        <f t="shared" si="13"/>
        <v>0</v>
      </c>
    </row>
    <row r="114" spans="1:9" x14ac:dyDescent="0.25">
      <c r="A114" t="s">
        <v>260</v>
      </c>
      <c r="B114" t="str">
        <f t="shared" si="7"/>
        <v>2015-06-09</v>
      </c>
      <c r="C114" s="9" t="s">
        <v>261</v>
      </c>
      <c r="D114" t="str">
        <f t="shared" si="8"/>
        <v>13,14</v>
      </c>
      <c r="E114" t="str">
        <f t="shared" si="9"/>
        <v>13,14</v>
      </c>
      <c r="F114">
        <f t="shared" si="10"/>
        <v>172.65960000000001</v>
      </c>
      <c r="G114" t="str">
        <f t="shared" si="11"/>
        <v>13,14</v>
      </c>
      <c r="H114">
        <f t="shared" si="12"/>
        <v>0</v>
      </c>
      <c r="I114">
        <f t="shared" si="13"/>
        <v>0</v>
      </c>
    </row>
    <row r="115" spans="1:9" x14ac:dyDescent="0.25">
      <c r="A115" t="s">
        <v>262</v>
      </c>
      <c r="B115" t="str">
        <f t="shared" si="7"/>
        <v>2015-06-10</v>
      </c>
      <c r="C115" s="9" t="s">
        <v>263</v>
      </c>
      <c r="D115" t="str">
        <f t="shared" si="8"/>
        <v>13,53</v>
      </c>
      <c r="E115" t="str">
        <f t="shared" si="9"/>
        <v>13,53</v>
      </c>
      <c r="F115">
        <f t="shared" si="10"/>
        <v>183.06089999999998</v>
      </c>
      <c r="G115" t="str">
        <f t="shared" si="11"/>
        <v>13,53</v>
      </c>
      <c r="H115">
        <f t="shared" si="12"/>
        <v>0</v>
      </c>
      <c r="I115">
        <f t="shared" si="13"/>
        <v>0</v>
      </c>
    </row>
    <row r="116" spans="1:9" x14ac:dyDescent="0.25">
      <c r="A116" t="s">
        <v>264</v>
      </c>
      <c r="B116" t="str">
        <f t="shared" si="7"/>
        <v>2015-06-11</v>
      </c>
      <c r="C116" s="9" t="s">
        <v>256</v>
      </c>
      <c r="D116" t="str">
        <f t="shared" si="8"/>
        <v>13,63</v>
      </c>
      <c r="E116" t="str">
        <f t="shared" si="9"/>
        <v>13,63</v>
      </c>
      <c r="F116">
        <f t="shared" si="10"/>
        <v>185.77690000000001</v>
      </c>
      <c r="G116" t="str">
        <f t="shared" si="11"/>
        <v>13,63</v>
      </c>
      <c r="H116">
        <f t="shared" si="12"/>
        <v>0</v>
      </c>
      <c r="I116">
        <f t="shared" si="13"/>
        <v>0</v>
      </c>
    </row>
    <row r="117" spans="1:9" x14ac:dyDescent="0.25">
      <c r="A117" t="s">
        <v>265</v>
      </c>
      <c r="B117" t="str">
        <f t="shared" si="7"/>
        <v>2015-06-12</v>
      </c>
      <c r="C117" s="9" t="s">
        <v>266</v>
      </c>
      <c r="D117">
        <f t="shared" si="8"/>
        <v>0</v>
      </c>
      <c r="E117">
        <f t="shared" si="9"/>
        <v>0</v>
      </c>
      <c r="F117">
        <f t="shared" si="10"/>
        <v>0</v>
      </c>
      <c r="G117">
        <f t="shared" si="11"/>
        <v>0</v>
      </c>
      <c r="H117">
        <f t="shared" si="12"/>
        <v>0</v>
      </c>
      <c r="I117">
        <f t="shared" si="13"/>
        <v>0</v>
      </c>
    </row>
    <row r="118" spans="1:9" x14ac:dyDescent="0.25">
      <c r="A118" t="s">
        <v>267</v>
      </c>
      <c r="B118" t="str">
        <f t="shared" si="7"/>
        <v>2015-06-15</v>
      </c>
      <c r="C118" s="9" t="s">
        <v>268</v>
      </c>
      <c r="D118">
        <f t="shared" si="8"/>
        <v>0</v>
      </c>
      <c r="E118">
        <f t="shared" si="9"/>
        <v>0</v>
      </c>
      <c r="F118">
        <f t="shared" si="10"/>
        <v>0</v>
      </c>
      <c r="G118">
        <f t="shared" si="11"/>
        <v>0</v>
      </c>
      <c r="H118">
        <f t="shared" si="12"/>
        <v>0</v>
      </c>
      <c r="I118">
        <f t="shared" si="13"/>
        <v>0</v>
      </c>
    </row>
    <row r="119" spans="1:9" x14ac:dyDescent="0.25">
      <c r="A119" t="s">
        <v>269</v>
      </c>
      <c r="B119" t="str">
        <f t="shared" si="7"/>
        <v>2015-06-16</v>
      </c>
      <c r="C119" s="9" t="s">
        <v>270</v>
      </c>
      <c r="D119" t="str">
        <f t="shared" si="8"/>
        <v>13,91</v>
      </c>
      <c r="E119">
        <f t="shared" si="9"/>
        <v>0</v>
      </c>
      <c r="F119">
        <f t="shared" si="10"/>
        <v>0</v>
      </c>
      <c r="G119">
        <f t="shared" si="11"/>
        <v>0</v>
      </c>
      <c r="H119">
        <f t="shared" si="12"/>
        <v>0</v>
      </c>
      <c r="I119">
        <f t="shared" si="13"/>
        <v>0</v>
      </c>
    </row>
    <row r="120" spans="1:9" x14ac:dyDescent="0.25">
      <c r="A120" t="s">
        <v>271</v>
      </c>
      <c r="B120" t="str">
        <f t="shared" si="7"/>
        <v>2015-06-17</v>
      </c>
      <c r="C120" s="9" t="s">
        <v>272</v>
      </c>
      <c r="D120" t="str">
        <f t="shared" si="8"/>
        <v>13,93</v>
      </c>
      <c r="E120" t="str">
        <f t="shared" si="9"/>
        <v>13,93</v>
      </c>
      <c r="F120">
        <f t="shared" si="10"/>
        <v>194.04489999999998</v>
      </c>
      <c r="G120" t="str">
        <f t="shared" si="11"/>
        <v>13,93</v>
      </c>
      <c r="H120">
        <f t="shared" si="12"/>
        <v>0</v>
      </c>
      <c r="I120">
        <f t="shared" si="13"/>
        <v>0</v>
      </c>
    </row>
    <row r="121" spans="1:9" x14ac:dyDescent="0.25">
      <c r="A121" t="s">
        <v>273</v>
      </c>
      <c r="B121" t="str">
        <f t="shared" si="7"/>
        <v>2015-06-18</v>
      </c>
      <c r="C121" s="9" t="s">
        <v>274</v>
      </c>
      <c r="D121" t="str">
        <f t="shared" si="8"/>
        <v>14,08</v>
      </c>
      <c r="E121" t="str">
        <f t="shared" si="9"/>
        <v>14,08</v>
      </c>
      <c r="F121">
        <f t="shared" si="10"/>
        <v>198.24639999999999</v>
      </c>
      <c r="G121" t="str">
        <f t="shared" si="11"/>
        <v>14,08</v>
      </c>
      <c r="H121">
        <f t="shared" si="12"/>
        <v>0</v>
      </c>
      <c r="I121">
        <f t="shared" si="13"/>
        <v>0</v>
      </c>
    </row>
    <row r="122" spans="1:9" x14ac:dyDescent="0.25">
      <c r="A122" t="s">
        <v>275</v>
      </c>
      <c r="B122" t="str">
        <f t="shared" si="7"/>
        <v>2015-06-19</v>
      </c>
      <c r="C122" s="9" t="s">
        <v>276</v>
      </c>
      <c r="D122" t="str">
        <f t="shared" si="8"/>
        <v>14,12</v>
      </c>
      <c r="E122" t="str">
        <f t="shared" si="9"/>
        <v>14,12</v>
      </c>
      <c r="F122">
        <f t="shared" si="10"/>
        <v>199.37439999999998</v>
      </c>
      <c r="G122" t="str">
        <f t="shared" si="11"/>
        <v>14,12</v>
      </c>
      <c r="H122">
        <f t="shared" si="12"/>
        <v>0</v>
      </c>
      <c r="I122">
        <f t="shared" si="13"/>
        <v>0</v>
      </c>
    </row>
    <row r="123" spans="1:9" x14ac:dyDescent="0.25">
      <c r="A123" t="s">
        <v>277</v>
      </c>
      <c r="B123" t="str">
        <f t="shared" si="7"/>
        <v>2015-06-22</v>
      </c>
      <c r="C123" s="9" t="s">
        <v>278</v>
      </c>
      <c r="D123" t="str">
        <f t="shared" si="8"/>
        <v>14,49</v>
      </c>
      <c r="E123" t="str">
        <f t="shared" si="9"/>
        <v>14,49</v>
      </c>
      <c r="F123">
        <f t="shared" si="10"/>
        <v>209.96010000000001</v>
      </c>
      <c r="G123" t="str">
        <f t="shared" si="11"/>
        <v>14,49</v>
      </c>
      <c r="H123">
        <f t="shared" si="12"/>
        <v>0</v>
      </c>
      <c r="I123">
        <f t="shared" si="13"/>
        <v>0</v>
      </c>
    </row>
    <row r="124" spans="1:9" x14ac:dyDescent="0.25">
      <c r="A124" t="s">
        <v>279</v>
      </c>
      <c r="B124" t="str">
        <f t="shared" si="7"/>
        <v>2015-06-23</v>
      </c>
      <c r="C124" s="9" t="s">
        <v>280</v>
      </c>
      <c r="D124" t="str">
        <f t="shared" si="8"/>
        <v>14,65</v>
      </c>
      <c r="E124" t="str">
        <f t="shared" si="9"/>
        <v>14,65</v>
      </c>
      <c r="F124">
        <f t="shared" si="10"/>
        <v>214.6225</v>
      </c>
      <c r="G124" t="str">
        <f t="shared" si="11"/>
        <v>14,65</v>
      </c>
      <c r="H124">
        <f t="shared" si="12"/>
        <v>0</v>
      </c>
      <c r="I124">
        <f t="shared" si="13"/>
        <v>0</v>
      </c>
    </row>
    <row r="125" spans="1:9" x14ac:dyDescent="0.25">
      <c r="A125" t="s">
        <v>281</v>
      </c>
      <c r="B125" t="str">
        <f t="shared" si="7"/>
        <v>2015-06-24</v>
      </c>
      <c r="C125" s="9" t="s">
        <v>282</v>
      </c>
      <c r="D125">
        <f t="shared" si="8"/>
        <v>0</v>
      </c>
      <c r="E125">
        <f t="shared" si="9"/>
        <v>0</v>
      </c>
      <c r="F125">
        <f t="shared" si="10"/>
        <v>0</v>
      </c>
      <c r="G125">
        <f t="shared" si="11"/>
        <v>0</v>
      </c>
      <c r="H125">
        <f t="shared" si="12"/>
        <v>0</v>
      </c>
      <c r="I125">
        <f t="shared" si="13"/>
        <v>0</v>
      </c>
    </row>
    <row r="126" spans="1:9" x14ac:dyDescent="0.25">
      <c r="A126" t="s">
        <v>283</v>
      </c>
      <c r="B126" t="str">
        <f t="shared" si="7"/>
        <v>2015-06-25</v>
      </c>
      <c r="C126" s="9" t="s">
        <v>284</v>
      </c>
      <c r="D126" t="str">
        <f t="shared" si="8"/>
        <v>14,63</v>
      </c>
      <c r="E126">
        <f t="shared" si="9"/>
        <v>0</v>
      </c>
      <c r="F126">
        <f t="shared" si="10"/>
        <v>0</v>
      </c>
      <c r="G126">
        <f t="shared" si="11"/>
        <v>0</v>
      </c>
      <c r="H126">
        <f t="shared" si="12"/>
        <v>0</v>
      </c>
      <c r="I126">
        <f t="shared" si="13"/>
        <v>0</v>
      </c>
    </row>
    <row r="127" spans="1:9" x14ac:dyDescent="0.25">
      <c r="A127" t="s">
        <v>285</v>
      </c>
      <c r="B127" t="str">
        <f t="shared" si="7"/>
        <v>2015-06-26</v>
      </c>
      <c r="C127" s="9" t="s">
        <v>286</v>
      </c>
      <c r="D127" t="str">
        <f t="shared" si="8"/>
        <v>14,66</v>
      </c>
      <c r="E127" t="str">
        <f t="shared" si="9"/>
        <v>14,66</v>
      </c>
      <c r="F127">
        <f t="shared" si="10"/>
        <v>214.91560000000001</v>
      </c>
      <c r="G127" t="str">
        <f t="shared" si="11"/>
        <v>14,66</v>
      </c>
      <c r="H127">
        <f t="shared" si="12"/>
        <v>0</v>
      </c>
      <c r="I127">
        <f t="shared" si="13"/>
        <v>0</v>
      </c>
    </row>
    <row r="128" spans="1:9" x14ac:dyDescent="0.25">
      <c r="A128" t="s">
        <v>287</v>
      </c>
      <c r="B128" t="str">
        <f t="shared" si="7"/>
        <v>2015-06-29</v>
      </c>
      <c r="C128" s="9" t="s">
        <v>288</v>
      </c>
      <c r="D128">
        <f t="shared" si="8"/>
        <v>0</v>
      </c>
      <c r="E128">
        <f t="shared" si="9"/>
        <v>0</v>
      </c>
      <c r="F128">
        <f t="shared" si="10"/>
        <v>0</v>
      </c>
      <c r="G128">
        <f t="shared" si="11"/>
        <v>0</v>
      </c>
      <c r="H128">
        <f t="shared" si="12"/>
        <v>0</v>
      </c>
      <c r="I128">
        <f t="shared" si="13"/>
        <v>0</v>
      </c>
    </row>
    <row r="129" spans="1:9" x14ac:dyDescent="0.25">
      <c r="A129" t="s">
        <v>289</v>
      </c>
      <c r="B129" t="str">
        <f t="shared" si="7"/>
        <v>2015-06-30</v>
      </c>
      <c r="C129" s="9" t="s">
        <v>290</v>
      </c>
      <c r="D129" t="str">
        <f t="shared" si="8"/>
        <v>14,13</v>
      </c>
      <c r="E129">
        <f t="shared" si="9"/>
        <v>0</v>
      </c>
      <c r="F129">
        <f t="shared" si="10"/>
        <v>0</v>
      </c>
      <c r="G129">
        <f t="shared" si="11"/>
        <v>0</v>
      </c>
      <c r="H129">
        <f t="shared" si="12"/>
        <v>0</v>
      </c>
      <c r="I129">
        <f t="shared" si="13"/>
        <v>0</v>
      </c>
    </row>
    <row r="130" spans="1:9" x14ac:dyDescent="0.25">
      <c r="A130" t="s">
        <v>291</v>
      </c>
      <c r="B130" t="str">
        <f t="shared" ref="B130:B193" si="14">LEFT(A130,10)</f>
        <v>2015-07-01</v>
      </c>
      <c r="C130" s="9" t="s">
        <v>284</v>
      </c>
      <c r="D130" t="str">
        <f t="shared" si="8"/>
        <v>14,63</v>
      </c>
      <c r="E130" t="str">
        <f t="shared" si="9"/>
        <v>14,63</v>
      </c>
      <c r="F130">
        <f t="shared" si="10"/>
        <v>214.03690000000003</v>
      </c>
      <c r="G130" t="str">
        <f t="shared" si="11"/>
        <v>14,63</v>
      </c>
      <c r="H130">
        <f t="shared" si="12"/>
        <v>0</v>
      </c>
      <c r="I130">
        <f t="shared" si="13"/>
        <v>0</v>
      </c>
    </row>
    <row r="131" spans="1:9" x14ac:dyDescent="0.25">
      <c r="A131" t="s">
        <v>292</v>
      </c>
      <c r="B131" t="str">
        <f t="shared" si="14"/>
        <v>2015-07-02</v>
      </c>
      <c r="C131" s="9" t="s">
        <v>293</v>
      </c>
      <c r="D131" t="str">
        <f t="shared" si="8"/>
        <v>14,83</v>
      </c>
      <c r="E131" t="str">
        <f t="shared" si="9"/>
        <v>14,83</v>
      </c>
      <c r="F131">
        <f t="shared" si="10"/>
        <v>219.9289</v>
      </c>
      <c r="G131" t="str">
        <f t="shared" si="11"/>
        <v>14,83</v>
      </c>
      <c r="H131">
        <f t="shared" si="12"/>
        <v>0</v>
      </c>
      <c r="I131">
        <f t="shared" si="13"/>
        <v>0</v>
      </c>
    </row>
    <row r="132" spans="1:9" x14ac:dyDescent="0.25">
      <c r="A132" t="s">
        <v>294</v>
      </c>
      <c r="B132" t="str">
        <f t="shared" si="14"/>
        <v>2015-07-03</v>
      </c>
      <c r="C132" s="9" t="s">
        <v>295</v>
      </c>
      <c r="D132" t="str">
        <f t="shared" ref="D132:D195" si="15">IF((C132&gt;C131),C132,0)</f>
        <v>14,92</v>
      </c>
      <c r="E132" t="str">
        <f t="shared" ref="E132:E195" si="16">IF(C131&gt;C130,D132,0)</f>
        <v>14,92</v>
      </c>
      <c r="F132">
        <f t="shared" ref="F132:F195" si="17">D132*E132</f>
        <v>222.60640000000001</v>
      </c>
      <c r="G132" t="str">
        <f t="shared" ref="G132:G195" si="18">IF(F132&gt;0,E132,0)</f>
        <v>14,92</v>
      </c>
      <c r="H132">
        <f t="shared" si="12"/>
        <v>0</v>
      </c>
      <c r="I132">
        <f t="shared" si="13"/>
        <v>0</v>
      </c>
    </row>
    <row r="133" spans="1:9" x14ac:dyDescent="0.25">
      <c r="A133" t="s">
        <v>296</v>
      </c>
      <c r="B133" t="str">
        <f t="shared" si="14"/>
        <v>2015-07-06</v>
      </c>
      <c r="C133" s="9" t="s">
        <v>286</v>
      </c>
      <c r="D133">
        <f t="shared" si="15"/>
        <v>0</v>
      </c>
      <c r="E133">
        <f t="shared" si="16"/>
        <v>0</v>
      </c>
      <c r="F133">
        <f t="shared" si="17"/>
        <v>0</v>
      </c>
      <c r="G133">
        <f t="shared" si="18"/>
        <v>0</v>
      </c>
      <c r="H133">
        <f t="shared" si="12"/>
        <v>0</v>
      </c>
      <c r="I133">
        <f t="shared" si="13"/>
        <v>0</v>
      </c>
    </row>
    <row r="134" spans="1:9" x14ac:dyDescent="0.25">
      <c r="A134" t="s">
        <v>297</v>
      </c>
      <c r="B134" t="str">
        <f t="shared" si="14"/>
        <v>2015-07-07</v>
      </c>
      <c r="C134" s="9" t="s">
        <v>298</v>
      </c>
      <c r="D134">
        <f t="shared" si="15"/>
        <v>0</v>
      </c>
      <c r="E134">
        <f t="shared" si="16"/>
        <v>0</v>
      </c>
      <c r="F134">
        <f t="shared" si="17"/>
        <v>0</v>
      </c>
      <c r="G134">
        <f t="shared" si="18"/>
        <v>0</v>
      </c>
      <c r="H134">
        <f t="shared" si="12"/>
        <v>0</v>
      </c>
      <c r="I134">
        <f t="shared" si="13"/>
        <v>0</v>
      </c>
    </row>
    <row r="135" spans="1:9" x14ac:dyDescent="0.25">
      <c r="A135" t="s">
        <v>299</v>
      </c>
      <c r="B135" t="str">
        <f t="shared" si="14"/>
        <v>2015-07-08</v>
      </c>
      <c r="C135" s="9" t="s">
        <v>300</v>
      </c>
      <c r="D135" t="str">
        <f t="shared" si="15"/>
        <v>14,42</v>
      </c>
      <c r="E135">
        <f t="shared" si="16"/>
        <v>0</v>
      </c>
      <c r="F135">
        <f t="shared" si="17"/>
        <v>0</v>
      </c>
      <c r="G135">
        <f t="shared" si="18"/>
        <v>0</v>
      </c>
      <c r="H135">
        <f t="shared" si="12"/>
        <v>0</v>
      </c>
      <c r="I135">
        <f t="shared" si="13"/>
        <v>0</v>
      </c>
    </row>
    <row r="136" spans="1:9" x14ac:dyDescent="0.25">
      <c r="A136" t="s">
        <v>301</v>
      </c>
      <c r="B136" t="str">
        <f t="shared" si="14"/>
        <v>2015-07-09</v>
      </c>
      <c r="C136" s="9" t="s">
        <v>302</v>
      </c>
      <c r="D136" t="str">
        <f t="shared" si="15"/>
        <v>15,01</v>
      </c>
      <c r="E136" t="str">
        <f t="shared" si="16"/>
        <v>15,01</v>
      </c>
      <c r="F136">
        <f t="shared" si="17"/>
        <v>225.30009999999999</v>
      </c>
      <c r="G136" t="str">
        <f t="shared" si="18"/>
        <v>15,01</v>
      </c>
      <c r="H136">
        <f t="shared" si="12"/>
        <v>0</v>
      </c>
      <c r="I136">
        <f t="shared" si="13"/>
        <v>0</v>
      </c>
    </row>
    <row r="137" spans="1:9" x14ac:dyDescent="0.25">
      <c r="A137" t="s">
        <v>303</v>
      </c>
      <c r="B137" t="str">
        <f t="shared" si="14"/>
        <v>2015-07-10</v>
      </c>
      <c r="C137" s="9" t="s">
        <v>304</v>
      </c>
      <c r="D137" t="str">
        <f t="shared" si="15"/>
        <v>15,49</v>
      </c>
      <c r="E137" t="str">
        <f t="shared" si="16"/>
        <v>15,49</v>
      </c>
      <c r="F137">
        <f t="shared" si="17"/>
        <v>239.9401</v>
      </c>
      <c r="G137" t="str">
        <f t="shared" si="18"/>
        <v>15,49</v>
      </c>
      <c r="H137">
        <f t="shared" si="12"/>
        <v>0</v>
      </c>
      <c r="I137">
        <f t="shared" si="13"/>
        <v>0</v>
      </c>
    </row>
    <row r="138" spans="1:9" x14ac:dyDescent="0.25">
      <c r="A138" t="s">
        <v>305</v>
      </c>
      <c r="B138" t="str">
        <f t="shared" si="14"/>
        <v>2015-07-13</v>
      </c>
      <c r="C138" s="9" t="s">
        <v>306</v>
      </c>
      <c r="D138" t="str">
        <f t="shared" si="15"/>
        <v>15,93</v>
      </c>
      <c r="E138" t="str">
        <f t="shared" si="16"/>
        <v>15,93</v>
      </c>
      <c r="F138">
        <f t="shared" si="17"/>
        <v>253.76489999999998</v>
      </c>
      <c r="G138" t="str">
        <f t="shared" si="18"/>
        <v>15,93</v>
      </c>
      <c r="H138">
        <f t="shared" si="12"/>
        <v>0</v>
      </c>
      <c r="I138">
        <f t="shared" si="13"/>
        <v>0</v>
      </c>
    </row>
    <row r="139" spans="1:9" x14ac:dyDescent="0.25">
      <c r="A139" t="s">
        <v>307</v>
      </c>
      <c r="B139" t="str">
        <f t="shared" si="14"/>
        <v>2015-07-14</v>
      </c>
      <c r="C139" s="9" t="s">
        <v>308</v>
      </c>
      <c r="D139">
        <f t="shared" si="15"/>
        <v>0</v>
      </c>
      <c r="E139">
        <f t="shared" si="16"/>
        <v>0</v>
      </c>
      <c r="F139">
        <f t="shared" si="17"/>
        <v>0</v>
      </c>
      <c r="G139">
        <f t="shared" si="18"/>
        <v>0</v>
      </c>
      <c r="H139">
        <f t="shared" si="12"/>
        <v>0</v>
      </c>
      <c r="I139">
        <f t="shared" si="13"/>
        <v>0</v>
      </c>
    </row>
    <row r="140" spans="1:9" x14ac:dyDescent="0.25">
      <c r="A140" t="s">
        <v>309</v>
      </c>
      <c r="B140" t="str">
        <f t="shared" si="14"/>
        <v>2015-07-15</v>
      </c>
      <c r="C140" s="9" t="s">
        <v>310</v>
      </c>
      <c r="D140" t="str">
        <f t="shared" si="15"/>
        <v>15,89</v>
      </c>
      <c r="E140">
        <f t="shared" si="16"/>
        <v>0</v>
      </c>
      <c r="F140">
        <f t="shared" si="17"/>
        <v>0</v>
      </c>
      <c r="G140">
        <f t="shared" si="18"/>
        <v>0</v>
      </c>
      <c r="H140">
        <f t="shared" si="12"/>
        <v>0</v>
      </c>
      <c r="I140">
        <f t="shared" si="13"/>
        <v>0</v>
      </c>
    </row>
    <row r="141" spans="1:9" x14ac:dyDescent="0.25">
      <c r="A141" t="s">
        <v>311</v>
      </c>
      <c r="B141" t="str">
        <f t="shared" si="14"/>
        <v>2015-07-16</v>
      </c>
      <c r="C141" s="9" t="s">
        <v>312</v>
      </c>
      <c r="D141" t="str">
        <f t="shared" si="15"/>
        <v>16,24</v>
      </c>
      <c r="E141" t="str">
        <f t="shared" si="16"/>
        <v>16,24</v>
      </c>
      <c r="F141">
        <f t="shared" si="17"/>
        <v>263.73759999999993</v>
      </c>
      <c r="G141" t="str">
        <f t="shared" si="18"/>
        <v>16,24</v>
      </c>
      <c r="H141">
        <f t="shared" si="12"/>
        <v>0</v>
      </c>
      <c r="I141">
        <f t="shared" si="13"/>
        <v>0</v>
      </c>
    </row>
    <row r="142" spans="1:9" x14ac:dyDescent="0.25">
      <c r="A142" t="s">
        <v>313</v>
      </c>
      <c r="B142" t="str">
        <f t="shared" si="14"/>
        <v>2015-07-17</v>
      </c>
      <c r="C142" s="9">
        <v>16.100000000000001</v>
      </c>
      <c r="D142">
        <f t="shared" si="15"/>
        <v>0</v>
      </c>
      <c r="E142">
        <f t="shared" si="16"/>
        <v>0</v>
      </c>
      <c r="F142">
        <f t="shared" si="17"/>
        <v>0</v>
      </c>
      <c r="G142">
        <f t="shared" si="18"/>
        <v>0</v>
      </c>
      <c r="H142">
        <f t="shared" si="12"/>
        <v>0</v>
      </c>
      <c r="I142">
        <f t="shared" si="13"/>
        <v>0</v>
      </c>
    </row>
    <row r="143" spans="1:9" x14ac:dyDescent="0.25">
      <c r="A143" t="s">
        <v>314</v>
      </c>
      <c r="B143" t="str">
        <f t="shared" si="14"/>
        <v>2015-07-20</v>
      </c>
      <c r="C143" s="9" t="s">
        <v>315</v>
      </c>
      <c r="D143" t="str">
        <f t="shared" si="15"/>
        <v>16,37</v>
      </c>
      <c r="E143">
        <f t="shared" si="16"/>
        <v>0</v>
      </c>
      <c r="F143">
        <f t="shared" si="17"/>
        <v>0</v>
      </c>
      <c r="G143">
        <f t="shared" si="18"/>
        <v>0</v>
      </c>
      <c r="H143">
        <f t="shared" ref="H143:H206" si="19">IF(C143/$H$13&gt;1.084,0,1)</f>
        <v>0</v>
      </c>
      <c r="I143">
        <f t="shared" si="13"/>
        <v>0</v>
      </c>
    </row>
    <row r="144" spans="1:9" x14ac:dyDescent="0.25">
      <c r="A144" t="s">
        <v>316</v>
      </c>
      <c r="B144" t="str">
        <f t="shared" si="14"/>
        <v>2015-07-21</v>
      </c>
      <c r="C144" s="9" t="s">
        <v>315</v>
      </c>
      <c r="D144">
        <f t="shared" si="15"/>
        <v>0</v>
      </c>
      <c r="E144">
        <f t="shared" si="16"/>
        <v>0</v>
      </c>
      <c r="F144">
        <f t="shared" si="17"/>
        <v>0</v>
      </c>
      <c r="G144">
        <f t="shared" si="18"/>
        <v>0</v>
      </c>
      <c r="H144">
        <f t="shared" si="19"/>
        <v>0</v>
      </c>
      <c r="I144">
        <f t="shared" ref="I144:I207" si="20">IF(C144/$I$14&gt;1.084,0,1)</f>
        <v>0</v>
      </c>
    </row>
    <row r="145" spans="1:9" x14ac:dyDescent="0.25">
      <c r="A145" t="s">
        <v>317</v>
      </c>
      <c r="B145" t="str">
        <f t="shared" si="14"/>
        <v>2015-07-22</v>
      </c>
      <c r="C145" s="9" t="s">
        <v>318</v>
      </c>
      <c r="D145" t="str">
        <f t="shared" si="15"/>
        <v>16,57</v>
      </c>
      <c r="E145">
        <f t="shared" si="16"/>
        <v>0</v>
      </c>
      <c r="F145">
        <f t="shared" si="17"/>
        <v>0</v>
      </c>
      <c r="G145">
        <f t="shared" si="18"/>
        <v>0</v>
      </c>
      <c r="H145">
        <f t="shared" si="19"/>
        <v>0</v>
      </c>
      <c r="I145">
        <f t="shared" si="20"/>
        <v>0</v>
      </c>
    </row>
    <row r="146" spans="1:9" x14ac:dyDescent="0.25">
      <c r="A146" t="s">
        <v>319</v>
      </c>
      <c r="B146" t="str">
        <f t="shared" si="14"/>
        <v>2015-07-23</v>
      </c>
      <c r="C146" s="9" t="s">
        <v>320</v>
      </c>
      <c r="D146" t="str">
        <f t="shared" si="15"/>
        <v>16,63</v>
      </c>
      <c r="E146" t="str">
        <f t="shared" si="16"/>
        <v>16,63</v>
      </c>
      <c r="F146">
        <f t="shared" si="17"/>
        <v>276.55689999999998</v>
      </c>
      <c r="G146" t="str">
        <f t="shared" si="18"/>
        <v>16,63</v>
      </c>
      <c r="H146">
        <f t="shared" si="19"/>
        <v>0</v>
      </c>
      <c r="I146">
        <f t="shared" si="20"/>
        <v>0</v>
      </c>
    </row>
    <row r="147" spans="1:9" x14ac:dyDescent="0.25">
      <c r="A147" t="s">
        <v>321</v>
      </c>
      <c r="B147" t="str">
        <f t="shared" si="14"/>
        <v>2015-07-24</v>
      </c>
      <c r="C147" s="9" t="s">
        <v>322</v>
      </c>
      <c r="D147">
        <f t="shared" si="15"/>
        <v>0</v>
      </c>
      <c r="E147">
        <f t="shared" si="16"/>
        <v>0</v>
      </c>
      <c r="F147">
        <f t="shared" si="17"/>
        <v>0</v>
      </c>
      <c r="G147">
        <f t="shared" si="18"/>
        <v>0</v>
      </c>
      <c r="H147">
        <f t="shared" si="19"/>
        <v>0</v>
      </c>
      <c r="I147">
        <f t="shared" si="20"/>
        <v>0</v>
      </c>
    </row>
    <row r="148" spans="1:9" x14ac:dyDescent="0.25">
      <c r="A148" t="s">
        <v>323</v>
      </c>
      <c r="B148" t="str">
        <f t="shared" si="14"/>
        <v>2015-07-27</v>
      </c>
      <c r="C148" s="9" t="s">
        <v>324</v>
      </c>
      <c r="D148">
        <f t="shared" si="15"/>
        <v>0</v>
      </c>
      <c r="E148">
        <f t="shared" si="16"/>
        <v>0</v>
      </c>
      <c r="F148">
        <f t="shared" si="17"/>
        <v>0</v>
      </c>
      <c r="G148">
        <f t="shared" si="18"/>
        <v>0</v>
      </c>
      <c r="H148">
        <f t="shared" si="19"/>
        <v>0</v>
      </c>
      <c r="I148">
        <f t="shared" si="20"/>
        <v>0</v>
      </c>
    </row>
    <row r="149" spans="1:9" x14ac:dyDescent="0.25">
      <c r="A149" t="s">
        <v>325</v>
      </c>
      <c r="B149" t="str">
        <f t="shared" si="14"/>
        <v>2015-07-28</v>
      </c>
      <c r="C149" s="9" t="s">
        <v>326</v>
      </c>
      <c r="D149" t="str">
        <f t="shared" si="15"/>
        <v>16,08</v>
      </c>
      <c r="E149">
        <f t="shared" si="16"/>
        <v>0</v>
      </c>
      <c r="F149">
        <f t="shared" si="17"/>
        <v>0</v>
      </c>
      <c r="G149">
        <f t="shared" si="18"/>
        <v>0</v>
      </c>
      <c r="H149">
        <f t="shared" si="19"/>
        <v>0</v>
      </c>
      <c r="I149">
        <f t="shared" si="20"/>
        <v>0</v>
      </c>
    </row>
    <row r="150" spans="1:9" x14ac:dyDescent="0.25">
      <c r="A150" t="s">
        <v>327</v>
      </c>
      <c r="B150" t="str">
        <f t="shared" si="14"/>
        <v>2015-07-29</v>
      </c>
      <c r="C150" s="9" t="s">
        <v>328</v>
      </c>
      <c r="D150" t="str">
        <f t="shared" si="15"/>
        <v>16,39</v>
      </c>
      <c r="E150" t="str">
        <f t="shared" si="16"/>
        <v>16,39</v>
      </c>
      <c r="F150">
        <f t="shared" si="17"/>
        <v>268.63210000000004</v>
      </c>
      <c r="G150" t="str">
        <f t="shared" si="18"/>
        <v>16,39</v>
      </c>
      <c r="H150">
        <f t="shared" si="19"/>
        <v>0</v>
      </c>
      <c r="I150">
        <f t="shared" si="20"/>
        <v>0</v>
      </c>
    </row>
    <row r="151" spans="1:9" x14ac:dyDescent="0.25">
      <c r="A151" t="s">
        <v>329</v>
      </c>
      <c r="B151" t="str">
        <f t="shared" si="14"/>
        <v>2015-07-30</v>
      </c>
      <c r="C151" s="9" t="s">
        <v>330</v>
      </c>
      <c r="D151">
        <f t="shared" si="15"/>
        <v>0</v>
      </c>
      <c r="E151">
        <f t="shared" si="16"/>
        <v>0</v>
      </c>
      <c r="F151">
        <f t="shared" si="17"/>
        <v>0</v>
      </c>
      <c r="G151">
        <f t="shared" si="18"/>
        <v>0</v>
      </c>
      <c r="H151">
        <f t="shared" si="19"/>
        <v>0</v>
      </c>
      <c r="I151">
        <f t="shared" si="20"/>
        <v>0</v>
      </c>
    </row>
    <row r="152" spans="1:9" x14ac:dyDescent="0.25">
      <c r="A152" t="s">
        <v>331</v>
      </c>
      <c r="B152" t="str">
        <f t="shared" si="14"/>
        <v>2015-07-31</v>
      </c>
      <c r="C152" s="9" t="s">
        <v>332</v>
      </c>
      <c r="D152">
        <f t="shared" si="15"/>
        <v>0</v>
      </c>
      <c r="E152">
        <f t="shared" si="16"/>
        <v>0</v>
      </c>
      <c r="F152">
        <f t="shared" si="17"/>
        <v>0</v>
      </c>
      <c r="G152">
        <f t="shared" si="18"/>
        <v>0</v>
      </c>
      <c r="H152">
        <f t="shared" si="19"/>
        <v>0</v>
      </c>
      <c r="I152">
        <f t="shared" si="20"/>
        <v>0</v>
      </c>
    </row>
    <row r="153" spans="1:9" x14ac:dyDescent="0.25">
      <c r="A153" t="s">
        <v>333</v>
      </c>
      <c r="B153" t="str">
        <f t="shared" si="14"/>
        <v>2015-08-03</v>
      </c>
      <c r="C153" s="9" t="s">
        <v>334</v>
      </c>
      <c r="D153" t="str">
        <f t="shared" si="15"/>
        <v>15,32</v>
      </c>
      <c r="E153">
        <f t="shared" si="16"/>
        <v>0</v>
      </c>
      <c r="F153">
        <f t="shared" si="17"/>
        <v>0</v>
      </c>
      <c r="G153">
        <f t="shared" si="18"/>
        <v>0</v>
      </c>
      <c r="H153">
        <f t="shared" si="19"/>
        <v>0</v>
      </c>
      <c r="I153">
        <f t="shared" si="20"/>
        <v>0</v>
      </c>
    </row>
    <row r="154" spans="1:9" x14ac:dyDescent="0.25">
      <c r="A154" t="s">
        <v>335</v>
      </c>
      <c r="B154" t="str">
        <f t="shared" si="14"/>
        <v>2015-08-04</v>
      </c>
      <c r="C154" s="9" t="s">
        <v>336</v>
      </c>
      <c r="D154">
        <f t="shared" si="15"/>
        <v>0</v>
      </c>
      <c r="E154">
        <f t="shared" si="16"/>
        <v>0</v>
      </c>
      <c r="F154">
        <f t="shared" si="17"/>
        <v>0</v>
      </c>
      <c r="G154">
        <f t="shared" si="18"/>
        <v>0</v>
      </c>
      <c r="H154">
        <f t="shared" si="19"/>
        <v>0</v>
      </c>
      <c r="I154">
        <f t="shared" si="20"/>
        <v>0</v>
      </c>
    </row>
    <row r="155" spans="1:9" x14ac:dyDescent="0.25">
      <c r="A155" t="s">
        <v>337</v>
      </c>
      <c r="B155" t="str">
        <f t="shared" si="14"/>
        <v>2015-08-05</v>
      </c>
      <c r="C155" s="9" t="s">
        <v>338</v>
      </c>
      <c r="D155" t="str">
        <f t="shared" si="15"/>
        <v>15,67</v>
      </c>
      <c r="E155">
        <f t="shared" si="16"/>
        <v>0</v>
      </c>
      <c r="F155">
        <f t="shared" si="17"/>
        <v>0</v>
      </c>
      <c r="G155">
        <f t="shared" si="18"/>
        <v>0</v>
      </c>
      <c r="H155">
        <f t="shared" si="19"/>
        <v>0</v>
      </c>
      <c r="I155">
        <f t="shared" si="20"/>
        <v>0</v>
      </c>
    </row>
    <row r="156" spans="1:9" x14ac:dyDescent="0.25">
      <c r="A156" t="s">
        <v>339</v>
      </c>
      <c r="B156" t="str">
        <f t="shared" si="14"/>
        <v>2015-08-06</v>
      </c>
      <c r="C156" s="9" t="s">
        <v>340</v>
      </c>
      <c r="D156">
        <f t="shared" si="15"/>
        <v>0</v>
      </c>
      <c r="E156">
        <f t="shared" si="16"/>
        <v>0</v>
      </c>
      <c r="F156">
        <f t="shared" si="17"/>
        <v>0</v>
      </c>
      <c r="G156">
        <f t="shared" si="18"/>
        <v>0</v>
      </c>
      <c r="H156">
        <f t="shared" si="19"/>
        <v>0</v>
      </c>
      <c r="I156">
        <f t="shared" si="20"/>
        <v>0</v>
      </c>
    </row>
    <row r="157" spans="1:9" x14ac:dyDescent="0.25">
      <c r="A157" t="s">
        <v>341</v>
      </c>
      <c r="B157" t="str">
        <f t="shared" si="14"/>
        <v>2015-08-07</v>
      </c>
      <c r="C157" s="9" t="s">
        <v>342</v>
      </c>
      <c r="D157">
        <f t="shared" si="15"/>
        <v>0</v>
      </c>
      <c r="E157">
        <f t="shared" si="16"/>
        <v>0</v>
      </c>
      <c r="F157">
        <f t="shared" si="17"/>
        <v>0</v>
      </c>
      <c r="G157">
        <f t="shared" si="18"/>
        <v>0</v>
      </c>
      <c r="H157">
        <f t="shared" si="19"/>
        <v>0</v>
      </c>
      <c r="I157">
        <f t="shared" si="20"/>
        <v>0</v>
      </c>
    </row>
    <row r="158" spans="1:9" x14ac:dyDescent="0.25">
      <c r="A158" t="s">
        <v>343</v>
      </c>
      <c r="B158" t="str">
        <f t="shared" si="14"/>
        <v>2015-08-10</v>
      </c>
      <c r="C158" s="9" t="s">
        <v>344</v>
      </c>
      <c r="D158" t="str">
        <f t="shared" si="15"/>
        <v>15,35</v>
      </c>
      <c r="E158">
        <f t="shared" si="16"/>
        <v>0</v>
      </c>
      <c r="F158">
        <f t="shared" si="17"/>
        <v>0</v>
      </c>
      <c r="G158">
        <f t="shared" si="18"/>
        <v>0</v>
      </c>
      <c r="H158">
        <f t="shared" si="19"/>
        <v>0</v>
      </c>
      <c r="I158">
        <f t="shared" si="20"/>
        <v>0</v>
      </c>
    </row>
    <row r="159" spans="1:9" x14ac:dyDescent="0.25">
      <c r="A159" t="s">
        <v>345</v>
      </c>
      <c r="B159" t="str">
        <f t="shared" si="14"/>
        <v>2015-08-11</v>
      </c>
      <c r="C159" s="9" t="s">
        <v>346</v>
      </c>
      <c r="D159">
        <f t="shared" si="15"/>
        <v>0</v>
      </c>
      <c r="E159">
        <f t="shared" si="16"/>
        <v>0</v>
      </c>
      <c r="F159">
        <f t="shared" si="17"/>
        <v>0</v>
      </c>
      <c r="G159">
        <f t="shared" si="18"/>
        <v>0</v>
      </c>
      <c r="H159">
        <f t="shared" si="19"/>
        <v>0</v>
      </c>
      <c r="I159">
        <f t="shared" si="20"/>
        <v>0</v>
      </c>
    </row>
    <row r="160" spans="1:9" x14ac:dyDescent="0.25">
      <c r="A160" t="s">
        <v>347</v>
      </c>
      <c r="B160" t="str">
        <f t="shared" si="14"/>
        <v>2015-08-12</v>
      </c>
      <c r="C160" s="9" t="s">
        <v>348</v>
      </c>
      <c r="D160">
        <f t="shared" si="15"/>
        <v>0</v>
      </c>
      <c r="E160">
        <f t="shared" si="16"/>
        <v>0</v>
      </c>
      <c r="F160">
        <f t="shared" si="17"/>
        <v>0</v>
      </c>
      <c r="G160">
        <f t="shared" si="18"/>
        <v>0</v>
      </c>
      <c r="H160">
        <f t="shared" si="19"/>
        <v>0</v>
      </c>
      <c r="I160">
        <f t="shared" si="20"/>
        <v>0</v>
      </c>
    </row>
    <row r="161" spans="1:9" x14ac:dyDescent="0.25">
      <c r="A161" t="s">
        <v>349</v>
      </c>
      <c r="B161" t="str">
        <f t="shared" si="14"/>
        <v>2015-08-13</v>
      </c>
      <c r="C161" s="9" t="s">
        <v>350</v>
      </c>
      <c r="D161" t="str">
        <f t="shared" si="15"/>
        <v>14,71</v>
      </c>
      <c r="E161">
        <f t="shared" si="16"/>
        <v>0</v>
      </c>
      <c r="F161">
        <f t="shared" si="17"/>
        <v>0</v>
      </c>
      <c r="G161">
        <f t="shared" si="18"/>
        <v>0</v>
      </c>
      <c r="H161">
        <f t="shared" si="19"/>
        <v>0</v>
      </c>
      <c r="I161">
        <f t="shared" si="20"/>
        <v>0</v>
      </c>
    </row>
    <row r="162" spans="1:9" x14ac:dyDescent="0.25">
      <c r="A162" t="s">
        <v>351</v>
      </c>
      <c r="B162" t="str">
        <f t="shared" si="14"/>
        <v>2015-08-14</v>
      </c>
      <c r="C162" s="9" t="s">
        <v>352</v>
      </c>
      <c r="D162">
        <f t="shared" si="15"/>
        <v>0</v>
      </c>
      <c r="E162">
        <f t="shared" si="16"/>
        <v>0</v>
      </c>
      <c r="F162">
        <f t="shared" si="17"/>
        <v>0</v>
      </c>
      <c r="G162">
        <f t="shared" si="18"/>
        <v>0</v>
      </c>
      <c r="H162">
        <f t="shared" si="19"/>
        <v>0</v>
      </c>
      <c r="I162">
        <f t="shared" si="20"/>
        <v>0</v>
      </c>
    </row>
    <row r="163" spans="1:9" x14ac:dyDescent="0.25">
      <c r="A163" t="s">
        <v>353</v>
      </c>
      <c r="B163" t="str">
        <f t="shared" si="14"/>
        <v>2015-08-17</v>
      </c>
      <c r="C163" s="9" t="s">
        <v>354</v>
      </c>
      <c r="D163" t="str">
        <f t="shared" si="15"/>
        <v>14,58</v>
      </c>
      <c r="E163">
        <f t="shared" si="16"/>
        <v>0</v>
      </c>
      <c r="F163">
        <f t="shared" si="17"/>
        <v>0</v>
      </c>
      <c r="G163">
        <f t="shared" si="18"/>
        <v>0</v>
      </c>
      <c r="H163">
        <f t="shared" si="19"/>
        <v>0</v>
      </c>
      <c r="I163">
        <f t="shared" si="20"/>
        <v>0</v>
      </c>
    </row>
    <row r="164" spans="1:9" x14ac:dyDescent="0.25">
      <c r="A164" t="s">
        <v>355</v>
      </c>
      <c r="B164" t="str">
        <f t="shared" si="14"/>
        <v>2015-08-18</v>
      </c>
      <c r="C164" s="9" t="s">
        <v>356</v>
      </c>
      <c r="D164" t="str">
        <f t="shared" si="15"/>
        <v>14,77</v>
      </c>
      <c r="E164" t="str">
        <f t="shared" si="16"/>
        <v>14,77</v>
      </c>
      <c r="F164">
        <f t="shared" si="17"/>
        <v>218.15289999999999</v>
      </c>
      <c r="G164" t="str">
        <f t="shared" si="18"/>
        <v>14,77</v>
      </c>
      <c r="H164">
        <f t="shared" si="19"/>
        <v>0</v>
      </c>
      <c r="I164">
        <f t="shared" si="20"/>
        <v>0</v>
      </c>
    </row>
    <row r="165" spans="1:9" x14ac:dyDescent="0.25">
      <c r="A165" t="s">
        <v>357</v>
      </c>
      <c r="B165" t="str">
        <f t="shared" si="14"/>
        <v>2015-08-19</v>
      </c>
      <c r="C165" s="9" t="s">
        <v>358</v>
      </c>
      <c r="D165">
        <f t="shared" si="15"/>
        <v>0</v>
      </c>
      <c r="E165">
        <f t="shared" si="16"/>
        <v>0</v>
      </c>
      <c r="F165">
        <f t="shared" si="17"/>
        <v>0</v>
      </c>
      <c r="G165">
        <f t="shared" si="18"/>
        <v>0</v>
      </c>
      <c r="H165">
        <f t="shared" si="19"/>
        <v>0</v>
      </c>
      <c r="I165">
        <f t="shared" si="20"/>
        <v>0</v>
      </c>
    </row>
    <row r="166" spans="1:9" x14ac:dyDescent="0.25">
      <c r="A166" t="s">
        <v>359</v>
      </c>
      <c r="B166" t="str">
        <f t="shared" si="14"/>
        <v>2015-08-20</v>
      </c>
      <c r="C166" s="9">
        <v>12.9</v>
      </c>
      <c r="D166">
        <f t="shared" si="15"/>
        <v>0</v>
      </c>
      <c r="E166">
        <f t="shared" si="16"/>
        <v>0</v>
      </c>
      <c r="F166">
        <f t="shared" si="17"/>
        <v>0</v>
      </c>
      <c r="G166">
        <f t="shared" si="18"/>
        <v>0</v>
      </c>
      <c r="H166">
        <f t="shared" si="19"/>
        <v>0</v>
      </c>
      <c r="I166">
        <f t="shared" si="20"/>
        <v>0</v>
      </c>
    </row>
    <row r="167" spans="1:9" x14ac:dyDescent="0.25">
      <c r="A167" t="s">
        <v>360</v>
      </c>
      <c r="B167" t="str">
        <f t="shared" si="14"/>
        <v>2015-08-21</v>
      </c>
      <c r="C167" s="9" t="s">
        <v>361</v>
      </c>
      <c r="D167" t="str">
        <f t="shared" si="15"/>
        <v>12,75</v>
      </c>
      <c r="E167">
        <f t="shared" si="16"/>
        <v>0</v>
      </c>
      <c r="F167">
        <f t="shared" si="17"/>
        <v>0</v>
      </c>
      <c r="G167">
        <f t="shared" si="18"/>
        <v>0</v>
      </c>
      <c r="H167">
        <f t="shared" si="19"/>
        <v>0</v>
      </c>
      <c r="I167">
        <f t="shared" si="20"/>
        <v>0</v>
      </c>
    </row>
    <row r="168" spans="1:9" x14ac:dyDescent="0.25">
      <c r="A168" t="s">
        <v>362</v>
      </c>
      <c r="B168" t="str">
        <f t="shared" si="14"/>
        <v>2015-08-24</v>
      </c>
      <c r="C168" s="9" t="s">
        <v>363</v>
      </c>
      <c r="D168">
        <f t="shared" si="15"/>
        <v>0</v>
      </c>
      <c r="E168">
        <f t="shared" si="16"/>
        <v>0</v>
      </c>
      <c r="F168">
        <f t="shared" si="17"/>
        <v>0</v>
      </c>
      <c r="G168">
        <f t="shared" si="18"/>
        <v>0</v>
      </c>
      <c r="H168">
        <f t="shared" si="19"/>
        <v>0</v>
      </c>
      <c r="I168">
        <f t="shared" si="20"/>
        <v>0</v>
      </c>
    </row>
    <row r="169" spans="1:9" x14ac:dyDescent="0.25">
      <c r="A169" t="s">
        <v>364</v>
      </c>
      <c r="B169" t="str">
        <f t="shared" si="14"/>
        <v>2015-08-25</v>
      </c>
      <c r="C169" s="9" t="s">
        <v>365</v>
      </c>
      <c r="D169" t="str">
        <f t="shared" si="15"/>
        <v>13,21</v>
      </c>
      <c r="E169">
        <f t="shared" si="16"/>
        <v>0</v>
      </c>
      <c r="F169">
        <f t="shared" si="17"/>
        <v>0</v>
      </c>
      <c r="G169">
        <f t="shared" si="18"/>
        <v>0</v>
      </c>
      <c r="H169">
        <f t="shared" si="19"/>
        <v>0</v>
      </c>
      <c r="I169">
        <f t="shared" si="20"/>
        <v>0</v>
      </c>
    </row>
    <row r="170" spans="1:9" x14ac:dyDescent="0.25">
      <c r="A170" t="s">
        <v>366</v>
      </c>
      <c r="B170" t="str">
        <f t="shared" si="14"/>
        <v>2015-08-26</v>
      </c>
      <c r="C170" s="9" t="s">
        <v>367</v>
      </c>
      <c r="D170">
        <f t="shared" si="15"/>
        <v>0</v>
      </c>
      <c r="E170">
        <f t="shared" si="16"/>
        <v>0</v>
      </c>
      <c r="F170">
        <f t="shared" si="17"/>
        <v>0</v>
      </c>
      <c r="G170">
        <f t="shared" si="18"/>
        <v>0</v>
      </c>
      <c r="H170">
        <f t="shared" si="19"/>
        <v>0</v>
      </c>
      <c r="I170">
        <f t="shared" si="20"/>
        <v>0</v>
      </c>
    </row>
    <row r="171" spans="1:9" x14ac:dyDescent="0.25">
      <c r="A171" t="s">
        <v>368</v>
      </c>
      <c r="B171" t="str">
        <f t="shared" si="14"/>
        <v>2015-08-27</v>
      </c>
      <c r="C171" s="9" t="s">
        <v>369</v>
      </c>
      <c r="D171" t="str">
        <f t="shared" si="15"/>
        <v>13,58</v>
      </c>
      <c r="E171">
        <f t="shared" si="16"/>
        <v>0</v>
      </c>
      <c r="F171">
        <f t="shared" si="17"/>
        <v>0</v>
      </c>
      <c r="G171">
        <f t="shared" si="18"/>
        <v>0</v>
      </c>
      <c r="H171">
        <f t="shared" si="19"/>
        <v>0</v>
      </c>
      <c r="I171">
        <f t="shared" si="20"/>
        <v>0</v>
      </c>
    </row>
    <row r="172" spans="1:9" x14ac:dyDescent="0.25">
      <c r="A172" t="s">
        <v>370</v>
      </c>
      <c r="B172" t="str">
        <f t="shared" si="14"/>
        <v>2015-08-28</v>
      </c>
      <c r="C172" s="9" t="s">
        <v>371</v>
      </c>
      <c r="D172" t="str">
        <f t="shared" si="15"/>
        <v>13,66</v>
      </c>
      <c r="E172" t="str">
        <f t="shared" si="16"/>
        <v>13,66</v>
      </c>
      <c r="F172">
        <f t="shared" si="17"/>
        <v>186.59559999999999</v>
      </c>
      <c r="G172" t="str">
        <f t="shared" si="18"/>
        <v>13,66</v>
      </c>
      <c r="H172">
        <f t="shared" si="19"/>
        <v>0</v>
      </c>
      <c r="I172">
        <f t="shared" si="20"/>
        <v>0</v>
      </c>
    </row>
    <row r="173" spans="1:9" x14ac:dyDescent="0.25">
      <c r="A173" t="s">
        <v>372</v>
      </c>
      <c r="B173" t="str">
        <f t="shared" si="14"/>
        <v>2015-08-31</v>
      </c>
      <c r="C173" s="9" t="s">
        <v>373</v>
      </c>
      <c r="D173">
        <f t="shared" si="15"/>
        <v>0</v>
      </c>
      <c r="E173">
        <f t="shared" si="16"/>
        <v>0</v>
      </c>
      <c r="F173">
        <f t="shared" si="17"/>
        <v>0</v>
      </c>
      <c r="G173">
        <f t="shared" si="18"/>
        <v>0</v>
      </c>
      <c r="H173">
        <f t="shared" si="19"/>
        <v>0</v>
      </c>
      <c r="I173">
        <f t="shared" si="20"/>
        <v>0</v>
      </c>
    </row>
    <row r="174" spans="1:9" x14ac:dyDescent="0.25">
      <c r="A174" t="s">
        <v>374</v>
      </c>
      <c r="B174" t="str">
        <f t="shared" si="14"/>
        <v>2015-09-01</v>
      </c>
      <c r="C174" s="9" t="s">
        <v>375</v>
      </c>
      <c r="D174">
        <f t="shared" si="15"/>
        <v>0</v>
      </c>
      <c r="E174">
        <f t="shared" si="16"/>
        <v>0</v>
      </c>
      <c r="F174">
        <f t="shared" si="17"/>
        <v>0</v>
      </c>
      <c r="G174">
        <f t="shared" si="18"/>
        <v>0</v>
      </c>
      <c r="H174">
        <f t="shared" si="19"/>
        <v>0</v>
      </c>
      <c r="I174">
        <f t="shared" si="20"/>
        <v>0</v>
      </c>
    </row>
    <row r="175" spans="1:9" x14ac:dyDescent="0.25">
      <c r="A175" t="s">
        <v>376</v>
      </c>
      <c r="B175" t="str">
        <f t="shared" si="14"/>
        <v>2015-09-02</v>
      </c>
      <c r="C175" s="9" t="s">
        <v>377</v>
      </c>
      <c r="D175">
        <f t="shared" si="15"/>
        <v>0</v>
      </c>
      <c r="E175">
        <f t="shared" si="16"/>
        <v>0</v>
      </c>
      <c r="F175">
        <f t="shared" si="17"/>
        <v>0</v>
      </c>
      <c r="G175">
        <f t="shared" si="18"/>
        <v>0</v>
      </c>
      <c r="H175">
        <f t="shared" si="19"/>
        <v>0</v>
      </c>
      <c r="I175">
        <f t="shared" si="20"/>
        <v>0</v>
      </c>
    </row>
    <row r="176" spans="1:9" x14ac:dyDescent="0.25">
      <c r="A176" t="s">
        <v>378</v>
      </c>
      <c r="B176" t="str">
        <f t="shared" si="14"/>
        <v>2015-09-03</v>
      </c>
      <c r="C176" s="9" t="s">
        <v>379</v>
      </c>
      <c r="D176" t="str">
        <f t="shared" si="15"/>
        <v>13,06</v>
      </c>
      <c r="E176">
        <f t="shared" si="16"/>
        <v>0</v>
      </c>
      <c r="F176">
        <f t="shared" si="17"/>
        <v>0</v>
      </c>
      <c r="G176">
        <f t="shared" si="18"/>
        <v>0</v>
      </c>
      <c r="H176">
        <f t="shared" si="19"/>
        <v>0</v>
      </c>
      <c r="I176">
        <f t="shared" si="20"/>
        <v>0</v>
      </c>
    </row>
    <row r="177" spans="1:9" x14ac:dyDescent="0.25">
      <c r="A177" t="s">
        <v>380</v>
      </c>
      <c r="B177" t="str">
        <f t="shared" si="14"/>
        <v>2015-09-04</v>
      </c>
      <c r="C177" s="9" t="s">
        <v>381</v>
      </c>
      <c r="D177">
        <f t="shared" si="15"/>
        <v>0</v>
      </c>
      <c r="E177">
        <f t="shared" si="16"/>
        <v>0</v>
      </c>
      <c r="F177">
        <f t="shared" si="17"/>
        <v>0</v>
      </c>
      <c r="G177">
        <f t="shared" si="18"/>
        <v>0</v>
      </c>
      <c r="H177">
        <f t="shared" si="19"/>
        <v>0</v>
      </c>
      <c r="I177">
        <f t="shared" si="20"/>
        <v>0</v>
      </c>
    </row>
    <row r="178" spans="1:9" x14ac:dyDescent="0.25">
      <c r="A178" t="s">
        <v>382</v>
      </c>
      <c r="B178" t="str">
        <f t="shared" si="14"/>
        <v>2015-09-07</v>
      </c>
      <c r="C178" s="9" t="s">
        <v>383</v>
      </c>
      <c r="D178" t="str">
        <f t="shared" si="15"/>
        <v>12,59</v>
      </c>
      <c r="E178">
        <f t="shared" si="16"/>
        <v>0</v>
      </c>
      <c r="F178">
        <f t="shared" si="17"/>
        <v>0</v>
      </c>
      <c r="G178">
        <f t="shared" si="18"/>
        <v>0</v>
      </c>
      <c r="H178">
        <f t="shared" si="19"/>
        <v>0</v>
      </c>
      <c r="I178">
        <f t="shared" si="20"/>
        <v>0</v>
      </c>
    </row>
    <row r="179" spans="1:9" x14ac:dyDescent="0.25">
      <c r="A179" t="s">
        <v>384</v>
      </c>
      <c r="B179" t="str">
        <f t="shared" si="14"/>
        <v>2015-09-08</v>
      </c>
      <c r="C179" s="9" t="s">
        <v>385</v>
      </c>
      <c r="D179" t="str">
        <f t="shared" si="15"/>
        <v>12,69</v>
      </c>
      <c r="E179" t="str">
        <f t="shared" si="16"/>
        <v>12,69</v>
      </c>
      <c r="F179">
        <f t="shared" si="17"/>
        <v>161.03609999999998</v>
      </c>
      <c r="G179" t="str">
        <f t="shared" si="18"/>
        <v>12,69</v>
      </c>
      <c r="H179">
        <f t="shared" si="19"/>
        <v>0</v>
      </c>
      <c r="I179">
        <f t="shared" si="20"/>
        <v>0</v>
      </c>
    </row>
    <row r="180" spans="1:9" x14ac:dyDescent="0.25">
      <c r="A180" t="s">
        <v>386</v>
      </c>
      <c r="B180" t="str">
        <f t="shared" si="14"/>
        <v>2015-09-09</v>
      </c>
      <c r="C180" s="9" t="s">
        <v>387</v>
      </c>
      <c r="D180" t="str">
        <f t="shared" si="15"/>
        <v>12,79</v>
      </c>
      <c r="E180" t="str">
        <f t="shared" si="16"/>
        <v>12,79</v>
      </c>
      <c r="F180">
        <f t="shared" si="17"/>
        <v>163.58409999999998</v>
      </c>
      <c r="G180" t="str">
        <f t="shared" si="18"/>
        <v>12,79</v>
      </c>
      <c r="H180">
        <f t="shared" si="19"/>
        <v>0</v>
      </c>
      <c r="I180">
        <f t="shared" si="20"/>
        <v>0</v>
      </c>
    </row>
    <row r="181" spans="1:9" x14ac:dyDescent="0.25">
      <c r="A181" t="s">
        <v>388</v>
      </c>
      <c r="B181" t="str">
        <f t="shared" si="14"/>
        <v>2015-09-10</v>
      </c>
      <c r="C181" s="9" t="s">
        <v>389</v>
      </c>
      <c r="D181">
        <f t="shared" si="15"/>
        <v>0</v>
      </c>
      <c r="E181">
        <f t="shared" si="16"/>
        <v>0</v>
      </c>
      <c r="F181">
        <f t="shared" si="17"/>
        <v>0</v>
      </c>
      <c r="G181">
        <f t="shared" si="18"/>
        <v>0</v>
      </c>
      <c r="H181">
        <f t="shared" si="19"/>
        <v>0</v>
      </c>
      <c r="I181">
        <f t="shared" si="20"/>
        <v>0</v>
      </c>
    </row>
    <row r="182" spans="1:9" x14ac:dyDescent="0.25">
      <c r="A182" t="s">
        <v>390</v>
      </c>
      <c r="B182" t="str">
        <f t="shared" si="14"/>
        <v>2015-09-11</v>
      </c>
      <c r="C182" s="9" t="s">
        <v>385</v>
      </c>
      <c r="D182" t="str">
        <f t="shared" si="15"/>
        <v>12,69</v>
      </c>
      <c r="E182">
        <f t="shared" si="16"/>
        <v>0</v>
      </c>
      <c r="F182">
        <f t="shared" si="17"/>
        <v>0</v>
      </c>
      <c r="G182">
        <f t="shared" si="18"/>
        <v>0</v>
      </c>
      <c r="H182">
        <f t="shared" si="19"/>
        <v>0</v>
      </c>
      <c r="I182">
        <f t="shared" si="20"/>
        <v>0</v>
      </c>
    </row>
    <row r="183" spans="1:9" x14ac:dyDescent="0.25">
      <c r="A183" t="s">
        <v>391</v>
      </c>
      <c r="B183" t="str">
        <f t="shared" si="14"/>
        <v>2015-09-14</v>
      </c>
      <c r="C183" s="9" t="s">
        <v>381</v>
      </c>
      <c r="D183">
        <f t="shared" si="15"/>
        <v>0</v>
      </c>
      <c r="E183">
        <f t="shared" si="16"/>
        <v>0</v>
      </c>
      <c r="F183">
        <f t="shared" si="17"/>
        <v>0</v>
      </c>
      <c r="G183">
        <f t="shared" si="18"/>
        <v>0</v>
      </c>
      <c r="H183">
        <f t="shared" si="19"/>
        <v>0</v>
      </c>
      <c r="I183">
        <f t="shared" si="20"/>
        <v>0</v>
      </c>
    </row>
    <row r="184" spans="1:9" x14ac:dyDescent="0.25">
      <c r="A184" t="s">
        <v>392</v>
      </c>
      <c r="B184" t="str">
        <f t="shared" si="14"/>
        <v>2015-09-15</v>
      </c>
      <c r="C184" s="9" t="s">
        <v>186</v>
      </c>
      <c r="D184">
        <f t="shared" si="15"/>
        <v>0</v>
      </c>
      <c r="E184">
        <f t="shared" si="16"/>
        <v>0</v>
      </c>
      <c r="F184">
        <f t="shared" si="17"/>
        <v>0</v>
      </c>
      <c r="G184">
        <f t="shared" si="18"/>
        <v>0</v>
      </c>
      <c r="H184">
        <f t="shared" si="19"/>
        <v>0</v>
      </c>
      <c r="I184">
        <f t="shared" si="20"/>
        <v>0</v>
      </c>
    </row>
    <row r="185" spans="1:9" x14ac:dyDescent="0.25">
      <c r="A185" t="s">
        <v>393</v>
      </c>
      <c r="B185" t="str">
        <f t="shared" si="14"/>
        <v>2015-09-16</v>
      </c>
      <c r="C185" s="9" t="s">
        <v>394</v>
      </c>
      <c r="D185" t="str">
        <f t="shared" si="15"/>
        <v>12,64</v>
      </c>
      <c r="E185">
        <f t="shared" si="16"/>
        <v>0</v>
      </c>
      <c r="F185">
        <f t="shared" si="17"/>
        <v>0</v>
      </c>
      <c r="G185">
        <f t="shared" si="18"/>
        <v>0</v>
      </c>
      <c r="H185">
        <f t="shared" si="19"/>
        <v>0</v>
      </c>
      <c r="I185">
        <f t="shared" si="20"/>
        <v>0</v>
      </c>
    </row>
    <row r="186" spans="1:9" x14ac:dyDescent="0.25">
      <c r="A186" t="s">
        <v>395</v>
      </c>
      <c r="B186" t="str">
        <f t="shared" si="14"/>
        <v>2015-09-17</v>
      </c>
      <c r="C186" s="9" t="s">
        <v>396</v>
      </c>
      <c r="D186" t="str">
        <f t="shared" si="15"/>
        <v>12,78</v>
      </c>
      <c r="E186" t="str">
        <f t="shared" si="16"/>
        <v>12,78</v>
      </c>
      <c r="F186">
        <f t="shared" si="17"/>
        <v>163.32839999999999</v>
      </c>
      <c r="G186" t="str">
        <f t="shared" si="18"/>
        <v>12,78</v>
      </c>
      <c r="H186">
        <f t="shared" si="19"/>
        <v>0</v>
      </c>
      <c r="I186">
        <f t="shared" si="20"/>
        <v>0</v>
      </c>
    </row>
    <row r="187" spans="1:9" x14ac:dyDescent="0.25">
      <c r="A187" t="s">
        <v>397</v>
      </c>
      <c r="B187" t="str">
        <f t="shared" si="14"/>
        <v>2015-09-18</v>
      </c>
      <c r="C187" s="9" t="s">
        <v>205</v>
      </c>
      <c r="D187">
        <f t="shared" si="15"/>
        <v>0</v>
      </c>
      <c r="E187">
        <f t="shared" si="16"/>
        <v>0</v>
      </c>
      <c r="F187">
        <f t="shared" si="17"/>
        <v>0</v>
      </c>
      <c r="G187">
        <f t="shared" si="18"/>
        <v>0</v>
      </c>
      <c r="H187">
        <f t="shared" si="19"/>
        <v>0</v>
      </c>
      <c r="I187">
        <f t="shared" si="20"/>
        <v>0</v>
      </c>
    </row>
    <row r="188" spans="1:9" x14ac:dyDescent="0.25">
      <c r="A188" t="s">
        <v>398</v>
      </c>
      <c r="B188" t="str">
        <f t="shared" si="14"/>
        <v>2015-09-21</v>
      </c>
      <c r="C188" s="9" t="s">
        <v>399</v>
      </c>
      <c r="D188" t="str">
        <f t="shared" si="15"/>
        <v>12,29</v>
      </c>
      <c r="E188">
        <f t="shared" si="16"/>
        <v>0</v>
      </c>
      <c r="F188">
        <f t="shared" si="17"/>
        <v>0</v>
      </c>
      <c r="G188">
        <f t="shared" si="18"/>
        <v>0</v>
      </c>
      <c r="H188">
        <f t="shared" si="19"/>
        <v>0</v>
      </c>
      <c r="I188">
        <f t="shared" si="20"/>
        <v>0</v>
      </c>
    </row>
    <row r="189" spans="1:9" x14ac:dyDescent="0.25">
      <c r="A189" t="s">
        <v>400</v>
      </c>
      <c r="B189" t="str">
        <f t="shared" si="14"/>
        <v>2015-09-22</v>
      </c>
      <c r="C189" s="9">
        <v>11.7</v>
      </c>
      <c r="D189">
        <f t="shared" si="15"/>
        <v>0</v>
      </c>
      <c r="E189">
        <f t="shared" si="16"/>
        <v>0</v>
      </c>
      <c r="F189">
        <f t="shared" si="17"/>
        <v>0</v>
      </c>
      <c r="G189">
        <f t="shared" si="18"/>
        <v>0</v>
      </c>
      <c r="H189">
        <f t="shared" si="19"/>
        <v>0</v>
      </c>
      <c r="I189">
        <f t="shared" si="20"/>
        <v>0</v>
      </c>
    </row>
    <row r="190" spans="1:9" x14ac:dyDescent="0.25">
      <c r="A190" t="s">
        <v>401</v>
      </c>
      <c r="B190" t="str">
        <f t="shared" si="14"/>
        <v>2015-09-23</v>
      </c>
      <c r="C190" s="9" t="s">
        <v>402</v>
      </c>
      <c r="D190" t="str">
        <f t="shared" si="15"/>
        <v>11,72</v>
      </c>
      <c r="E190">
        <f t="shared" si="16"/>
        <v>0</v>
      </c>
      <c r="F190">
        <f t="shared" si="17"/>
        <v>0</v>
      </c>
      <c r="G190">
        <f t="shared" si="18"/>
        <v>0</v>
      </c>
      <c r="H190">
        <f t="shared" si="19"/>
        <v>0</v>
      </c>
      <c r="I190">
        <f t="shared" si="20"/>
        <v>0</v>
      </c>
    </row>
    <row r="191" spans="1:9" x14ac:dyDescent="0.25">
      <c r="A191" t="s">
        <v>403</v>
      </c>
      <c r="B191" t="str">
        <f t="shared" si="14"/>
        <v>2015-09-24</v>
      </c>
      <c r="C191" s="9" t="s">
        <v>404</v>
      </c>
      <c r="D191">
        <f t="shared" si="15"/>
        <v>0</v>
      </c>
      <c r="E191">
        <f t="shared" si="16"/>
        <v>0</v>
      </c>
      <c r="F191">
        <f t="shared" si="17"/>
        <v>0</v>
      </c>
      <c r="G191">
        <f t="shared" si="18"/>
        <v>0</v>
      </c>
      <c r="H191">
        <f t="shared" si="19"/>
        <v>0</v>
      </c>
      <c r="I191">
        <f t="shared" si="20"/>
        <v>0</v>
      </c>
    </row>
    <row r="192" spans="1:9" x14ac:dyDescent="0.25">
      <c r="A192" t="s">
        <v>405</v>
      </c>
      <c r="B192" t="str">
        <f t="shared" si="14"/>
        <v>2015-09-25</v>
      </c>
      <c r="C192" s="9" t="s">
        <v>406</v>
      </c>
      <c r="D192" t="str">
        <f t="shared" si="15"/>
        <v>11,62</v>
      </c>
      <c r="E192">
        <f t="shared" si="16"/>
        <v>0</v>
      </c>
      <c r="F192">
        <f t="shared" si="17"/>
        <v>0</v>
      </c>
      <c r="G192">
        <f t="shared" si="18"/>
        <v>0</v>
      </c>
      <c r="H192">
        <f t="shared" si="19"/>
        <v>0</v>
      </c>
      <c r="I192">
        <f t="shared" si="20"/>
        <v>0</v>
      </c>
    </row>
    <row r="193" spans="1:9" x14ac:dyDescent="0.25">
      <c r="A193" t="s">
        <v>407</v>
      </c>
      <c r="B193" t="str">
        <f t="shared" si="14"/>
        <v>2015-09-28</v>
      </c>
      <c r="C193" s="9" t="s">
        <v>408</v>
      </c>
      <c r="D193">
        <f t="shared" si="15"/>
        <v>0</v>
      </c>
      <c r="E193">
        <f t="shared" si="16"/>
        <v>0</v>
      </c>
      <c r="F193">
        <f t="shared" si="17"/>
        <v>0</v>
      </c>
      <c r="G193">
        <f t="shared" si="18"/>
        <v>0</v>
      </c>
      <c r="H193">
        <f t="shared" si="19"/>
        <v>0</v>
      </c>
      <c r="I193">
        <f t="shared" si="20"/>
        <v>0</v>
      </c>
    </row>
    <row r="194" spans="1:9" x14ac:dyDescent="0.25">
      <c r="A194" t="s">
        <v>409</v>
      </c>
      <c r="B194" t="str">
        <f t="shared" ref="B194:B257" si="21">LEFT(A194,10)</f>
        <v>2015-09-29</v>
      </c>
      <c r="C194" s="9" t="s">
        <v>410</v>
      </c>
      <c r="D194" t="str">
        <f t="shared" si="15"/>
        <v>11,85</v>
      </c>
      <c r="E194">
        <f t="shared" si="16"/>
        <v>0</v>
      </c>
      <c r="F194">
        <f t="shared" si="17"/>
        <v>0</v>
      </c>
      <c r="G194">
        <f t="shared" si="18"/>
        <v>0</v>
      </c>
      <c r="H194">
        <f t="shared" si="19"/>
        <v>0</v>
      </c>
      <c r="I194">
        <f t="shared" si="20"/>
        <v>0</v>
      </c>
    </row>
    <row r="195" spans="1:9" x14ac:dyDescent="0.25">
      <c r="A195" t="s">
        <v>411</v>
      </c>
      <c r="B195" t="str">
        <f t="shared" si="21"/>
        <v>2015-09-30</v>
      </c>
      <c r="C195" s="9" t="s">
        <v>207</v>
      </c>
      <c r="D195" t="str">
        <f t="shared" si="15"/>
        <v>12,38</v>
      </c>
      <c r="E195" t="str">
        <f t="shared" si="16"/>
        <v>12,38</v>
      </c>
      <c r="F195">
        <f t="shared" si="17"/>
        <v>153.26440000000002</v>
      </c>
      <c r="G195" t="str">
        <f t="shared" si="18"/>
        <v>12,38</v>
      </c>
      <c r="H195">
        <f t="shared" si="19"/>
        <v>0</v>
      </c>
      <c r="I195">
        <f t="shared" si="20"/>
        <v>0</v>
      </c>
    </row>
    <row r="196" spans="1:9" x14ac:dyDescent="0.25">
      <c r="A196" t="s">
        <v>412</v>
      </c>
      <c r="B196" t="str">
        <f t="shared" si="21"/>
        <v>2015-10-01</v>
      </c>
      <c r="C196" s="9" t="s">
        <v>389</v>
      </c>
      <c r="D196" t="str">
        <f t="shared" ref="D196:D259" si="22">IF((C196&gt;C195),C196,0)</f>
        <v>12,65</v>
      </c>
      <c r="E196" t="str">
        <f t="shared" ref="E196:E259" si="23">IF(C195&gt;C194,D196,0)</f>
        <v>12,65</v>
      </c>
      <c r="F196">
        <f t="shared" ref="F196:F259" si="24">D196*E196</f>
        <v>160.02250000000001</v>
      </c>
      <c r="G196" t="str">
        <f t="shared" ref="G196:G259" si="25">IF(F196&gt;0,E196,0)</f>
        <v>12,65</v>
      </c>
      <c r="H196">
        <f t="shared" si="19"/>
        <v>0</v>
      </c>
      <c r="I196">
        <f t="shared" si="20"/>
        <v>0</v>
      </c>
    </row>
    <row r="197" spans="1:9" x14ac:dyDescent="0.25">
      <c r="A197" t="s">
        <v>413</v>
      </c>
      <c r="B197" t="str">
        <f t="shared" si="21"/>
        <v>2015-10-02</v>
      </c>
      <c r="C197" s="9" t="s">
        <v>414</v>
      </c>
      <c r="D197" t="str">
        <f t="shared" si="22"/>
        <v>12,68</v>
      </c>
      <c r="E197" t="str">
        <f t="shared" si="23"/>
        <v>12,68</v>
      </c>
      <c r="F197">
        <f t="shared" si="24"/>
        <v>160.7824</v>
      </c>
      <c r="G197" t="str">
        <f t="shared" si="25"/>
        <v>12,68</v>
      </c>
      <c r="H197">
        <f t="shared" si="19"/>
        <v>0</v>
      </c>
      <c r="I197">
        <f t="shared" si="20"/>
        <v>0</v>
      </c>
    </row>
    <row r="198" spans="1:9" x14ac:dyDescent="0.25">
      <c r="A198" t="s">
        <v>415</v>
      </c>
      <c r="B198" t="str">
        <f t="shared" si="21"/>
        <v>2015-10-05</v>
      </c>
      <c r="C198" s="9" t="s">
        <v>416</v>
      </c>
      <c r="D198" t="str">
        <f t="shared" si="22"/>
        <v>13,35</v>
      </c>
      <c r="E198" t="str">
        <f t="shared" si="23"/>
        <v>13,35</v>
      </c>
      <c r="F198">
        <f t="shared" si="24"/>
        <v>178.2225</v>
      </c>
      <c r="G198" t="str">
        <f t="shared" si="25"/>
        <v>13,35</v>
      </c>
      <c r="H198">
        <f t="shared" si="19"/>
        <v>0</v>
      </c>
      <c r="I198">
        <f t="shared" si="20"/>
        <v>0</v>
      </c>
    </row>
    <row r="199" spans="1:9" x14ac:dyDescent="0.25">
      <c r="A199" t="s">
        <v>417</v>
      </c>
      <c r="B199" t="str">
        <f t="shared" si="21"/>
        <v>2015-10-06</v>
      </c>
      <c r="C199" s="9" t="s">
        <v>418</v>
      </c>
      <c r="D199" t="str">
        <f t="shared" si="22"/>
        <v>13,51</v>
      </c>
      <c r="E199" t="str">
        <f t="shared" si="23"/>
        <v>13,51</v>
      </c>
      <c r="F199">
        <f t="shared" si="24"/>
        <v>182.52009999999999</v>
      </c>
      <c r="G199" t="str">
        <f t="shared" si="25"/>
        <v>13,51</v>
      </c>
      <c r="H199">
        <f t="shared" si="19"/>
        <v>0</v>
      </c>
      <c r="I199">
        <f t="shared" si="20"/>
        <v>0</v>
      </c>
    </row>
    <row r="200" spans="1:9" x14ac:dyDescent="0.25">
      <c r="A200" t="s">
        <v>419</v>
      </c>
      <c r="B200" t="str">
        <f t="shared" si="21"/>
        <v>2015-10-07</v>
      </c>
      <c r="C200" s="9" t="s">
        <v>420</v>
      </c>
      <c r="D200" t="str">
        <f t="shared" si="22"/>
        <v>14,22</v>
      </c>
      <c r="E200" t="str">
        <f t="shared" si="23"/>
        <v>14,22</v>
      </c>
      <c r="F200">
        <f t="shared" si="24"/>
        <v>202.20840000000001</v>
      </c>
      <c r="G200" t="str">
        <f t="shared" si="25"/>
        <v>14,22</v>
      </c>
      <c r="H200">
        <f t="shared" si="19"/>
        <v>0</v>
      </c>
      <c r="I200">
        <f t="shared" si="20"/>
        <v>0</v>
      </c>
    </row>
    <row r="201" spans="1:9" x14ac:dyDescent="0.25">
      <c r="A201" t="s">
        <v>421</v>
      </c>
      <c r="B201" t="str">
        <f t="shared" si="21"/>
        <v>2015-10-08</v>
      </c>
      <c r="C201" s="9">
        <v>14.2</v>
      </c>
      <c r="D201">
        <f t="shared" si="22"/>
        <v>0</v>
      </c>
      <c r="E201">
        <f t="shared" si="23"/>
        <v>0</v>
      </c>
      <c r="F201">
        <f t="shared" si="24"/>
        <v>0</v>
      </c>
      <c r="G201">
        <f t="shared" si="25"/>
        <v>0</v>
      </c>
      <c r="H201">
        <f t="shared" si="19"/>
        <v>0</v>
      </c>
      <c r="I201">
        <f t="shared" si="20"/>
        <v>0</v>
      </c>
    </row>
    <row r="202" spans="1:9" x14ac:dyDescent="0.25">
      <c r="A202" t="s">
        <v>422</v>
      </c>
      <c r="B202" t="str">
        <f t="shared" si="21"/>
        <v>2015-10-09</v>
      </c>
      <c r="C202" s="9" t="s">
        <v>332</v>
      </c>
      <c r="D202" t="str">
        <f t="shared" si="22"/>
        <v>14,41</v>
      </c>
      <c r="E202">
        <f t="shared" si="23"/>
        <v>0</v>
      </c>
      <c r="F202">
        <f t="shared" si="24"/>
        <v>0</v>
      </c>
      <c r="G202">
        <f t="shared" si="25"/>
        <v>0</v>
      </c>
      <c r="H202">
        <f t="shared" si="19"/>
        <v>0</v>
      </c>
      <c r="I202">
        <f t="shared" si="20"/>
        <v>0</v>
      </c>
    </row>
    <row r="203" spans="1:9" x14ac:dyDescent="0.25">
      <c r="A203" t="s">
        <v>423</v>
      </c>
      <c r="B203" t="str">
        <f t="shared" si="21"/>
        <v>2015-10-12</v>
      </c>
      <c r="C203" s="9">
        <v>13.7</v>
      </c>
      <c r="D203">
        <f t="shared" si="22"/>
        <v>0</v>
      </c>
      <c r="E203">
        <f t="shared" si="23"/>
        <v>0</v>
      </c>
      <c r="F203">
        <f t="shared" si="24"/>
        <v>0</v>
      </c>
      <c r="G203">
        <f t="shared" si="25"/>
        <v>0</v>
      </c>
      <c r="H203">
        <f t="shared" si="19"/>
        <v>0</v>
      </c>
      <c r="I203">
        <f t="shared" si="20"/>
        <v>0</v>
      </c>
    </row>
    <row r="204" spans="1:9" x14ac:dyDescent="0.25">
      <c r="A204" t="s">
        <v>424</v>
      </c>
      <c r="B204" t="str">
        <f t="shared" si="21"/>
        <v>2015-10-13</v>
      </c>
      <c r="C204" s="9" t="s">
        <v>425</v>
      </c>
      <c r="D204" t="str">
        <f t="shared" si="22"/>
        <v>13,75</v>
      </c>
      <c r="E204">
        <f t="shared" si="23"/>
        <v>0</v>
      </c>
      <c r="F204">
        <f t="shared" si="24"/>
        <v>0</v>
      </c>
      <c r="G204">
        <f t="shared" si="25"/>
        <v>0</v>
      </c>
      <c r="H204">
        <f t="shared" si="19"/>
        <v>0</v>
      </c>
      <c r="I204">
        <f t="shared" si="20"/>
        <v>0</v>
      </c>
    </row>
    <row r="205" spans="1:9" x14ac:dyDescent="0.25">
      <c r="A205" t="s">
        <v>426</v>
      </c>
      <c r="B205" t="str">
        <f t="shared" si="21"/>
        <v>2015-10-14</v>
      </c>
      <c r="C205" s="9" t="s">
        <v>427</v>
      </c>
      <c r="D205">
        <f t="shared" si="22"/>
        <v>0</v>
      </c>
      <c r="E205">
        <f t="shared" si="23"/>
        <v>0</v>
      </c>
      <c r="F205">
        <f t="shared" si="24"/>
        <v>0</v>
      </c>
      <c r="G205">
        <f t="shared" si="25"/>
        <v>0</v>
      </c>
      <c r="H205">
        <f t="shared" si="19"/>
        <v>0</v>
      </c>
      <c r="I205">
        <f t="shared" si="20"/>
        <v>0</v>
      </c>
    </row>
    <row r="206" spans="1:9" x14ac:dyDescent="0.25">
      <c r="A206" t="s">
        <v>428</v>
      </c>
      <c r="B206" t="str">
        <f t="shared" si="21"/>
        <v>2015-10-15</v>
      </c>
      <c r="C206" s="9" t="s">
        <v>233</v>
      </c>
      <c r="D206" t="str">
        <f t="shared" si="22"/>
        <v>13,61</v>
      </c>
      <c r="E206">
        <f t="shared" si="23"/>
        <v>0</v>
      </c>
      <c r="F206">
        <f t="shared" si="24"/>
        <v>0</v>
      </c>
      <c r="G206">
        <f t="shared" si="25"/>
        <v>0</v>
      </c>
      <c r="H206">
        <f t="shared" si="19"/>
        <v>0</v>
      </c>
      <c r="I206">
        <f t="shared" si="20"/>
        <v>0</v>
      </c>
    </row>
    <row r="207" spans="1:9" x14ac:dyDescent="0.25">
      <c r="A207" t="s">
        <v>429</v>
      </c>
      <c r="B207" t="str">
        <f t="shared" si="21"/>
        <v>2015-10-16</v>
      </c>
      <c r="C207" s="9" t="s">
        <v>226</v>
      </c>
      <c r="D207">
        <f t="shared" si="22"/>
        <v>0</v>
      </c>
      <c r="E207">
        <f t="shared" si="23"/>
        <v>0</v>
      </c>
      <c r="F207">
        <f t="shared" si="24"/>
        <v>0</v>
      </c>
      <c r="G207">
        <f t="shared" si="25"/>
        <v>0</v>
      </c>
      <c r="H207">
        <f t="shared" ref="H207:H270" si="26">IF(C207/$H$13&gt;1.084,0,1)</f>
        <v>0</v>
      </c>
      <c r="I207">
        <f t="shared" si="20"/>
        <v>0</v>
      </c>
    </row>
    <row r="208" spans="1:9" x14ac:dyDescent="0.25">
      <c r="A208" t="s">
        <v>430</v>
      </c>
      <c r="B208" t="str">
        <f t="shared" si="21"/>
        <v>2015-10-19</v>
      </c>
      <c r="C208" s="9" t="s">
        <v>233</v>
      </c>
      <c r="D208" t="str">
        <f t="shared" si="22"/>
        <v>13,61</v>
      </c>
      <c r="E208">
        <f t="shared" si="23"/>
        <v>0</v>
      </c>
      <c r="F208">
        <f t="shared" si="24"/>
        <v>0</v>
      </c>
      <c r="G208">
        <f t="shared" si="25"/>
        <v>0</v>
      </c>
      <c r="H208">
        <f t="shared" si="26"/>
        <v>0</v>
      </c>
      <c r="I208">
        <f t="shared" ref="I208:I271" si="27">IF(C208/$I$14&gt;1.084,0,1)</f>
        <v>0</v>
      </c>
    </row>
    <row r="209" spans="1:9" x14ac:dyDescent="0.25">
      <c r="A209" t="s">
        <v>431</v>
      </c>
      <c r="B209" t="str">
        <f t="shared" si="21"/>
        <v>2015-10-20</v>
      </c>
      <c r="C209" s="9" t="s">
        <v>432</v>
      </c>
      <c r="D209">
        <f t="shared" si="22"/>
        <v>0</v>
      </c>
      <c r="E209">
        <f t="shared" si="23"/>
        <v>0</v>
      </c>
      <c r="F209">
        <f t="shared" si="24"/>
        <v>0</v>
      </c>
      <c r="G209">
        <f t="shared" si="25"/>
        <v>0</v>
      </c>
      <c r="H209">
        <f t="shared" si="26"/>
        <v>0</v>
      </c>
      <c r="I209">
        <f t="shared" si="27"/>
        <v>0</v>
      </c>
    </row>
    <row r="210" spans="1:9" x14ac:dyDescent="0.25">
      <c r="A210" t="s">
        <v>433</v>
      </c>
      <c r="B210" t="str">
        <f t="shared" si="21"/>
        <v>2015-10-21</v>
      </c>
      <c r="C210" s="9" t="s">
        <v>425</v>
      </c>
      <c r="D210" t="str">
        <f t="shared" si="22"/>
        <v>13,75</v>
      </c>
      <c r="E210">
        <f t="shared" si="23"/>
        <v>0</v>
      </c>
      <c r="F210">
        <f t="shared" si="24"/>
        <v>0</v>
      </c>
      <c r="G210">
        <f t="shared" si="25"/>
        <v>0</v>
      </c>
      <c r="H210">
        <f t="shared" si="26"/>
        <v>0</v>
      </c>
      <c r="I210">
        <f t="shared" si="27"/>
        <v>0</v>
      </c>
    </row>
    <row r="211" spans="1:9" x14ac:dyDescent="0.25">
      <c r="A211" t="s">
        <v>434</v>
      </c>
      <c r="B211" t="str">
        <f t="shared" si="21"/>
        <v>2015-10-22</v>
      </c>
      <c r="C211" s="9" t="s">
        <v>435</v>
      </c>
      <c r="D211" t="str">
        <f t="shared" si="22"/>
        <v>13,77</v>
      </c>
      <c r="E211" t="str">
        <f t="shared" si="23"/>
        <v>13,77</v>
      </c>
      <c r="F211">
        <f t="shared" si="24"/>
        <v>189.6129</v>
      </c>
      <c r="G211" t="str">
        <f t="shared" si="25"/>
        <v>13,77</v>
      </c>
      <c r="H211">
        <f t="shared" si="26"/>
        <v>0</v>
      </c>
      <c r="I211">
        <f t="shared" si="27"/>
        <v>0</v>
      </c>
    </row>
    <row r="212" spans="1:9" x14ac:dyDescent="0.25">
      <c r="A212" t="s">
        <v>436</v>
      </c>
      <c r="B212" t="str">
        <f t="shared" si="21"/>
        <v>2015-10-23</v>
      </c>
      <c r="C212" s="9">
        <v>14</v>
      </c>
      <c r="D212">
        <f t="shared" si="22"/>
        <v>0</v>
      </c>
      <c r="E212">
        <f t="shared" si="23"/>
        <v>0</v>
      </c>
      <c r="F212">
        <f t="shared" si="24"/>
        <v>0</v>
      </c>
      <c r="G212">
        <f t="shared" si="25"/>
        <v>0</v>
      </c>
      <c r="H212">
        <f t="shared" si="26"/>
        <v>0</v>
      </c>
      <c r="I212">
        <f t="shared" si="27"/>
        <v>0</v>
      </c>
    </row>
    <row r="213" spans="1:9" x14ac:dyDescent="0.25">
      <c r="A213" t="s">
        <v>437</v>
      </c>
      <c r="B213" t="str">
        <f t="shared" si="21"/>
        <v>2015-10-26</v>
      </c>
      <c r="C213" s="9" t="s">
        <v>237</v>
      </c>
      <c r="D213" t="str">
        <f t="shared" si="22"/>
        <v>14,14</v>
      </c>
      <c r="E213">
        <f t="shared" si="23"/>
        <v>0</v>
      </c>
      <c r="F213">
        <f t="shared" si="24"/>
        <v>0</v>
      </c>
      <c r="G213">
        <f t="shared" si="25"/>
        <v>0</v>
      </c>
      <c r="H213">
        <f t="shared" si="26"/>
        <v>0</v>
      </c>
      <c r="I213">
        <f t="shared" si="27"/>
        <v>0</v>
      </c>
    </row>
    <row r="214" spans="1:9" x14ac:dyDescent="0.25">
      <c r="A214" t="s">
        <v>438</v>
      </c>
      <c r="B214" t="str">
        <f t="shared" si="21"/>
        <v>2015-10-27</v>
      </c>
      <c r="C214" s="9" t="s">
        <v>425</v>
      </c>
      <c r="D214">
        <f t="shared" si="22"/>
        <v>0</v>
      </c>
      <c r="E214">
        <f t="shared" si="23"/>
        <v>0</v>
      </c>
      <c r="F214">
        <f t="shared" si="24"/>
        <v>0</v>
      </c>
      <c r="G214">
        <f t="shared" si="25"/>
        <v>0</v>
      </c>
      <c r="H214">
        <f t="shared" si="26"/>
        <v>0</v>
      </c>
      <c r="I214">
        <f t="shared" si="27"/>
        <v>0</v>
      </c>
    </row>
    <row r="215" spans="1:9" x14ac:dyDescent="0.25">
      <c r="A215" t="s">
        <v>439</v>
      </c>
      <c r="B215" t="str">
        <f t="shared" si="21"/>
        <v>2015-10-28</v>
      </c>
      <c r="C215" s="9" t="s">
        <v>440</v>
      </c>
      <c r="D215" t="str">
        <f t="shared" si="22"/>
        <v>14,06</v>
      </c>
      <c r="E215">
        <f t="shared" si="23"/>
        <v>0</v>
      </c>
      <c r="F215">
        <f t="shared" si="24"/>
        <v>0</v>
      </c>
      <c r="G215">
        <f t="shared" si="25"/>
        <v>0</v>
      </c>
      <c r="H215">
        <f t="shared" si="26"/>
        <v>0</v>
      </c>
      <c r="I215">
        <f t="shared" si="27"/>
        <v>0</v>
      </c>
    </row>
    <row r="216" spans="1:9" x14ac:dyDescent="0.25">
      <c r="A216" t="s">
        <v>441</v>
      </c>
      <c r="B216" t="str">
        <f t="shared" si="21"/>
        <v>2015-10-29</v>
      </c>
      <c r="C216" s="9" t="s">
        <v>442</v>
      </c>
      <c r="D216" t="str">
        <f t="shared" si="22"/>
        <v>14,28</v>
      </c>
      <c r="E216" t="str">
        <f t="shared" si="23"/>
        <v>14,28</v>
      </c>
      <c r="F216">
        <f t="shared" si="24"/>
        <v>203.91839999999999</v>
      </c>
      <c r="G216" t="str">
        <f t="shared" si="25"/>
        <v>14,28</v>
      </c>
      <c r="H216">
        <f t="shared" si="26"/>
        <v>0</v>
      </c>
      <c r="I216">
        <f t="shared" si="27"/>
        <v>0</v>
      </c>
    </row>
    <row r="217" spans="1:9" x14ac:dyDescent="0.25">
      <c r="A217" t="s">
        <v>443</v>
      </c>
      <c r="B217" t="str">
        <f t="shared" si="21"/>
        <v>2015-10-30</v>
      </c>
      <c r="C217" s="9" t="s">
        <v>444</v>
      </c>
      <c r="D217" t="str">
        <f t="shared" si="22"/>
        <v>14,38</v>
      </c>
      <c r="E217" t="str">
        <f t="shared" si="23"/>
        <v>14,38</v>
      </c>
      <c r="F217">
        <f t="shared" si="24"/>
        <v>206.78440000000003</v>
      </c>
      <c r="G217" t="str">
        <f t="shared" si="25"/>
        <v>14,38</v>
      </c>
      <c r="H217">
        <f t="shared" si="26"/>
        <v>0</v>
      </c>
      <c r="I217">
        <f t="shared" si="27"/>
        <v>0</v>
      </c>
    </row>
    <row r="218" spans="1:9" x14ac:dyDescent="0.25">
      <c r="A218" t="s">
        <v>445</v>
      </c>
      <c r="B218" t="str">
        <f t="shared" si="21"/>
        <v>2015-11-02</v>
      </c>
      <c r="C218" s="9" t="s">
        <v>446</v>
      </c>
      <c r="D218" t="str">
        <f t="shared" si="22"/>
        <v>14,51</v>
      </c>
      <c r="E218" t="str">
        <f t="shared" si="23"/>
        <v>14,51</v>
      </c>
      <c r="F218">
        <f t="shared" si="24"/>
        <v>210.5401</v>
      </c>
      <c r="G218" t="str">
        <f t="shared" si="25"/>
        <v>14,51</v>
      </c>
      <c r="H218">
        <f t="shared" si="26"/>
        <v>0</v>
      </c>
      <c r="I218">
        <f t="shared" si="27"/>
        <v>0</v>
      </c>
    </row>
    <row r="219" spans="1:9" x14ac:dyDescent="0.25">
      <c r="A219" t="s">
        <v>447</v>
      </c>
      <c r="B219" t="str">
        <f t="shared" si="21"/>
        <v>2015-11-03</v>
      </c>
      <c r="C219" s="9" t="s">
        <v>448</v>
      </c>
      <c r="D219" t="str">
        <f t="shared" si="22"/>
        <v>14,64</v>
      </c>
      <c r="E219" t="str">
        <f t="shared" si="23"/>
        <v>14,64</v>
      </c>
      <c r="F219">
        <f t="shared" si="24"/>
        <v>214.32960000000003</v>
      </c>
      <c r="G219" t="str">
        <f t="shared" si="25"/>
        <v>14,64</v>
      </c>
      <c r="H219">
        <f t="shared" si="26"/>
        <v>0</v>
      </c>
      <c r="I219">
        <f t="shared" si="27"/>
        <v>0</v>
      </c>
    </row>
    <row r="220" spans="1:9" x14ac:dyDescent="0.25">
      <c r="A220" t="s">
        <v>449</v>
      </c>
      <c r="B220" t="str">
        <f t="shared" si="21"/>
        <v>2015-11-04</v>
      </c>
      <c r="C220" s="9" t="s">
        <v>450</v>
      </c>
      <c r="D220">
        <f t="shared" si="22"/>
        <v>0</v>
      </c>
      <c r="E220">
        <f t="shared" si="23"/>
        <v>0</v>
      </c>
      <c r="F220">
        <f t="shared" si="24"/>
        <v>0</v>
      </c>
      <c r="G220">
        <f t="shared" si="25"/>
        <v>0</v>
      </c>
      <c r="H220">
        <f t="shared" si="26"/>
        <v>0</v>
      </c>
      <c r="I220">
        <f t="shared" si="27"/>
        <v>0</v>
      </c>
    </row>
    <row r="221" spans="1:9" x14ac:dyDescent="0.25">
      <c r="A221" t="s">
        <v>451</v>
      </c>
      <c r="B221" t="str">
        <f t="shared" si="21"/>
        <v>2015-11-05</v>
      </c>
      <c r="C221" s="9" t="s">
        <v>452</v>
      </c>
      <c r="D221" t="str">
        <f t="shared" si="22"/>
        <v>14,98</v>
      </c>
      <c r="E221">
        <f t="shared" si="23"/>
        <v>0</v>
      </c>
      <c r="F221">
        <f t="shared" si="24"/>
        <v>0</v>
      </c>
      <c r="G221">
        <f t="shared" si="25"/>
        <v>0</v>
      </c>
      <c r="H221">
        <f t="shared" si="26"/>
        <v>0</v>
      </c>
      <c r="I221">
        <f t="shared" si="27"/>
        <v>0</v>
      </c>
    </row>
    <row r="222" spans="1:9" x14ac:dyDescent="0.25">
      <c r="A222" t="s">
        <v>453</v>
      </c>
      <c r="B222" t="str">
        <f t="shared" si="21"/>
        <v>2015-11-06</v>
      </c>
      <c r="C222" s="9" t="s">
        <v>454</v>
      </c>
      <c r="D222" t="str">
        <f t="shared" si="22"/>
        <v>15,36</v>
      </c>
      <c r="E222" t="str">
        <f t="shared" si="23"/>
        <v>15,36</v>
      </c>
      <c r="F222">
        <f t="shared" si="24"/>
        <v>235.92959999999999</v>
      </c>
      <c r="G222" t="str">
        <f t="shared" si="25"/>
        <v>15,36</v>
      </c>
      <c r="H222">
        <f t="shared" si="26"/>
        <v>0</v>
      </c>
      <c r="I222">
        <f t="shared" si="27"/>
        <v>0</v>
      </c>
    </row>
    <row r="223" spans="1:9" x14ac:dyDescent="0.25">
      <c r="A223" t="s">
        <v>455</v>
      </c>
      <c r="B223" t="str">
        <f t="shared" si="21"/>
        <v>2015-11-09</v>
      </c>
      <c r="C223" s="9" t="s">
        <v>456</v>
      </c>
      <c r="D223">
        <f t="shared" si="22"/>
        <v>0</v>
      </c>
      <c r="E223">
        <f t="shared" si="23"/>
        <v>0</v>
      </c>
      <c r="F223">
        <f t="shared" si="24"/>
        <v>0</v>
      </c>
      <c r="G223">
        <f t="shared" si="25"/>
        <v>0</v>
      </c>
      <c r="H223">
        <f t="shared" si="26"/>
        <v>0</v>
      </c>
      <c r="I223">
        <f t="shared" si="27"/>
        <v>0</v>
      </c>
    </row>
    <row r="224" spans="1:9" x14ac:dyDescent="0.25">
      <c r="A224" t="s">
        <v>457</v>
      </c>
      <c r="B224" t="str">
        <f t="shared" si="21"/>
        <v>2015-11-10</v>
      </c>
      <c r="C224" s="9" t="s">
        <v>458</v>
      </c>
      <c r="D224" t="str">
        <f t="shared" si="22"/>
        <v>15,29</v>
      </c>
      <c r="E224">
        <f t="shared" si="23"/>
        <v>0</v>
      </c>
      <c r="F224">
        <f t="shared" si="24"/>
        <v>0</v>
      </c>
      <c r="G224">
        <f t="shared" si="25"/>
        <v>0</v>
      </c>
      <c r="H224">
        <f t="shared" si="26"/>
        <v>0</v>
      </c>
      <c r="I224">
        <f t="shared" si="27"/>
        <v>0</v>
      </c>
    </row>
    <row r="225" spans="1:9" x14ac:dyDescent="0.25">
      <c r="A225" t="s">
        <v>459</v>
      </c>
      <c r="B225" t="str">
        <f t="shared" si="21"/>
        <v>2015-11-11</v>
      </c>
      <c r="C225" s="9" t="s">
        <v>460</v>
      </c>
      <c r="D225">
        <f t="shared" si="22"/>
        <v>0</v>
      </c>
      <c r="E225">
        <f t="shared" si="23"/>
        <v>0</v>
      </c>
      <c r="F225">
        <f t="shared" si="24"/>
        <v>0</v>
      </c>
      <c r="G225">
        <f t="shared" si="25"/>
        <v>0</v>
      </c>
      <c r="H225">
        <f t="shared" si="26"/>
        <v>0</v>
      </c>
      <c r="I225">
        <f t="shared" si="27"/>
        <v>0</v>
      </c>
    </row>
    <row r="226" spans="1:9" x14ac:dyDescent="0.25">
      <c r="A226" t="s">
        <v>461</v>
      </c>
      <c r="B226" t="str">
        <f t="shared" si="21"/>
        <v>2015-11-12</v>
      </c>
      <c r="C226" s="9" t="s">
        <v>346</v>
      </c>
      <c r="D226">
        <f t="shared" si="22"/>
        <v>0</v>
      </c>
      <c r="E226">
        <f t="shared" si="23"/>
        <v>0</v>
      </c>
      <c r="F226">
        <f t="shared" si="24"/>
        <v>0</v>
      </c>
      <c r="G226">
        <f t="shared" si="25"/>
        <v>0</v>
      </c>
      <c r="H226">
        <f t="shared" si="26"/>
        <v>0</v>
      </c>
      <c r="I226">
        <f t="shared" si="27"/>
        <v>0</v>
      </c>
    </row>
    <row r="227" spans="1:9" x14ac:dyDescent="0.25">
      <c r="A227" t="s">
        <v>462</v>
      </c>
      <c r="B227" t="str">
        <f t="shared" si="21"/>
        <v>2015-11-13</v>
      </c>
      <c r="C227" s="9">
        <v>14.9</v>
      </c>
      <c r="D227">
        <f t="shared" si="22"/>
        <v>0</v>
      </c>
      <c r="E227">
        <f t="shared" si="23"/>
        <v>0</v>
      </c>
      <c r="F227">
        <f t="shared" si="24"/>
        <v>0</v>
      </c>
      <c r="G227">
        <f t="shared" si="25"/>
        <v>0</v>
      </c>
      <c r="H227">
        <f t="shared" si="26"/>
        <v>0</v>
      </c>
      <c r="I227">
        <f t="shared" si="27"/>
        <v>0</v>
      </c>
    </row>
    <row r="228" spans="1:9" x14ac:dyDescent="0.25">
      <c r="A228" t="s">
        <v>463</v>
      </c>
      <c r="B228" t="str">
        <f t="shared" si="21"/>
        <v>2015-11-16</v>
      </c>
      <c r="C228" s="9" t="s">
        <v>344</v>
      </c>
      <c r="D228" t="str">
        <f t="shared" si="22"/>
        <v>15,35</v>
      </c>
      <c r="E228">
        <f t="shared" si="23"/>
        <v>0</v>
      </c>
      <c r="F228">
        <f t="shared" si="24"/>
        <v>0</v>
      </c>
      <c r="G228">
        <f t="shared" si="25"/>
        <v>0</v>
      </c>
      <c r="H228">
        <f t="shared" si="26"/>
        <v>0</v>
      </c>
      <c r="I228">
        <f t="shared" si="27"/>
        <v>0</v>
      </c>
    </row>
    <row r="229" spans="1:9" x14ac:dyDescent="0.25">
      <c r="A229" t="s">
        <v>464</v>
      </c>
      <c r="B229" t="str">
        <f t="shared" si="21"/>
        <v>2015-11-17</v>
      </c>
      <c r="C229" s="9" t="s">
        <v>465</v>
      </c>
      <c r="D229" t="str">
        <f t="shared" si="22"/>
        <v>15,69</v>
      </c>
      <c r="E229" t="str">
        <f t="shared" si="23"/>
        <v>15,69</v>
      </c>
      <c r="F229">
        <f t="shared" si="24"/>
        <v>246.17609999999999</v>
      </c>
      <c r="G229" t="str">
        <f t="shared" si="25"/>
        <v>15,69</v>
      </c>
      <c r="H229">
        <f t="shared" si="26"/>
        <v>0</v>
      </c>
      <c r="I229">
        <f t="shared" si="27"/>
        <v>0</v>
      </c>
    </row>
    <row r="230" spans="1:9" x14ac:dyDescent="0.25">
      <c r="A230" t="s">
        <v>466</v>
      </c>
      <c r="B230" t="str">
        <f t="shared" si="21"/>
        <v>2015-11-18</v>
      </c>
      <c r="C230" s="9" t="s">
        <v>338</v>
      </c>
      <c r="D230">
        <f t="shared" si="22"/>
        <v>0</v>
      </c>
      <c r="E230">
        <f t="shared" si="23"/>
        <v>0</v>
      </c>
      <c r="F230">
        <f t="shared" si="24"/>
        <v>0</v>
      </c>
      <c r="G230">
        <f t="shared" si="25"/>
        <v>0</v>
      </c>
      <c r="H230">
        <f t="shared" si="26"/>
        <v>0</v>
      </c>
      <c r="I230">
        <f t="shared" si="27"/>
        <v>0</v>
      </c>
    </row>
    <row r="231" spans="1:9" x14ac:dyDescent="0.25">
      <c r="A231" t="s">
        <v>467</v>
      </c>
      <c r="B231" t="str">
        <f t="shared" si="21"/>
        <v>2015-11-19</v>
      </c>
      <c r="C231" s="9" t="s">
        <v>468</v>
      </c>
      <c r="D231">
        <f t="shared" si="22"/>
        <v>0</v>
      </c>
      <c r="E231">
        <f t="shared" si="23"/>
        <v>0</v>
      </c>
      <c r="F231">
        <f t="shared" si="24"/>
        <v>0</v>
      </c>
      <c r="G231">
        <f t="shared" si="25"/>
        <v>0</v>
      </c>
      <c r="H231">
        <f t="shared" si="26"/>
        <v>0</v>
      </c>
      <c r="I231">
        <f t="shared" si="27"/>
        <v>0</v>
      </c>
    </row>
    <row r="232" spans="1:9" x14ac:dyDescent="0.25">
      <c r="A232" t="s">
        <v>469</v>
      </c>
      <c r="B232" t="str">
        <f t="shared" si="21"/>
        <v>2015-11-20</v>
      </c>
      <c r="C232" s="9" t="s">
        <v>470</v>
      </c>
      <c r="D232">
        <f t="shared" si="22"/>
        <v>0</v>
      </c>
      <c r="E232">
        <f t="shared" si="23"/>
        <v>0</v>
      </c>
      <c r="F232">
        <f t="shared" si="24"/>
        <v>0</v>
      </c>
      <c r="G232">
        <f t="shared" si="25"/>
        <v>0</v>
      </c>
      <c r="H232">
        <f t="shared" si="26"/>
        <v>0</v>
      </c>
      <c r="I232">
        <f t="shared" si="27"/>
        <v>0</v>
      </c>
    </row>
    <row r="233" spans="1:9" x14ac:dyDescent="0.25">
      <c r="A233" t="s">
        <v>471</v>
      </c>
      <c r="B233" t="str">
        <f t="shared" si="21"/>
        <v>2015-11-23</v>
      </c>
      <c r="C233" s="9" t="s">
        <v>472</v>
      </c>
      <c r="D233" t="str">
        <f t="shared" si="22"/>
        <v>15,79</v>
      </c>
      <c r="E233">
        <f t="shared" si="23"/>
        <v>0</v>
      </c>
      <c r="F233">
        <f t="shared" si="24"/>
        <v>0</v>
      </c>
      <c r="G233">
        <f t="shared" si="25"/>
        <v>0</v>
      </c>
      <c r="H233">
        <f t="shared" si="26"/>
        <v>0</v>
      </c>
      <c r="I233">
        <f t="shared" si="27"/>
        <v>0</v>
      </c>
    </row>
    <row r="234" spans="1:9" x14ac:dyDescent="0.25">
      <c r="A234" t="s">
        <v>473</v>
      </c>
      <c r="B234" t="str">
        <f t="shared" si="21"/>
        <v>2015-11-24</v>
      </c>
      <c r="C234" s="9" t="s">
        <v>474</v>
      </c>
      <c r="D234">
        <f t="shared" si="22"/>
        <v>0</v>
      </c>
      <c r="E234">
        <f t="shared" si="23"/>
        <v>0</v>
      </c>
      <c r="F234">
        <f t="shared" si="24"/>
        <v>0</v>
      </c>
      <c r="G234">
        <f t="shared" si="25"/>
        <v>0</v>
      </c>
      <c r="H234">
        <f t="shared" si="26"/>
        <v>0</v>
      </c>
      <c r="I234">
        <f t="shared" si="27"/>
        <v>0</v>
      </c>
    </row>
    <row r="235" spans="1:9" x14ac:dyDescent="0.25">
      <c r="A235" t="s">
        <v>475</v>
      </c>
      <c r="B235" t="str">
        <f t="shared" si="21"/>
        <v>2015-11-25</v>
      </c>
      <c r="C235" s="9" t="s">
        <v>476</v>
      </c>
      <c r="D235" t="str">
        <f t="shared" si="22"/>
        <v>15,66</v>
      </c>
      <c r="E235">
        <f t="shared" si="23"/>
        <v>0</v>
      </c>
      <c r="F235">
        <f t="shared" si="24"/>
        <v>0</v>
      </c>
      <c r="G235">
        <f t="shared" si="25"/>
        <v>0</v>
      </c>
      <c r="H235">
        <f t="shared" si="26"/>
        <v>0</v>
      </c>
      <c r="I235">
        <f t="shared" si="27"/>
        <v>0</v>
      </c>
    </row>
    <row r="236" spans="1:9" x14ac:dyDescent="0.25">
      <c r="A236" t="s">
        <v>477</v>
      </c>
      <c r="B236" t="str">
        <f t="shared" si="21"/>
        <v>2015-11-26</v>
      </c>
      <c r="C236" s="9" t="s">
        <v>324</v>
      </c>
      <c r="D236" t="str">
        <f t="shared" si="22"/>
        <v>15,81</v>
      </c>
      <c r="E236" t="str">
        <f t="shared" si="23"/>
        <v>15,81</v>
      </c>
      <c r="F236">
        <f t="shared" si="24"/>
        <v>249.95610000000002</v>
      </c>
      <c r="G236" t="str">
        <f t="shared" si="25"/>
        <v>15,81</v>
      </c>
      <c r="H236">
        <f t="shared" si="26"/>
        <v>0</v>
      </c>
      <c r="I236">
        <f t="shared" si="27"/>
        <v>0</v>
      </c>
    </row>
    <row r="237" spans="1:9" x14ac:dyDescent="0.25">
      <c r="A237" t="s">
        <v>478</v>
      </c>
      <c r="B237" t="str">
        <f t="shared" si="21"/>
        <v>2015-11-27</v>
      </c>
      <c r="C237" s="9" t="s">
        <v>328</v>
      </c>
      <c r="D237" t="str">
        <f t="shared" si="22"/>
        <v>16,39</v>
      </c>
      <c r="E237" t="str">
        <f t="shared" si="23"/>
        <v>16,39</v>
      </c>
      <c r="F237">
        <f t="shared" si="24"/>
        <v>268.63210000000004</v>
      </c>
      <c r="G237" t="str">
        <f t="shared" si="25"/>
        <v>16,39</v>
      </c>
      <c r="H237">
        <f t="shared" si="26"/>
        <v>0</v>
      </c>
      <c r="I237">
        <f t="shared" si="27"/>
        <v>0</v>
      </c>
    </row>
    <row r="238" spans="1:9" x14ac:dyDescent="0.25">
      <c r="A238" t="s">
        <v>479</v>
      </c>
      <c r="B238" t="str">
        <f t="shared" si="21"/>
        <v>2015-11-30</v>
      </c>
      <c r="C238" s="9" t="s">
        <v>318</v>
      </c>
      <c r="D238" t="str">
        <f t="shared" si="22"/>
        <v>16,57</v>
      </c>
      <c r="E238" t="str">
        <f t="shared" si="23"/>
        <v>16,57</v>
      </c>
      <c r="F238">
        <f t="shared" si="24"/>
        <v>274.56490000000002</v>
      </c>
      <c r="G238" t="str">
        <f t="shared" si="25"/>
        <v>16,57</v>
      </c>
      <c r="H238">
        <f t="shared" si="26"/>
        <v>0</v>
      </c>
      <c r="I238">
        <f t="shared" si="27"/>
        <v>0</v>
      </c>
    </row>
    <row r="239" spans="1:9" x14ac:dyDescent="0.25">
      <c r="A239" t="s">
        <v>480</v>
      </c>
      <c r="B239" t="str">
        <f t="shared" si="21"/>
        <v>2015-12-01</v>
      </c>
      <c r="C239" s="9" t="s">
        <v>481</v>
      </c>
      <c r="D239">
        <f t="shared" si="22"/>
        <v>0</v>
      </c>
      <c r="E239">
        <f t="shared" si="23"/>
        <v>0</v>
      </c>
      <c r="F239">
        <f t="shared" si="24"/>
        <v>0</v>
      </c>
      <c r="G239">
        <f t="shared" si="25"/>
        <v>0</v>
      </c>
      <c r="H239">
        <f t="shared" si="26"/>
        <v>0</v>
      </c>
      <c r="I239">
        <f t="shared" si="27"/>
        <v>0</v>
      </c>
    </row>
    <row r="240" spans="1:9" x14ac:dyDescent="0.25">
      <c r="A240" t="s">
        <v>482</v>
      </c>
      <c r="B240" t="str">
        <f t="shared" si="21"/>
        <v>2015-12-02</v>
      </c>
      <c r="C240" s="9" t="s">
        <v>483</v>
      </c>
      <c r="D240" t="str">
        <f t="shared" si="22"/>
        <v>16,35</v>
      </c>
      <c r="E240">
        <f t="shared" si="23"/>
        <v>0</v>
      </c>
      <c r="F240">
        <f t="shared" si="24"/>
        <v>0</v>
      </c>
      <c r="G240">
        <f t="shared" si="25"/>
        <v>0</v>
      </c>
      <c r="H240">
        <f t="shared" si="26"/>
        <v>0</v>
      </c>
      <c r="I240">
        <f t="shared" si="27"/>
        <v>0</v>
      </c>
    </row>
    <row r="241" spans="1:9" x14ac:dyDescent="0.25">
      <c r="A241" t="s">
        <v>484</v>
      </c>
      <c r="B241" t="str">
        <f t="shared" si="21"/>
        <v>2015-12-03</v>
      </c>
      <c r="C241" s="9" t="s">
        <v>485</v>
      </c>
      <c r="D241">
        <f t="shared" si="22"/>
        <v>0</v>
      </c>
      <c r="E241">
        <f t="shared" si="23"/>
        <v>0</v>
      </c>
      <c r="F241">
        <f t="shared" si="24"/>
        <v>0</v>
      </c>
      <c r="G241">
        <f t="shared" si="25"/>
        <v>0</v>
      </c>
      <c r="H241">
        <f t="shared" si="26"/>
        <v>0</v>
      </c>
      <c r="I241">
        <f t="shared" si="27"/>
        <v>0</v>
      </c>
    </row>
    <row r="242" spans="1:9" x14ac:dyDescent="0.25">
      <c r="A242" t="s">
        <v>486</v>
      </c>
      <c r="B242" t="str">
        <f t="shared" si="21"/>
        <v>2015-12-04</v>
      </c>
      <c r="C242" s="9" t="s">
        <v>487</v>
      </c>
      <c r="D242" t="str">
        <f t="shared" si="22"/>
        <v>16,34</v>
      </c>
      <c r="E242">
        <f t="shared" si="23"/>
        <v>0</v>
      </c>
      <c r="F242">
        <f t="shared" si="24"/>
        <v>0</v>
      </c>
      <c r="G242">
        <f t="shared" si="25"/>
        <v>0</v>
      </c>
      <c r="H242">
        <f t="shared" si="26"/>
        <v>0</v>
      </c>
      <c r="I242">
        <f t="shared" si="27"/>
        <v>0</v>
      </c>
    </row>
    <row r="243" spans="1:9" x14ac:dyDescent="0.25">
      <c r="A243" t="s">
        <v>488</v>
      </c>
      <c r="B243" t="str">
        <f t="shared" si="21"/>
        <v>2015-12-07</v>
      </c>
      <c r="C243" s="9" t="s">
        <v>328</v>
      </c>
      <c r="D243" t="str">
        <f t="shared" si="22"/>
        <v>16,39</v>
      </c>
      <c r="E243" t="str">
        <f t="shared" si="23"/>
        <v>16,39</v>
      </c>
      <c r="F243">
        <f t="shared" si="24"/>
        <v>268.63210000000004</v>
      </c>
      <c r="G243" t="str">
        <f t="shared" si="25"/>
        <v>16,39</v>
      </c>
      <c r="H243">
        <f t="shared" si="26"/>
        <v>0</v>
      </c>
      <c r="I243">
        <f t="shared" si="27"/>
        <v>0</v>
      </c>
    </row>
    <row r="244" spans="1:9" x14ac:dyDescent="0.25">
      <c r="A244" t="s">
        <v>489</v>
      </c>
      <c r="B244" t="str">
        <f t="shared" si="21"/>
        <v>2015-12-08</v>
      </c>
      <c r="C244" s="9" t="s">
        <v>490</v>
      </c>
      <c r="D244">
        <f t="shared" si="22"/>
        <v>0</v>
      </c>
      <c r="E244">
        <f t="shared" si="23"/>
        <v>0</v>
      </c>
      <c r="F244">
        <f t="shared" si="24"/>
        <v>0</v>
      </c>
      <c r="G244">
        <f t="shared" si="25"/>
        <v>0</v>
      </c>
      <c r="H244">
        <f t="shared" si="26"/>
        <v>0</v>
      </c>
      <c r="I244">
        <f t="shared" si="27"/>
        <v>0</v>
      </c>
    </row>
    <row r="245" spans="1:9" x14ac:dyDescent="0.25">
      <c r="A245" t="s">
        <v>491</v>
      </c>
      <c r="B245" t="str">
        <f t="shared" si="21"/>
        <v>2015-12-09</v>
      </c>
      <c r="C245" s="9" t="s">
        <v>492</v>
      </c>
      <c r="D245" t="str">
        <f t="shared" si="22"/>
        <v>16,26</v>
      </c>
      <c r="E245">
        <f t="shared" si="23"/>
        <v>0</v>
      </c>
      <c r="F245">
        <f t="shared" si="24"/>
        <v>0</v>
      </c>
      <c r="G245">
        <f t="shared" si="25"/>
        <v>0</v>
      </c>
      <c r="H245">
        <f t="shared" si="26"/>
        <v>0</v>
      </c>
      <c r="I245">
        <f t="shared" si="27"/>
        <v>0</v>
      </c>
    </row>
    <row r="246" spans="1:9" x14ac:dyDescent="0.25">
      <c r="A246" t="s">
        <v>493</v>
      </c>
      <c r="B246" t="str">
        <f t="shared" si="21"/>
        <v>2015-12-10</v>
      </c>
      <c r="C246" s="9">
        <v>16</v>
      </c>
      <c r="D246">
        <f t="shared" si="22"/>
        <v>0</v>
      </c>
      <c r="E246">
        <f t="shared" si="23"/>
        <v>0</v>
      </c>
      <c r="F246">
        <f t="shared" si="24"/>
        <v>0</v>
      </c>
      <c r="G246">
        <f t="shared" si="25"/>
        <v>0</v>
      </c>
      <c r="H246">
        <f t="shared" si="26"/>
        <v>0</v>
      </c>
      <c r="I246">
        <f t="shared" si="27"/>
        <v>0</v>
      </c>
    </row>
    <row r="247" spans="1:9" x14ac:dyDescent="0.25">
      <c r="A247" t="s">
        <v>494</v>
      </c>
      <c r="B247" t="str">
        <f t="shared" si="21"/>
        <v>2015-12-11</v>
      </c>
      <c r="C247" s="9" t="s">
        <v>495</v>
      </c>
      <c r="D247" t="str">
        <f t="shared" si="22"/>
        <v>15,48</v>
      </c>
      <c r="E247">
        <f t="shared" si="23"/>
        <v>0</v>
      </c>
      <c r="F247">
        <f t="shared" si="24"/>
        <v>0</v>
      </c>
      <c r="G247">
        <f t="shared" si="25"/>
        <v>0</v>
      </c>
      <c r="H247">
        <f t="shared" si="26"/>
        <v>0</v>
      </c>
      <c r="I247">
        <f t="shared" si="27"/>
        <v>0</v>
      </c>
    </row>
    <row r="248" spans="1:9" x14ac:dyDescent="0.25">
      <c r="A248" t="s">
        <v>496</v>
      </c>
      <c r="B248" t="str">
        <f t="shared" si="21"/>
        <v>2015-12-14</v>
      </c>
      <c r="C248" s="9" t="s">
        <v>497</v>
      </c>
      <c r="D248">
        <f t="shared" si="22"/>
        <v>0</v>
      </c>
      <c r="E248">
        <f t="shared" si="23"/>
        <v>0</v>
      </c>
      <c r="F248">
        <f t="shared" si="24"/>
        <v>0</v>
      </c>
      <c r="G248">
        <f t="shared" si="25"/>
        <v>0</v>
      </c>
      <c r="H248">
        <f t="shared" si="26"/>
        <v>0</v>
      </c>
      <c r="I248">
        <f t="shared" si="27"/>
        <v>0</v>
      </c>
    </row>
    <row r="249" spans="1:9" x14ac:dyDescent="0.25">
      <c r="A249" t="s">
        <v>498</v>
      </c>
      <c r="B249" t="str">
        <f t="shared" si="21"/>
        <v>2015-12-15</v>
      </c>
      <c r="C249" s="9" t="s">
        <v>499</v>
      </c>
      <c r="D249" t="str">
        <f t="shared" si="22"/>
        <v>15,72</v>
      </c>
      <c r="E249">
        <f t="shared" si="23"/>
        <v>0</v>
      </c>
      <c r="F249">
        <f t="shared" si="24"/>
        <v>0</v>
      </c>
      <c r="G249">
        <f t="shared" si="25"/>
        <v>0</v>
      </c>
      <c r="H249">
        <f t="shared" si="26"/>
        <v>0</v>
      </c>
      <c r="I249">
        <f t="shared" si="27"/>
        <v>0</v>
      </c>
    </row>
    <row r="250" spans="1:9" x14ac:dyDescent="0.25">
      <c r="A250" t="s">
        <v>500</v>
      </c>
      <c r="B250" t="str">
        <f t="shared" si="21"/>
        <v>2015-12-16</v>
      </c>
      <c r="C250" s="9" t="s">
        <v>501</v>
      </c>
      <c r="D250" t="str">
        <f t="shared" si="22"/>
        <v>15,96</v>
      </c>
      <c r="E250" t="str">
        <f t="shared" si="23"/>
        <v>15,96</v>
      </c>
      <c r="F250">
        <f t="shared" si="24"/>
        <v>254.72160000000002</v>
      </c>
      <c r="G250" t="str">
        <f t="shared" si="25"/>
        <v>15,96</v>
      </c>
      <c r="H250">
        <f t="shared" si="26"/>
        <v>0</v>
      </c>
      <c r="I250">
        <f t="shared" si="27"/>
        <v>0</v>
      </c>
    </row>
    <row r="251" spans="1:9" x14ac:dyDescent="0.25">
      <c r="A251" t="s">
        <v>502</v>
      </c>
      <c r="B251" t="str">
        <f t="shared" si="21"/>
        <v>2015-12-17</v>
      </c>
      <c r="C251" s="9" t="s">
        <v>503</v>
      </c>
      <c r="D251" t="str">
        <f t="shared" si="22"/>
        <v>16,30</v>
      </c>
      <c r="E251" t="str">
        <f t="shared" si="23"/>
        <v>16,30</v>
      </c>
      <c r="F251">
        <f t="shared" si="24"/>
        <v>265.69</v>
      </c>
      <c r="G251" t="str">
        <f t="shared" si="25"/>
        <v>16,30</v>
      </c>
      <c r="H251">
        <f t="shared" si="26"/>
        <v>0</v>
      </c>
      <c r="I251">
        <f t="shared" si="27"/>
        <v>0</v>
      </c>
    </row>
    <row r="252" spans="1:9" x14ac:dyDescent="0.25">
      <c r="A252" t="s">
        <v>504</v>
      </c>
      <c r="B252" t="str">
        <f t="shared" si="21"/>
        <v>2015-12-18</v>
      </c>
      <c r="C252" s="9" t="s">
        <v>501</v>
      </c>
      <c r="D252">
        <f t="shared" si="22"/>
        <v>0</v>
      </c>
      <c r="E252">
        <f t="shared" si="23"/>
        <v>0</v>
      </c>
      <c r="F252">
        <f t="shared" si="24"/>
        <v>0</v>
      </c>
      <c r="G252">
        <f t="shared" si="25"/>
        <v>0</v>
      </c>
      <c r="H252">
        <f t="shared" si="26"/>
        <v>0</v>
      </c>
      <c r="I252">
        <f t="shared" si="27"/>
        <v>0</v>
      </c>
    </row>
    <row r="253" spans="1:9" x14ac:dyDescent="0.25">
      <c r="A253" t="s">
        <v>505</v>
      </c>
      <c r="B253" t="str">
        <f t="shared" si="21"/>
        <v>2015-12-21</v>
      </c>
      <c r="C253" s="9" t="s">
        <v>470</v>
      </c>
      <c r="D253">
        <f t="shared" si="22"/>
        <v>0</v>
      </c>
      <c r="E253">
        <f t="shared" si="23"/>
        <v>0</v>
      </c>
      <c r="F253">
        <f t="shared" si="24"/>
        <v>0</v>
      </c>
      <c r="G253">
        <f t="shared" si="25"/>
        <v>0</v>
      </c>
      <c r="H253">
        <f t="shared" si="26"/>
        <v>0</v>
      </c>
      <c r="I253">
        <f t="shared" si="27"/>
        <v>0</v>
      </c>
    </row>
    <row r="254" spans="1:9" x14ac:dyDescent="0.25">
      <c r="A254" t="s">
        <v>506</v>
      </c>
      <c r="B254" t="str">
        <f t="shared" si="21"/>
        <v>2015-12-22</v>
      </c>
      <c r="C254" s="9" t="s">
        <v>507</v>
      </c>
      <c r="D254" t="str">
        <f t="shared" si="22"/>
        <v>15,52</v>
      </c>
      <c r="E254">
        <f t="shared" si="23"/>
        <v>0</v>
      </c>
      <c r="F254">
        <f t="shared" si="24"/>
        <v>0</v>
      </c>
      <c r="G254">
        <f t="shared" si="25"/>
        <v>0</v>
      </c>
      <c r="H254">
        <f t="shared" si="26"/>
        <v>0</v>
      </c>
      <c r="I254">
        <f t="shared" si="27"/>
        <v>0</v>
      </c>
    </row>
    <row r="255" spans="1:9" x14ac:dyDescent="0.25">
      <c r="A255" t="s">
        <v>508</v>
      </c>
      <c r="B255" t="str">
        <f t="shared" si="21"/>
        <v>2015-12-23</v>
      </c>
      <c r="C255" s="9" t="s">
        <v>509</v>
      </c>
      <c r="D255" t="str">
        <f t="shared" si="22"/>
        <v>15,82</v>
      </c>
      <c r="E255" t="str">
        <f t="shared" si="23"/>
        <v>15,82</v>
      </c>
      <c r="F255">
        <f t="shared" si="24"/>
        <v>250.2724</v>
      </c>
      <c r="G255" t="str">
        <f t="shared" si="25"/>
        <v>15,82</v>
      </c>
      <c r="H255">
        <f t="shared" si="26"/>
        <v>0</v>
      </c>
      <c r="I255">
        <f t="shared" si="27"/>
        <v>0</v>
      </c>
    </row>
    <row r="256" spans="1:9" x14ac:dyDescent="0.25">
      <c r="A256" t="s">
        <v>510</v>
      </c>
      <c r="B256" t="str">
        <f t="shared" si="21"/>
        <v>2015-12-24</v>
      </c>
      <c r="C256" s="9" t="s">
        <v>511</v>
      </c>
      <c r="D256" t="str">
        <f t="shared" si="22"/>
        <v>15,98</v>
      </c>
      <c r="E256" t="str">
        <f t="shared" si="23"/>
        <v>15,98</v>
      </c>
      <c r="F256">
        <f t="shared" si="24"/>
        <v>255.36040000000003</v>
      </c>
      <c r="G256" t="str">
        <f t="shared" si="25"/>
        <v>15,98</v>
      </c>
      <c r="H256">
        <f t="shared" si="26"/>
        <v>0</v>
      </c>
      <c r="I256">
        <f t="shared" si="27"/>
        <v>0</v>
      </c>
    </row>
    <row r="257" spans="1:9" x14ac:dyDescent="0.25">
      <c r="A257" t="s">
        <v>512</v>
      </c>
      <c r="B257" t="str">
        <f t="shared" si="21"/>
        <v>2015-12-25</v>
      </c>
      <c r="C257" s="9" t="s">
        <v>511</v>
      </c>
      <c r="D257">
        <f t="shared" si="22"/>
        <v>0</v>
      </c>
      <c r="E257">
        <f t="shared" si="23"/>
        <v>0</v>
      </c>
      <c r="F257">
        <f t="shared" si="24"/>
        <v>0</v>
      </c>
      <c r="G257">
        <f t="shared" si="25"/>
        <v>0</v>
      </c>
      <c r="H257">
        <f t="shared" si="26"/>
        <v>0</v>
      </c>
      <c r="I257">
        <f t="shared" si="27"/>
        <v>0</v>
      </c>
    </row>
    <row r="258" spans="1:9" x14ac:dyDescent="0.25">
      <c r="A258" t="s">
        <v>513</v>
      </c>
      <c r="B258" t="str">
        <f t="shared" ref="B258:B321" si="28">LEFT(A258,10)</f>
        <v>2015-12-28</v>
      </c>
      <c r="C258" s="9" t="s">
        <v>514</v>
      </c>
      <c r="D258">
        <f t="shared" si="22"/>
        <v>0</v>
      </c>
      <c r="E258">
        <f t="shared" si="23"/>
        <v>0</v>
      </c>
      <c r="F258">
        <f t="shared" si="24"/>
        <v>0</v>
      </c>
      <c r="G258">
        <f t="shared" si="25"/>
        <v>0</v>
      </c>
      <c r="H258">
        <f t="shared" si="26"/>
        <v>0</v>
      </c>
      <c r="I258">
        <f t="shared" si="27"/>
        <v>0</v>
      </c>
    </row>
    <row r="259" spans="1:9" x14ac:dyDescent="0.25">
      <c r="A259" t="s">
        <v>515</v>
      </c>
      <c r="B259" t="str">
        <f t="shared" si="28"/>
        <v>2015-12-29</v>
      </c>
      <c r="C259" s="9" t="s">
        <v>485</v>
      </c>
      <c r="D259" t="str">
        <f t="shared" si="22"/>
        <v>16,11</v>
      </c>
      <c r="E259">
        <f t="shared" si="23"/>
        <v>0</v>
      </c>
      <c r="F259">
        <f t="shared" si="24"/>
        <v>0</v>
      </c>
      <c r="G259">
        <f t="shared" si="25"/>
        <v>0</v>
      </c>
      <c r="H259">
        <f t="shared" si="26"/>
        <v>0</v>
      </c>
      <c r="I259">
        <f t="shared" si="27"/>
        <v>0</v>
      </c>
    </row>
    <row r="260" spans="1:9" x14ac:dyDescent="0.25">
      <c r="A260" t="s">
        <v>516</v>
      </c>
      <c r="B260" t="str">
        <f t="shared" si="28"/>
        <v>2015-12-30</v>
      </c>
      <c r="C260" s="9" t="s">
        <v>517</v>
      </c>
      <c r="D260">
        <f t="shared" ref="D260:D321" si="29">IF((C260&gt;C259),C260,0)</f>
        <v>0</v>
      </c>
      <c r="E260">
        <f t="shared" ref="E260:E321" si="30">IF(C259&gt;C258,D260,0)</f>
        <v>0</v>
      </c>
      <c r="F260">
        <f t="shared" ref="F260:F321" si="31">D260*E260</f>
        <v>0</v>
      </c>
      <c r="G260">
        <f t="shared" ref="G260:G321" si="32">IF(F260&gt;0,E260,0)</f>
        <v>0</v>
      </c>
      <c r="H260">
        <f t="shared" si="26"/>
        <v>0</v>
      </c>
      <c r="I260">
        <f t="shared" si="27"/>
        <v>0</v>
      </c>
    </row>
    <row r="261" spans="1:9" x14ac:dyDescent="0.25">
      <c r="A261" t="s">
        <v>518</v>
      </c>
      <c r="B261" t="str">
        <f t="shared" si="28"/>
        <v>2015-12-31</v>
      </c>
      <c r="C261" s="9" t="s">
        <v>509</v>
      </c>
      <c r="D261">
        <f t="shared" si="29"/>
        <v>0</v>
      </c>
      <c r="E261">
        <f t="shared" si="30"/>
        <v>0</v>
      </c>
      <c r="F261">
        <f t="shared" si="31"/>
        <v>0</v>
      </c>
      <c r="G261">
        <f t="shared" si="32"/>
        <v>0</v>
      </c>
      <c r="H261">
        <f t="shared" si="26"/>
        <v>0</v>
      </c>
      <c r="I261">
        <f t="shared" si="27"/>
        <v>0</v>
      </c>
    </row>
    <row r="262" spans="1:9" x14ac:dyDescent="0.25">
      <c r="A262" t="s">
        <v>519</v>
      </c>
      <c r="B262" t="str">
        <f t="shared" si="28"/>
        <v>2016-01-01</v>
      </c>
      <c r="C262" s="9" t="s">
        <v>509</v>
      </c>
      <c r="D262">
        <f t="shared" si="29"/>
        <v>0</v>
      </c>
      <c r="E262">
        <f t="shared" si="30"/>
        <v>0</v>
      </c>
      <c r="F262">
        <f t="shared" si="31"/>
        <v>0</v>
      </c>
      <c r="G262">
        <f t="shared" si="32"/>
        <v>0</v>
      </c>
      <c r="H262">
        <f t="shared" si="26"/>
        <v>0</v>
      </c>
      <c r="I262">
        <f t="shared" si="27"/>
        <v>0</v>
      </c>
    </row>
    <row r="263" spans="1:9" x14ac:dyDescent="0.25">
      <c r="A263" t="s">
        <v>520</v>
      </c>
      <c r="B263" t="str">
        <f t="shared" si="28"/>
        <v>2016-01-04</v>
      </c>
      <c r="C263" s="9" t="s">
        <v>521</v>
      </c>
      <c r="D263" t="str">
        <f t="shared" si="29"/>
        <v>16,01</v>
      </c>
      <c r="E263">
        <f t="shared" si="30"/>
        <v>0</v>
      </c>
      <c r="F263">
        <f t="shared" si="31"/>
        <v>0</v>
      </c>
      <c r="G263">
        <f t="shared" si="32"/>
        <v>0</v>
      </c>
      <c r="H263">
        <f t="shared" si="26"/>
        <v>0</v>
      </c>
      <c r="I263">
        <f t="shared" si="27"/>
        <v>0</v>
      </c>
    </row>
    <row r="264" spans="1:9" x14ac:dyDescent="0.25">
      <c r="A264" t="s">
        <v>522</v>
      </c>
      <c r="B264" t="str">
        <f t="shared" si="28"/>
        <v>2016-01-05</v>
      </c>
      <c r="C264" s="9" t="s">
        <v>523</v>
      </c>
      <c r="D264" t="str">
        <f t="shared" si="29"/>
        <v>16,22</v>
      </c>
      <c r="E264" t="str">
        <f t="shared" si="30"/>
        <v>16,22</v>
      </c>
      <c r="F264">
        <f t="shared" si="31"/>
        <v>263.08839999999998</v>
      </c>
      <c r="G264" t="str">
        <f t="shared" si="32"/>
        <v>16,22</v>
      </c>
      <c r="H264">
        <f t="shared" si="26"/>
        <v>0</v>
      </c>
      <c r="I264">
        <f t="shared" si="27"/>
        <v>0</v>
      </c>
    </row>
    <row r="265" spans="1:9" x14ac:dyDescent="0.25">
      <c r="A265" t="s">
        <v>524</v>
      </c>
      <c r="B265" t="str">
        <f t="shared" si="28"/>
        <v>2016-01-06</v>
      </c>
      <c r="C265" s="9" t="s">
        <v>525</v>
      </c>
      <c r="D265">
        <f t="shared" si="29"/>
        <v>0</v>
      </c>
      <c r="E265">
        <f t="shared" si="30"/>
        <v>0</v>
      </c>
      <c r="F265">
        <f t="shared" si="31"/>
        <v>0</v>
      </c>
      <c r="G265">
        <f t="shared" si="32"/>
        <v>0</v>
      </c>
      <c r="H265">
        <f t="shared" si="26"/>
        <v>0</v>
      </c>
      <c r="I265">
        <f t="shared" si="27"/>
        <v>0</v>
      </c>
    </row>
    <row r="266" spans="1:9" x14ac:dyDescent="0.25">
      <c r="A266" t="s">
        <v>526</v>
      </c>
      <c r="B266" t="str">
        <f t="shared" si="28"/>
        <v>2016-01-07</v>
      </c>
      <c r="C266" s="9" t="s">
        <v>527</v>
      </c>
      <c r="D266">
        <f t="shared" si="29"/>
        <v>0</v>
      </c>
      <c r="E266">
        <f t="shared" si="30"/>
        <v>0</v>
      </c>
      <c r="F266">
        <f t="shared" si="31"/>
        <v>0</v>
      </c>
      <c r="G266">
        <f t="shared" si="32"/>
        <v>0</v>
      </c>
      <c r="H266">
        <f t="shared" si="26"/>
        <v>0</v>
      </c>
      <c r="I266">
        <f t="shared" si="27"/>
        <v>0</v>
      </c>
    </row>
    <row r="267" spans="1:9" x14ac:dyDescent="0.25">
      <c r="A267" t="s">
        <v>528</v>
      </c>
      <c r="B267" t="str">
        <f t="shared" si="28"/>
        <v>2016-01-08</v>
      </c>
      <c r="C267" s="9" t="s">
        <v>529</v>
      </c>
      <c r="D267">
        <f t="shared" si="29"/>
        <v>0</v>
      </c>
      <c r="E267">
        <f t="shared" si="30"/>
        <v>0</v>
      </c>
      <c r="F267">
        <f t="shared" si="31"/>
        <v>0</v>
      </c>
      <c r="G267">
        <f t="shared" si="32"/>
        <v>0</v>
      </c>
      <c r="H267">
        <f t="shared" si="26"/>
        <v>0</v>
      </c>
      <c r="I267">
        <f t="shared" si="27"/>
        <v>0</v>
      </c>
    </row>
    <row r="268" spans="1:9" x14ac:dyDescent="0.25">
      <c r="A268" t="s">
        <v>530</v>
      </c>
      <c r="B268" t="str">
        <f t="shared" si="28"/>
        <v>2016-01-11</v>
      </c>
      <c r="C268" s="9" t="s">
        <v>531</v>
      </c>
      <c r="D268">
        <f t="shared" si="29"/>
        <v>0</v>
      </c>
      <c r="E268">
        <f t="shared" si="30"/>
        <v>0</v>
      </c>
      <c r="F268">
        <f t="shared" si="31"/>
        <v>0</v>
      </c>
      <c r="G268">
        <f t="shared" si="32"/>
        <v>0</v>
      </c>
      <c r="H268">
        <f t="shared" si="26"/>
        <v>0</v>
      </c>
      <c r="I268">
        <f t="shared" si="27"/>
        <v>0</v>
      </c>
    </row>
    <row r="269" spans="1:9" x14ac:dyDescent="0.25">
      <c r="A269" t="s">
        <v>532</v>
      </c>
      <c r="B269" t="str">
        <f t="shared" si="28"/>
        <v>2016-01-12</v>
      </c>
      <c r="C269" s="9" t="s">
        <v>533</v>
      </c>
      <c r="D269" t="str">
        <f t="shared" si="29"/>
        <v>15,42</v>
      </c>
      <c r="E269">
        <f t="shared" si="30"/>
        <v>0</v>
      </c>
      <c r="F269">
        <f t="shared" si="31"/>
        <v>0</v>
      </c>
      <c r="G269">
        <f t="shared" si="32"/>
        <v>0</v>
      </c>
      <c r="H269">
        <f t="shared" si="26"/>
        <v>0</v>
      </c>
      <c r="I269">
        <f t="shared" si="27"/>
        <v>0</v>
      </c>
    </row>
    <row r="270" spans="1:9" x14ac:dyDescent="0.25">
      <c r="A270" t="s">
        <v>534</v>
      </c>
      <c r="B270" t="str">
        <f t="shared" si="28"/>
        <v>2016-01-13</v>
      </c>
      <c r="C270" s="9" t="s">
        <v>535</v>
      </c>
      <c r="D270">
        <f t="shared" si="29"/>
        <v>0</v>
      </c>
      <c r="E270">
        <f t="shared" si="30"/>
        <v>0</v>
      </c>
      <c r="F270">
        <f t="shared" si="31"/>
        <v>0</v>
      </c>
      <c r="G270">
        <f t="shared" si="32"/>
        <v>0</v>
      </c>
      <c r="H270">
        <f t="shared" si="26"/>
        <v>0</v>
      </c>
      <c r="I270">
        <f t="shared" si="27"/>
        <v>0</v>
      </c>
    </row>
    <row r="271" spans="1:9" x14ac:dyDescent="0.25">
      <c r="A271" t="s">
        <v>536</v>
      </c>
      <c r="B271" t="str">
        <f t="shared" si="28"/>
        <v>2016-01-14</v>
      </c>
      <c r="C271" s="9" t="s">
        <v>537</v>
      </c>
      <c r="D271">
        <f t="shared" si="29"/>
        <v>0</v>
      </c>
      <c r="E271">
        <f t="shared" si="30"/>
        <v>0</v>
      </c>
      <c r="F271">
        <f t="shared" si="31"/>
        <v>0</v>
      </c>
      <c r="G271">
        <f t="shared" si="32"/>
        <v>0</v>
      </c>
      <c r="H271">
        <f t="shared" ref="H271:H321" si="33">IF(C271/$H$13&gt;1.084,0,1)</f>
        <v>0</v>
      </c>
      <c r="I271">
        <f t="shared" si="27"/>
        <v>0</v>
      </c>
    </row>
    <row r="272" spans="1:9" x14ac:dyDescent="0.25">
      <c r="A272" t="s">
        <v>538</v>
      </c>
      <c r="B272" t="str">
        <f t="shared" si="28"/>
        <v>2016-01-15</v>
      </c>
      <c r="C272" s="9" t="s">
        <v>539</v>
      </c>
      <c r="D272">
        <f t="shared" si="29"/>
        <v>0</v>
      </c>
      <c r="E272">
        <f t="shared" si="30"/>
        <v>0</v>
      </c>
      <c r="F272">
        <f t="shared" si="31"/>
        <v>0</v>
      </c>
      <c r="G272">
        <f t="shared" si="32"/>
        <v>0</v>
      </c>
      <c r="H272">
        <f t="shared" si="33"/>
        <v>0</v>
      </c>
      <c r="I272">
        <f t="shared" ref="I272:I321" si="34">IF(C272/$I$14&gt;1.084,0,1)</f>
        <v>0</v>
      </c>
    </row>
    <row r="273" spans="1:9" x14ac:dyDescent="0.25">
      <c r="A273" t="s">
        <v>540</v>
      </c>
      <c r="B273" t="str">
        <f t="shared" si="28"/>
        <v>2016-01-18</v>
      </c>
      <c r="C273" s="9" t="s">
        <v>541</v>
      </c>
      <c r="D273" t="str">
        <f t="shared" si="29"/>
        <v>13,88</v>
      </c>
      <c r="E273">
        <f t="shared" si="30"/>
        <v>0</v>
      </c>
      <c r="F273">
        <f t="shared" si="31"/>
        <v>0</v>
      </c>
      <c r="G273">
        <f t="shared" si="32"/>
        <v>0</v>
      </c>
      <c r="H273">
        <f t="shared" si="33"/>
        <v>0</v>
      </c>
      <c r="I273">
        <f t="shared" si="34"/>
        <v>0</v>
      </c>
    </row>
    <row r="274" spans="1:9" x14ac:dyDescent="0.25">
      <c r="A274" t="s">
        <v>542</v>
      </c>
      <c r="B274" t="str">
        <f t="shared" si="28"/>
        <v>2016-01-19</v>
      </c>
      <c r="C274" s="9" t="s">
        <v>543</v>
      </c>
      <c r="D274" t="str">
        <f t="shared" si="29"/>
        <v>14,99</v>
      </c>
      <c r="E274" t="str">
        <f t="shared" si="30"/>
        <v>14,99</v>
      </c>
      <c r="F274">
        <f t="shared" si="31"/>
        <v>224.70010000000002</v>
      </c>
      <c r="G274" t="str">
        <f t="shared" si="32"/>
        <v>14,99</v>
      </c>
      <c r="H274">
        <f t="shared" si="33"/>
        <v>0</v>
      </c>
      <c r="I274">
        <f t="shared" si="34"/>
        <v>0</v>
      </c>
    </row>
    <row r="275" spans="1:9" x14ac:dyDescent="0.25">
      <c r="A275" t="s">
        <v>544</v>
      </c>
      <c r="B275" t="str">
        <f t="shared" si="28"/>
        <v>2016-01-20</v>
      </c>
      <c r="C275" s="9" t="s">
        <v>545</v>
      </c>
      <c r="D275">
        <f t="shared" si="29"/>
        <v>0</v>
      </c>
      <c r="E275">
        <f t="shared" si="30"/>
        <v>0</v>
      </c>
      <c r="F275">
        <f t="shared" si="31"/>
        <v>0</v>
      </c>
      <c r="G275">
        <f t="shared" si="32"/>
        <v>0</v>
      </c>
      <c r="H275">
        <f t="shared" si="33"/>
        <v>0</v>
      </c>
      <c r="I275">
        <f t="shared" si="34"/>
        <v>0</v>
      </c>
    </row>
    <row r="276" spans="1:9" x14ac:dyDescent="0.25">
      <c r="A276" t="s">
        <v>546</v>
      </c>
      <c r="B276" t="str">
        <f t="shared" si="28"/>
        <v>2016-01-21</v>
      </c>
      <c r="C276" s="9" t="s">
        <v>547</v>
      </c>
      <c r="D276">
        <f t="shared" si="29"/>
        <v>0</v>
      </c>
      <c r="E276">
        <f t="shared" si="30"/>
        <v>0</v>
      </c>
      <c r="F276">
        <f t="shared" si="31"/>
        <v>0</v>
      </c>
      <c r="G276">
        <f t="shared" si="32"/>
        <v>0</v>
      </c>
      <c r="H276">
        <f t="shared" si="33"/>
        <v>0</v>
      </c>
      <c r="I276">
        <f t="shared" si="34"/>
        <v>0</v>
      </c>
    </row>
    <row r="277" spans="1:9" x14ac:dyDescent="0.25">
      <c r="A277" t="s">
        <v>548</v>
      </c>
      <c r="B277" t="str">
        <f t="shared" si="28"/>
        <v>2016-01-22</v>
      </c>
      <c r="C277" s="9" t="s">
        <v>549</v>
      </c>
      <c r="D277" t="str">
        <f t="shared" si="29"/>
        <v>15,08</v>
      </c>
      <c r="E277">
        <f t="shared" si="30"/>
        <v>0</v>
      </c>
      <c r="F277">
        <f t="shared" si="31"/>
        <v>0</v>
      </c>
      <c r="G277">
        <f t="shared" si="32"/>
        <v>0</v>
      </c>
      <c r="H277">
        <f t="shared" si="33"/>
        <v>0</v>
      </c>
      <c r="I277">
        <f t="shared" si="34"/>
        <v>0</v>
      </c>
    </row>
    <row r="278" spans="1:9" x14ac:dyDescent="0.25">
      <c r="A278" t="s">
        <v>550</v>
      </c>
      <c r="B278" t="str">
        <f t="shared" si="28"/>
        <v>2016-01-25</v>
      </c>
      <c r="C278" s="9" t="s">
        <v>346</v>
      </c>
      <c r="D278">
        <f t="shared" si="29"/>
        <v>0</v>
      </c>
      <c r="E278">
        <f t="shared" si="30"/>
        <v>0</v>
      </c>
      <c r="F278">
        <f t="shared" si="31"/>
        <v>0</v>
      </c>
      <c r="G278">
        <f t="shared" si="32"/>
        <v>0</v>
      </c>
      <c r="H278">
        <f t="shared" si="33"/>
        <v>0</v>
      </c>
      <c r="I278">
        <f t="shared" si="34"/>
        <v>0</v>
      </c>
    </row>
    <row r="279" spans="1:9" x14ac:dyDescent="0.25">
      <c r="A279" t="s">
        <v>551</v>
      </c>
      <c r="B279" t="str">
        <f t="shared" si="28"/>
        <v>2016-01-26</v>
      </c>
      <c r="C279" s="9" t="s">
        <v>552</v>
      </c>
      <c r="D279">
        <f t="shared" si="29"/>
        <v>0</v>
      </c>
      <c r="E279">
        <f t="shared" si="30"/>
        <v>0</v>
      </c>
      <c r="F279">
        <f t="shared" si="31"/>
        <v>0</v>
      </c>
      <c r="G279">
        <f t="shared" si="32"/>
        <v>0</v>
      </c>
      <c r="H279">
        <f t="shared" si="33"/>
        <v>0</v>
      </c>
      <c r="I279">
        <f t="shared" si="34"/>
        <v>0</v>
      </c>
    </row>
    <row r="280" spans="1:9" x14ac:dyDescent="0.25">
      <c r="A280" t="s">
        <v>553</v>
      </c>
      <c r="B280" t="str">
        <f t="shared" si="28"/>
        <v>2016-01-27</v>
      </c>
      <c r="C280" s="9" t="s">
        <v>456</v>
      </c>
      <c r="D280" t="str">
        <f t="shared" si="29"/>
        <v>15,09</v>
      </c>
      <c r="E280">
        <f t="shared" si="30"/>
        <v>0</v>
      </c>
      <c r="F280">
        <f t="shared" si="31"/>
        <v>0</v>
      </c>
      <c r="G280">
        <f t="shared" si="32"/>
        <v>0</v>
      </c>
      <c r="H280">
        <f t="shared" si="33"/>
        <v>0</v>
      </c>
      <c r="I280">
        <f t="shared" si="34"/>
        <v>0</v>
      </c>
    </row>
    <row r="281" spans="1:9" x14ac:dyDescent="0.25">
      <c r="A281" t="s">
        <v>554</v>
      </c>
      <c r="B281" t="str">
        <f t="shared" si="28"/>
        <v>2016-01-28</v>
      </c>
      <c r="C281" s="9">
        <v>14.4</v>
      </c>
      <c r="D281">
        <f t="shared" si="29"/>
        <v>0</v>
      </c>
      <c r="E281">
        <f t="shared" si="30"/>
        <v>0</v>
      </c>
      <c r="F281">
        <f t="shared" si="31"/>
        <v>0</v>
      </c>
      <c r="G281">
        <f t="shared" si="32"/>
        <v>0</v>
      </c>
      <c r="H281">
        <f t="shared" si="33"/>
        <v>0</v>
      </c>
      <c r="I281">
        <f t="shared" si="34"/>
        <v>0</v>
      </c>
    </row>
    <row r="282" spans="1:9" x14ac:dyDescent="0.25">
      <c r="A282" t="s">
        <v>555</v>
      </c>
      <c r="B282" t="str">
        <f t="shared" si="28"/>
        <v>2016-01-29</v>
      </c>
      <c r="C282" s="9" t="s">
        <v>556</v>
      </c>
      <c r="D282" t="str">
        <f t="shared" si="29"/>
        <v>17,11</v>
      </c>
      <c r="E282">
        <f t="shared" si="30"/>
        <v>0</v>
      </c>
      <c r="F282">
        <f t="shared" si="31"/>
        <v>0</v>
      </c>
      <c r="G282">
        <f t="shared" si="32"/>
        <v>0</v>
      </c>
      <c r="H282">
        <f t="shared" si="33"/>
        <v>0</v>
      </c>
      <c r="I282">
        <f t="shared" si="34"/>
        <v>0</v>
      </c>
    </row>
    <row r="283" spans="1:9" x14ac:dyDescent="0.25">
      <c r="A283" t="s">
        <v>557</v>
      </c>
      <c r="B283" t="str">
        <f t="shared" si="28"/>
        <v>2016-02-01</v>
      </c>
      <c r="C283" s="9" t="s">
        <v>558</v>
      </c>
      <c r="D283">
        <f t="shared" si="29"/>
        <v>0</v>
      </c>
      <c r="E283">
        <f t="shared" si="30"/>
        <v>0</v>
      </c>
      <c r="F283">
        <f t="shared" si="31"/>
        <v>0</v>
      </c>
      <c r="G283">
        <f t="shared" si="32"/>
        <v>0</v>
      </c>
      <c r="H283">
        <f t="shared" si="33"/>
        <v>0</v>
      </c>
      <c r="I283">
        <f t="shared" si="34"/>
        <v>0</v>
      </c>
    </row>
    <row r="284" spans="1:9" x14ac:dyDescent="0.25">
      <c r="A284" t="s">
        <v>559</v>
      </c>
      <c r="B284" t="str">
        <f t="shared" si="28"/>
        <v>2016-02-02</v>
      </c>
      <c r="C284" s="9" t="s">
        <v>318</v>
      </c>
      <c r="D284">
        <f t="shared" si="29"/>
        <v>0</v>
      </c>
      <c r="E284">
        <f t="shared" si="30"/>
        <v>0</v>
      </c>
      <c r="F284">
        <f t="shared" si="31"/>
        <v>0</v>
      </c>
      <c r="G284">
        <f t="shared" si="32"/>
        <v>0</v>
      </c>
      <c r="H284">
        <f t="shared" si="33"/>
        <v>0</v>
      </c>
      <c r="I284">
        <f t="shared" si="34"/>
        <v>0</v>
      </c>
    </row>
    <row r="285" spans="1:9" x14ac:dyDescent="0.25">
      <c r="A285" t="s">
        <v>560</v>
      </c>
      <c r="B285" t="str">
        <f t="shared" si="28"/>
        <v>2016-02-03</v>
      </c>
      <c r="C285" s="9" t="s">
        <v>561</v>
      </c>
      <c r="D285" t="str">
        <f t="shared" si="29"/>
        <v>16,98</v>
      </c>
      <c r="E285">
        <f t="shared" si="30"/>
        <v>0</v>
      </c>
      <c r="F285">
        <f t="shared" si="31"/>
        <v>0</v>
      </c>
      <c r="G285">
        <f t="shared" si="32"/>
        <v>0</v>
      </c>
      <c r="H285">
        <f t="shared" si="33"/>
        <v>0</v>
      </c>
      <c r="I285">
        <f t="shared" si="34"/>
        <v>0</v>
      </c>
    </row>
    <row r="286" spans="1:9" x14ac:dyDescent="0.25">
      <c r="A286" t="s">
        <v>562</v>
      </c>
      <c r="B286" t="str">
        <f t="shared" si="28"/>
        <v>2016-02-04</v>
      </c>
      <c r="C286" s="9" t="s">
        <v>563</v>
      </c>
      <c r="D286">
        <f t="shared" si="29"/>
        <v>0</v>
      </c>
      <c r="E286">
        <f t="shared" si="30"/>
        <v>0</v>
      </c>
      <c r="F286">
        <f t="shared" si="31"/>
        <v>0</v>
      </c>
      <c r="G286">
        <f t="shared" si="32"/>
        <v>0</v>
      </c>
      <c r="H286">
        <f t="shared" si="33"/>
        <v>0</v>
      </c>
      <c r="I286">
        <f t="shared" si="34"/>
        <v>0</v>
      </c>
    </row>
    <row r="287" spans="1:9" x14ac:dyDescent="0.25">
      <c r="A287" t="s">
        <v>564</v>
      </c>
      <c r="B287" t="str">
        <f t="shared" si="28"/>
        <v>2016-02-05</v>
      </c>
      <c r="C287" s="9" t="s">
        <v>565</v>
      </c>
      <c r="D287">
        <f t="shared" si="29"/>
        <v>0</v>
      </c>
      <c r="E287">
        <f t="shared" si="30"/>
        <v>0</v>
      </c>
      <c r="F287">
        <f t="shared" si="31"/>
        <v>0</v>
      </c>
      <c r="G287">
        <f t="shared" si="32"/>
        <v>0</v>
      </c>
      <c r="H287">
        <f t="shared" si="33"/>
        <v>0</v>
      </c>
      <c r="I287">
        <f t="shared" si="34"/>
        <v>0</v>
      </c>
    </row>
    <row r="288" spans="1:9" x14ac:dyDescent="0.25">
      <c r="A288" t="s">
        <v>566</v>
      </c>
      <c r="B288" t="str">
        <f t="shared" si="28"/>
        <v>2016-02-08</v>
      </c>
      <c r="C288" s="9" t="s">
        <v>476</v>
      </c>
      <c r="D288">
        <f t="shared" si="29"/>
        <v>0</v>
      </c>
      <c r="E288">
        <f t="shared" si="30"/>
        <v>0</v>
      </c>
      <c r="F288">
        <f t="shared" si="31"/>
        <v>0</v>
      </c>
      <c r="G288">
        <f t="shared" si="32"/>
        <v>0</v>
      </c>
      <c r="H288">
        <f t="shared" si="33"/>
        <v>0</v>
      </c>
      <c r="I288">
        <f t="shared" si="34"/>
        <v>0</v>
      </c>
    </row>
    <row r="289" spans="1:9" x14ac:dyDescent="0.25">
      <c r="A289" t="s">
        <v>567</v>
      </c>
      <c r="B289" t="str">
        <f t="shared" si="28"/>
        <v>2016-02-09</v>
      </c>
      <c r="C289" s="9" t="s">
        <v>568</v>
      </c>
      <c r="D289" t="str">
        <f t="shared" si="29"/>
        <v>16,53</v>
      </c>
      <c r="E289">
        <f t="shared" si="30"/>
        <v>0</v>
      </c>
      <c r="F289">
        <f t="shared" si="31"/>
        <v>0</v>
      </c>
      <c r="G289">
        <f t="shared" si="32"/>
        <v>0</v>
      </c>
      <c r="H289">
        <f t="shared" si="33"/>
        <v>0</v>
      </c>
      <c r="I289">
        <f t="shared" si="34"/>
        <v>0</v>
      </c>
    </row>
    <row r="290" spans="1:9" x14ac:dyDescent="0.25">
      <c r="A290" t="s">
        <v>569</v>
      </c>
      <c r="B290" t="str">
        <f t="shared" si="28"/>
        <v>2016-02-10</v>
      </c>
      <c r="C290" s="9" t="s">
        <v>570</v>
      </c>
      <c r="D290">
        <f t="shared" si="29"/>
        <v>0</v>
      </c>
      <c r="E290">
        <f t="shared" si="30"/>
        <v>0</v>
      </c>
      <c r="F290">
        <f t="shared" si="31"/>
        <v>0</v>
      </c>
      <c r="G290">
        <f t="shared" si="32"/>
        <v>0</v>
      </c>
      <c r="H290">
        <f t="shared" si="33"/>
        <v>0</v>
      </c>
      <c r="I290">
        <f t="shared" si="34"/>
        <v>0</v>
      </c>
    </row>
    <row r="291" spans="1:9" x14ac:dyDescent="0.25">
      <c r="A291" t="s">
        <v>571</v>
      </c>
      <c r="B291" t="str">
        <f t="shared" si="28"/>
        <v>2016-02-11</v>
      </c>
      <c r="C291" s="9" t="s">
        <v>572</v>
      </c>
      <c r="D291">
        <f t="shared" si="29"/>
        <v>0</v>
      </c>
      <c r="E291">
        <f t="shared" si="30"/>
        <v>0</v>
      </c>
      <c r="F291">
        <f t="shared" si="31"/>
        <v>0</v>
      </c>
      <c r="G291">
        <f t="shared" si="32"/>
        <v>0</v>
      </c>
      <c r="H291">
        <f t="shared" si="33"/>
        <v>0</v>
      </c>
      <c r="I291">
        <f t="shared" si="34"/>
        <v>0</v>
      </c>
    </row>
    <row r="292" spans="1:9" x14ac:dyDescent="0.25">
      <c r="A292" t="s">
        <v>573</v>
      </c>
      <c r="B292" t="str">
        <f t="shared" si="28"/>
        <v>2016-02-12</v>
      </c>
      <c r="C292" s="9" t="s">
        <v>476</v>
      </c>
      <c r="D292" t="str">
        <f t="shared" si="29"/>
        <v>15,66</v>
      </c>
      <c r="E292">
        <f t="shared" si="30"/>
        <v>0</v>
      </c>
      <c r="F292">
        <f t="shared" si="31"/>
        <v>0</v>
      </c>
      <c r="G292">
        <f t="shared" si="32"/>
        <v>0</v>
      </c>
      <c r="H292">
        <f t="shared" si="33"/>
        <v>0</v>
      </c>
      <c r="I292">
        <f t="shared" si="34"/>
        <v>0</v>
      </c>
    </row>
    <row r="293" spans="1:9" x14ac:dyDescent="0.25">
      <c r="A293" t="s">
        <v>574</v>
      </c>
      <c r="B293" t="str">
        <f t="shared" si="28"/>
        <v>2016-02-15</v>
      </c>
      <c r="C293" s="9" t="s">
        <v>575</v>
      </c>
      <c r="D293" t="str">
        <f t="shared" si="29"/>
        <v>16,48</v>
      </c>
      <c r="E293" t="str">
        <f t="shared" si="30"/>
        <v>16,48</v>
      </c>
      <c r="F293">
        <f t="shared" si="31"/>
        <v>271.59039999999999</v>
      </c>
      <c r="G293" t="str">
        <f t="shared" si="32"/>
        <v>16,48</v>
      </c>
      <c r="H293">
        <f t="shared" si="33"/>
        <v>0</v>
      </c>
      <c r="I293">
        <f t="shared" si="34"/>
        <v>0</v>
      </c>
    </row>
    <row r="294" spans="1:9" x14ac:dyDescent="0.25">
      <c r="A294" t="s">
        <v>576</v>
      </c>
      <c r="B294" t="str">
        <f t="shared" si="28"/>
        <v>2016-02-16</v>
      </c>
      <c r="C294" s="9" t="s">
        <v>577</v>
      </c>
      <c r="D294">
        <f t="shared" si="29"/>
        <v>0</v>
      </c>
      <c r="E294">
        <f t="shared" si="30"/>
        <v>0</v>
      </c>
      <c r="F294">
        <f t="shared" si="31"/>
        <v>0</v>
      </c>
      <c r="G294">
        <f t="shared" si="32"/>
        <v>0</v>
      </c>
      <c r="H294">
        <f t="shared" si="33"/>
        <v>0</v>
      </c>
      <c r="I294">
        <f t="shared" si="34"/>
        <v>0</v>
      </c>
    </row>
    <row r="295" spans="1:9" x14ac:dyDescent="0.25">
      <c r="A295" t="s">
        <v>578</v>
      </c>
      <c r="B295" t="str">
        <f t="shared" si="28"/>
        <v>2016-02-17</v>
      </c>
      <c r="C295" s="9" t="s">
        <v>315</v>
      </c>
      <c r="D295" t="str">
        <f t="shared" si="29"/>
        <v>16,37</v>
      </c>
      <c r="E295">
        <f t="shared" si="30"/>
        <v>0</v>
      </c>
      <c r="F295">
        <f t="shared" si="31"/>
        <v>0</v>
      </c>
      <c r="G295">
        <f t="shared" si="32"/>
        <v>0</v>
      </c>
      <c r="H295">
        <f t="shared" si="33"/>
        <v>0</v>
      </c>
      <c r="I295">
        <f t="shared" si="34"/>
        <v>0</v>
      </c>
    </row>
    <row r="296" spans="1:9" x14ac:dyDescent="0.25">
      <c r="A296" t="s">
        <v>579</v>
      </c>
      <c r="B296" t="str">
        <f t="shared" si="28"/>
        <v>2016-02-18</v>
      </c>
      <c r="C296" s="9" t="s">
        <v>580</v>
      </c>
      <c r="D296">
        <f t="shared" si="29"/>
        <v>0</v>
      </c>
      <c r="E296">
        <f t="shared" si="30"/>
        <v>0</v>
      </c>
      <c r="F296">
        <f t="shared" si="31"/>
        <v>0</v>
      </c>
      <c r="G296">
        <f t="shared" si="32"/>
        <v>0</v>
      </c>
      <c r="H296">
        <f t="shared" si="33"/>
        <v>0</v>
      </c>
      <c r="I296">
        <f t="shared" si="34"/>
        <v>0</v>
      </c>
    </row>
    <row r="297" spans="1:9" x14ac:dyDescent="0.25">
      <c r="A297" t="s">
        <v>581</v>
      </c>
      <c r="B297" t="str">
        <f t="shared" si="28"/>
        <v>2016-02-19</v>
      </c>
      <c r="C297" s="9" t="s">
        <v>582</v>
      </c>
      <c r="D297">
        <f t="shared" si="29"/>
        <v>0</v>
      </c>
      <c r="E297">
        <f t="shared" si="30"/>
        <v>0</v>
      </c>
      <c r="F297">
        <f t="shared" si="31"/>
        <v>0</v>
      </c>
      <c r="G297">
        <f t="shared" si="32"/>
        <v>0</v>
      </c>
      <c r="H297">
        <f t="shared" si="33"/>
        <v>0</v>
      </c>
      <c r="I297">
        <f t="shared" si="34"/>
        <v>0</v>
      </c>
    </row>
    <row r="298" spans="1:9" x14ac:dyDescent="0.25">
      <c r="A298" t="s">
        <v>583</v>
      </c>
      <c r="B298" t="str">
        <f t="shared" si="28"/>
        <v>2016-02-22</v>
      </c>
      <c r="C298" s="9">
        <v>16.3</v>
      </c>
      <c r="D298">
        <f t="shared" si="29"/>
        <v>0</v>
      </c>
      <c r="E298">
        <f t="shared" si="30"/>
        <v>0</v>
      </c>
      <c r="F298">
        <f t="shared" si="31"/>
        <v>0</v>
      </c>
      <c r="G298">
        <f t="shared" si="32"/>
        <v>0</v>
      </c>
      <c r="H298">
        <f t="shared" si="33"/>
        <v>0</v>
      </c>
      <c r="I298">
        <f t="shared" si="34"/>
        <v>0</v>
      </c>
    </row>
    <row r="299" spans="1:9" x14ac:dyDescent="0.25">
      <c r="A299" t="s">
        <v>584</v>
      </c>
      <c r="B299" t="str">
        <f t="shared" si="28"/>
        <v>2016-02-23</v>
      </c>
      <c r="C299" s="9" t="s">
        <v>585</v>
      </c>
      <c r="D299" t="str">
        <f t="shared" si="29"/>
        <v>16,17</v>
      </c>
      <c r="E299">
        <f t="shared" si="30"/>
        <v>0</v>
      </c>
      <c r="F299">
        <f t="shared" si="31"/>
        <v>0</v>
      </c>
      <c r="G299">
        <f t="shared" si="32"/>
        <v>0</v>
      </c>
      <c r="H299">
        <f t="shared" si="33"/>
        <v>0</v>
      </c>
      <c r="I299">
        <f t="shared" si="34"/>
        <v>0</v>
      </c>
    </row>
    <row r="300" spans="1:9" x14ac:dyDescent="0.25">
      <c r="A300" t="s">
        <v>586</v>
      </c>
      <c r="B300" t="str">
        <f t="shared" si="28"/>
        <v>2016-02-24</v>
      </c>
      <c r="C300" s="9" t="s">
        <v>324</v>
      </c>
      <c r="D300">
        <f t="shared" si="29"/>
        <v>0</v>
      </c>
      <c r="E300">
        <f t="shared" si="30"/>
        <v>0</v>
      </c>
      <c r="F300">
        <f t="shared" si="31"/>
        <v>0</v>
      </c>
      <c r="G300">
        <f t="shared" si="32"/>
        <v>0</v>
      </c>
      <c r="H300">
        <f t="shared" si="33"/>
        <v>0</v>
      </c>
      <c r="I300">
        <f t="shared" si="34"/>
        <v>0</v>
      </c>
    </row>
    <row r="301" spans="1:9" x14ac:dyDescent="0.25">
      <c r="A301" t="s">
        <v>587</v>
      </c>
      <c r="B301" t="str">
        <f t="shared" si="28"/>
        <v>2016-02-25</v>
      </c>
      <c r="C301" s="9" t="s">
        <v>570</v>
      </c>
      <c r="D301" t="str">
        <f t="shared" si="29"/>
        <v>16,07</v>
      </c>
      <c r="E301">
        <f t="shared" si="30"/>
        <v>0</v>
      </c>
      <c r="F301">
        <f t="shared" si="31"/>
        <v>0</v>
      </c>
      <c r="G301">
        <f t="shared" si="32"/>
        <v>0</v>
      </c>
      <c r="H301">
        <f t="shared" si="33"/>
        <v>0</v>
      </c>
      <c r="I301">
        <f t="shared" si="34"/>
        <v>0</v>
      </c>
    </row>
    <row r="302" spans="1:9" x14ac:dyDescent="0.25">
      <c r="A302" t="s">
        <v>588</v>
      </c>
      <c r="B302" t="str">
        <f t="shared" si="28"/>
        <v>2016-02-26</v>
      </c>
      <c r="C302" s="9" t="s">
        <v>589</v>
      </c>
      <c r="D302" t="str">
        <f t="shared" si="29"/>
        <v>17,01</v>
      </c>
      <c r="E302" t="str">
        <f t="shared" si="30"/>
        <v>17,01</v>
      </c>
      <c r="F302">
        <f t="shared" si="31"/>
        <v>289.34010000000006</v>
      </c>
      <c r="G302" t="str">
        <f t="shared" si="32"/>
        <v>17,01</v>
      </c>
      <c r="H302">
        <f t="shared" si="33"/>
        <v>0</v>
      </c>
      <c r="I302">
        <f t="shared" si="34"/>
        <v>0</v>
      </c>
    </row>
    <row r="303" spans="1:9" x14ac:dyDescent="0.25">
      <c r="A303" t="s">
        <v>590</v>
      </c>
      <c r="B303" t="str">
        <f t="shared" si="28"/>
        <v>2016-02-29</v>
      </c>
      <c r="C303" s="9" t="s">
        <v>591</v>
      </c>
      <c r="D303" t="str">
        <f t="shared" si="29"/>
        <v>17,45</v>
      </c>
      <c r="E303" t="str">
        <f t="shared" si="30"/>
        <v>17,45</v>
      </c>
      <c r="F303">
        <f t="shared" si="31"/>
        <v>304.5025</v>
      </c>
      <c r="G303" t="str">
        <f t="shared" si="32"/>
        <v>17,45</v>
      </c>
      <c r="H303">
        <f t="shared" si="33"/>
        <v>0</v>
      </c>
      <c r="I303">
        <f t="shared" si="34"/>
        <v>0</v>
      </c>
    </row>
    <row r="304" spans="1:9" x14ac:dyDescent="0.25">
      <c r="A304" t="s">
        <v>592</v>
      </c>
      <c r="B304" t="str">
        <f t="shared" si="28"/>
        <v>2016-03-01</v>
      </c>
      <c r="C304" s="9" t="s">
        <v>593</v>
      </c>
      <c r="D304" t="str">
        <f t="shared" si="29"/>
        <v>17,99</v>
      </c>
      <c r="E304" t="str">
        <f t="shared" si="30"/>
        <v>17,99</v>
      </c>
      <c r="F304">
        <f t="shared" si="31"/>
        <v>323.64009999999996</v>
      </c>
      <c r="G304" t="str">
        <f t="shared" si="32"/>
        <v>17,99</v>
      </c>
      <c r="H304">
        <f t="shared" si="33"/>
        <v>0</v>
      </c>
      <c r="I304">
        <f t="shared" si="34"/>
        <v>0</v>
      </c>
    </row>
    <row r="305" spans="1:9" x14ac:dyDescent="0.25">
      <c r="A305" t="s">
        <v>594</v>
      </c>
      <c r="B305" t="str">
        <f t="shared" si="28"/>
        <v>2016-03-02</v>
      </c>
      <c r="C305" s="9" t="s">
        <v>595</v>
      </c>
      <c r="D305">
        <f t="shared" si="29"/>
        <v>0</v>
      </c>
      <c r="E305">
        <f t="shared" si="30"/>
        <v>0</v>
      </c>
      <c r="F305">
        <f t="shared" si="31"/>
        <v>0</v>
      </c>
      <c r="G305">
        <f t="shared" si="32"/>
        <v>0</v>
      </c>
      <c r="H305">
        <f t="shared" si="33"/>
        <v>0</v>
      </c>
      <c r="I305">
        <f t="shared" si="34"/>
        <v>0</v>
      </c>
    </row>
    <row r="306" spans="1:9" x14ac:dyDescent="0.25">
      <c r="A306" t="s">
        <v>596</v>
      </c>
      <c r="B306" t="str">
        <f t="shared" si="28"/>
        <v>2016-03-03</v>
      </c>
      <c r="C306" s="9" t="s">
        <v>597</v>
      </c>
      <c r="D306">
        <f t="shared" si="29"/>
        <v>0</v>
      </c>
      <c r="E306">
        <f t="shared" si="30"/>
        <v>0</v>
      </c>
      <c r="F306">
        <f t="shared" si="31"/>
        <v>0</v>
      </c>
      <c r="G306">
        <f t="shared" si="32"/>
        <v>0</v>
      </c>
      <c r="H306">
        <f t="shared" si="33"/>
        <v>0</v>
      </c>
      <c r="I306">
        <f t="shared" si="34"/>
        <v>0</v>
      </c>
    </row>
    <row r="307" spans="1:9" x14ac:dyDescent="0.25">
      <c r="A307" t="s">
        <v>598</v>
      </c>
      <c r="B307" t="str">
        <f t="shared" si="28"/>
        <v>2016-03-04</v>
      </c>
      <c r="C307" s="9" t="s">
        <v>599</v>
      </c>
      <c r="D307">
        <f t="shared" si="29"/>
        <v>0</v>
      </c>
      <c r="E307">
        <f t="shared" si="30"/>
        <v>0</v>
      </c>
      <c r="F307">
        <f t="shared" si="31"/>
        <v>0</v>
      </c>
      <c r="G307">
        <f t="shared" si="32"/>
        <v>0</v>
      </c>
      <c r="H307">
        <f t="shared" si="33"/>
        <v>0</v>
      </c>
      <c r="I307">
        <f t="shared" si="34"/>
        <v>0</v>
      </c>
    </row>
    <row r="308" spans="1:9" x14ac:dyDescent="0.25">
      <c r="A308" t="s">
        <v>600</v>
      </c>
      <c r="B308" t="str">
        <f t="shared" si="28"/>
        <v>2016-03-07</v>
      </c>
      <c r="C308" s="9" t="s">
        <v>601</v>
      </c>
      <c r="D308" t="str">
        <f t="shared" si="29"/>
        <v>17,03</v>
      </c>
      <c r="E308">
        <f t="shared" si="30"/>
        <v>0</v>
      </c>
      <c r="F308">
        <f t="shared" si="31"/>
        <v>0</v>
      </c>
      <c r="G308">
        <f t="shared" si="32"/>
        <v>0</v>
      </c>
      <c r="H308">
        <f t="shared" si="33"/>
        <v>0</v>
      </c>
      <c r="I308">
        <f t="shared" si="34"/>
        <v>0</v>
      </c>
    </row>
    <row r="309" spans="1:9" x14ac:dyDescent="0.25">
      <c r="A309" t="s">
        <v>602</v>
      </c>
      <c r="B309" t="str">
        <f t="shared" si="28"/>
        <v>2016-03-08</v>
      </c>
      <c r="C309" s="9" t="s">
        <v>603</v>
      </c>
      <c r="D309">
        <f t="shared" si="29"/>
        <v>0</v>
      </c>
      <c r="E309">
        <f t="shared" si="30"/>
        <v>0</v>
      </c>
      <c r="F309">
        <f t="shared" si="31"/>
        <v>0</v>
      </c>
      <c r="G309">
        <f t="shared" si="32"/>
        <v>0</v>
      </c>
      <c r="H309">
        <f t="shared" si="33"/>
        <v>0</v>
      </c>
      <c r="I309">
        <f t="shared" si="34"/>
        <v>0</v>
      </c>
    </row>
    <row r="310" spans="1:9" x14ac:dyDescent="0.25">
      <c r="A310" t="s">
        <v>604</v>
      </c>
      <c r="B310" t="str">
        <f t="shared" si="28"/>
        <v>2016-03-09</v>
      </c>
      <c r="C310" s="9" t="s">
        <v>605</v>
      </c>
      <c r="D310">
        <f t="shared" si="29"/>
        <v>0</v>
      </c>
      <c r="E310">
        <f t="shared" si="30"/>
        <v>0</v>
      </c>
      <c r="F310">
        <f t="shared" si="31"/>
        <v>0</v>
      </c>
      <c r="G310">
        <f t="shared" si="32"/>
        <v>0</v>
      </c>
      <c r="H310">
        <f t="shared" si="33"/>
        <v>0</v>
      </c>
      <c r="I310">
        <f t="shared" si="34"/>
        <v>0</v>
      </c>
    </row>
    <row r="311" spans="1:9" x14ac:dyDescent="0.25">
      <c r="A311" t="s">
        <v>606</v>
      </c>
      <c r="B311" t="str">
        <f t="shared" si="28"/>
        <v>2016-03-10</v>
      </c>
      <c r="C311" s="9" t="s">
        <v>607</v>
      </c>
      <c r="D311">
        <f t="shared" si="29"/>
        <v>0</v>
      </c>
      <c r="E311">
        <f t="shared" si="30"/>
        <v>0</v>
      </c>
      <c r="F311">
        <f t="shared" si="31"/>
        <v>0</v>
      </c>
      <c r="G311">
        <f t="shared" si="32"/>
        <v>0</v>
      </c>
      <c r="H311">
        <f t="shared" si="33"/>
        <v>0</v>
      </c>
      <c r="I311">
        <f t="shared" si="34"/>
        <v>0</v>
      </c>
    </row>
    <row r="312" spans="1:9" x14ac:dyDescent="0.25">
      <c r="A312" t="s">
        <v>608</v>
      </c>
      <c r="B312" t="str">
        <f t="shared" si="28"/>
        <v>2016-03-11</v>
      </c>
      <c r="C312" s="9" t="s">
        <v>609</v>
      </c>
      <c r="D312" t="str">
        <f t="shared" si="29"/>
        <v>16,71</v>
      </c>
      <c r="E312">
        <f t="shared" si="30"/>
        <v>0</v>
      </c>
      <c r="F312">
        <f t="shared" si="31"/>
        <v>0</v>
      </c>
      <c r="G312">
        <f t="shared" si="32"/>
        <v>0</v>
      </c>
      <c r="H312">
        <f t="shared" si="33"/>
        <v>0</v>
      </c>
      <c r="I312">
        <f t="shared" si="34"/>
        <v>0</v>
      </c>
    </row>
    <row r="313" spans="1:9" x14ac:dyDescent="0.25">
      <c r="A313" t="s">
        <v>610</v>
      </c>
      <c r="B313" t="str">
        <f t="shared" si="28"/>
        <v>2016-03-14</v>
      </c>
      <c r="C313" s="9" t="s">
        <v>611</v>
      </c>
      <c r="D313" t="str">
        <f t="shared" si="29"/>
        <v>16,97</v>
      </c>
      <c r="E313" t="str">
        <f t="shared" si="30"/>
        <v>16,97</v>
      </c>
      <c r="F313">
        <f t="shared" si="31"/>
        <v>287.98089999999996</v>
      </c>
      <c r="G313" t="str">
        <f t="shared" si="32"/>
        <v>16,97</v>
      </c>
      <c r="H313">
        <f t="shared" si="33"/>
        <v>0</v>
      </c>
      <c r="I313">
        <f t="shared" si="34"/>
        <v>0</v>
      </c>
    </row>
    <row r="314" spans="1:9" x14ac:dyDescent="0.25">
      <c r="A314" t="s">
        <v>612</v>
      </c>
      <c r="B314" t="str">
        <f t="shared" si="28"/>
        <v>2016-03-15</v>
      </c>
      <c r="C314" s="9" t="s">
        <v>613</v>
      </c>
      <c r="D314" t="str">
        <f t="shared" si="29"/>
        <v>17,08</v>
      </c>
      <c r="E314" t="str">
        <f t="shared" si="30"/>
        <v>17,08</v>
      </c>
      <c r="F314">
        <f t="shared" si="31"/>
        <v>291.72639999999996</v>
      </c>
      <c r="G314" t="str">
        <f t="shared" si="32"/>
        <v>17,08</v>
      </c>
      <c r="H314">
        <f t="shared" si="33"/>
        <v>0</v>
      </c>
      <c r="I314">
        <f t="shared" si="34"/>
        <v>0</v>
      </c>
    </row>
    <row r="315" spans="1:9" x14ac:dyDescent="0.25">
      <c r="A315" t="s">
        <v>614</v>
      </c>
      <c r="B315" t="str">
        <f t="shared" si="28"/>
        <v>2016-03-16</v>
      </c>
      <c r="C315" s="9" t="s">
        <v>615</v>
      </c>
      <c r="D315" t="str">
        <f t="shared" si="29"/>
        <v>17,23</v>
      </c>
      <c r="E315" t="str">
        <f t="shared" si="30"/>
        <v>17,23</v>
      </c>
      <c r="F315">
        <f t="shared" si="31"/>
        <v>296.87290000000002</v>
      </c>
      <c r="G315" t="str">
        <f t="shared" si="32"/>
        <v>17,23</v>
      </c>
      <c r="H315">
        <f t="shared" si="33"/>
        <v>0</v>
      </c>
      <c r="I315">
        <f t="shared" si="34"/>
        <v>0</v>
      </c>
    </row>
    <row r="316" spans="1:9" x14ac:dyDescent="0.25">
      <c r="A316" t="s">
        <v>616</v>
      </c>
      <c r="B316" t="str">
        <f t="shared" si="28"/>
        <v>2016-03-17</v>
      </c>
      <c r="C316" s="9" t="s">
        <v>617</v>
      </c>
      <c r="D316">
        <f t="shared" si="29"/>
        <v>0</v>
      </c>
      <c r="E316">
        <f t="shared" si="30"/>
        <v>0</v>
      </c>
      <c r="F316">
        <f t="shared" si="31"/>
        <v>0</v>
      </c>
      <c r="G316">
        <f t="shared" si="32"/>
        <v>0</v>
      </c>
      <c r="H316">
        <f t="shared" si="33"/>
        <v>0</v>
      </c>
      <c r="I316">
        <f t="shared" si="34"/>
        <v>0</v>
      </c>
    </row>
    <row r="317" spans="1:9" x14ac:dyDescent="0.25">
      <c r="A317" t="s">
        <v>618</v>
      </c>
      <c r="B317" t="str">
        <f t="shared" si="28"/>
        <v>2016-03-18</v>
      </c>
      <c r="C317" s="9" t="s">
        <v>619</v>
      </c>
      <c r="D317" t="str">
        <f t="shared" si="29"/>
        <v>17,21</v>
      </c>
      <c r="E317">
        <f t="shared" si="30"/>
        <v>0</v>
      </c>
      <c r="F317">
        <f t="shared" si="31"/>
        <v>0</v>
      </c>
      <c r="G317">
        <f t="shared" si="32"/>
        <v>0</v>
      </c>
      <c r="H317">
        <f t="shared" si="33"/>
        <v>0</v>
      </c>
      <c r="I317">
        <f t="shared" si="34"/>
        <v>0</v>
      </c>
    </row>
    <row r="318" spans="1:9" x14ac:dyDescent="0.25">
      <c r="A318" t="s">
        <v>620</v>
      </c>
      <c r="B318" t="str">
        <f t="shared" si="28"/>
        <v>2016-03-21</v>
      </c>
      <c r="C318" s="9" t="s">
        <v>621</v>
      </c>
      <c r="D318">
        <f t="shared" si="29"/>
        <v>0</v>
      </c>
      <c r="E318">
        <f t="shared" si="30"/>
        <v>0</v>
      </c>
      <c r="F318">
        <f t="shared" si="31"/>
        <v>0</v>
      </c>
      <c r="G318">
        <f t="shared" si="32"/>
        <v>0</v>
      </c>
      <c r="H318">
        <f t="shared" si="33"/>
        <v>0</v>
      </c>
      <c r="I318">
        <f t="shared" si="34"/>
        <v>0</v>
      </c>
    </row>
    <row r="319" spans="1:9" x14ac:dyDescent="0.25">
      <c r="A319" t="s">
        <v>622</v>
      </c>
      <c r="B319" t="str">
        <f t="shared" si="28"/>
        <v>2016-03-22</v>
      </c>
      <c r="C319" s="9" t="s">
        <v>623</v>
      </c>
      <c r="D319" t="str">
        <f t="shared" si="29"/>
        <v>17,40</v>
      </c>
      <c r="E319">
        <f t="shared" si="30"/>
        <v>0</v>
      </c>
      <c r="F319">
        <f t="shared" si="31"/>
        <v>0</v>
      </c>
      <c r="G319">
        <f t="shared" si="32"/>
        <v>0</v>
      </c>
      <c r="H319">
        <f t="shared" si="33"/>
        <v>0</v>
      </c>
      <c r="I319">
        <f t="shared" si="34"/>
        <v>0</v>
      </c>
    </row>
    <row r="320" spans="1:9" x14ac:dyDescent="0.25">
      <c r="A320" t="s">
        <v>624</v>
      </c>
      <c r="B320" t="str">
        <f t="shared" si="28"/>
        <v>2016-03-23</v>
      </c>
      <c r="C320" s="9" t="s">
        <v>625</v>
      </c>
      <c r="D320">
        <f t="shared" si="29"/>
        <v>0</v>
      </c>
      <c r="E320">
        <f t="shared" si="30"/>
        <v>0</v>
      </c>
      <c r="F320">
        <f t="shared" si="31"/>
        <v>0</v>
      </c>
      <c r="G320">
        <f t="shared" si="32"/>
        <v>0</v>
      </c>
      <c r="H320">
        <f t="shared" si="33"/>
        <v>0</v>
      </c>
      <c r="I320">
        <f t="shared" si="34"/>
        <v>0</v>
      </c>
    </row>
    <row r="321" spans="1:9" x14ac:dyDescent="0.25">
      <c r="A321" t="s">
        <v>626</v>
      </c>
      <c r="B321" t="str">
        <f t="shared" si="28"/>
        <v>2016-03-24</v>
      </c>
      <c r="C321" s="9" t="s">
        <v>627</v>
      </c>
      <c r="D321">
        <f t="shared" si="29"/>
        <v>0</v>
      </c>
      <c r="E321">
        <f t="shared" si="30"/>
        <v>0</v>
      </c>
      <c r="F321">
        <f t="shared" si="31"/>
        <v>0</v>
      </c>
      <c r="G321">
        <f t="shared" si="32"/>
        <v>0</v>
      </c>
      <c r="H321">
        <f t="shared" si="33"/>
        <v>0</v>
      </c>
      <c r="I321">
        <f t="shared" si="34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GAM - 1 año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2016-03-26T13:35:45Z</dcterms:modified>
</cp:coreProperties>
</file>