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1 (2)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C24" i="4" l="1"/>
  <c r="C17" i="4"/>
  <c r="C12" i="4"/>
  <c r="B24" i="4"/>
  <c r="E24" i="4" s="1"/>
  <c r="B17" i="4"/>
  <c r="E17" i="4" s="1"/>
  <c r="B12" i="4"/>
  <c r="E12" i="4" s="1"/>
  <c r="D24" i="4"/>
  <c r="D17" i="4"/>
  <c r="D12" i="4"/>
  <c r="G47" i="4"/>
  <c r="H47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6" i="4"/>
  <c r="E15" i="4"/>
  <c r="E14" i="4"/>
  <c r="E13" i="4"/>
  <c r="E11" i="4"/>
  <c r="E10" i="4"/>
  <c r="E9" i="4"/>
  <c r="I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H4" i="1"/>
  <c r="L47" i="1"/>
  <c r="K47" i="1"/>
  <c r="J47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<sst xmlns="http://schemas.openxmlformats.org/spreadsheetml/2006/main" count="113" uniqueCount="52">
  <si>
    <t>Valor</t>
  </si>
  <si>
    <t>Criterio</t>
  </si>
  <si>
    <t>Dias Permanencia</t>
  </si>
  <si>
    <t>Porcentaje Objetivo</t>
  </si>
  <si>
    <t>ABE.MC</t>
  </si>
  <si>
    <t>ACS.MC</t>
  </si>
  <si>
    <t>ACX.MC</t>
  </si>
  <si>
    <t>AENA.MC</t>
  </si>
  <si>
    <t>AMS.MC</t>
  </si>
  <si>
    <t>ANA.MC</t>
  </si>
  <si>
    <t>BBVA.MC</t>
  </si>
  <si>
    <t>BKIA.MC</t>
  </si>
  <si>
    <t>BKT.MC</t>
  </si>
  <si>
    <t>CABK.MC</t>
  </si>
  <si>
    <t>DIA.MC</t>
  </si>
  <si>
    <t>ELE.MC</t>
  </si>
  <si>
    <t>ENG.MC</t>
  </si>
  <si>
    <t>FCC.MC</t>
  </si>
  <si>
    <t>FER.MC</t>
  </si>
  <si>
    <t>GAM.MC</t>
  </si>
  <si>
    <t>GAS.MC</t>
  </si>
  <si>
    <t>GRF.MC</t>
  </si>
  <si>
    <t>IAG.MC</t>
  </si>
  <si>
    <t>IBE.MC</t>
  </si>
  <si>
    <t>IDR.MC</t>
  </si>
  <si>
    <t>ITX.MC</t>
  </si>
  <si>
    <t>MAP.MC</t>
  </si>
  <si>
    <t>MRL.MC</t>
  </si>
  <si>
    <t>MTS.MC</t>
  </si>
  <si>
    <t>OHL.MC</t>
  </si>
  <si>
    <t>POP.MC</t>
  </si>
  <si>
    <t>REE.MC</t>
  </si>
  <si>
    <t>REP.MC</t>
  </si>
  <si>
    <t>SAB.MC</t>
  </si>
  <si>
    <t>SAN.MC</t>
  </si>
  <si>
    <t>SCYR.MC</t>
  </si>
  <si>
    <t>TEF.MC</t>
  </si>
  <si>
    <t>TL5.MC</t>
  </si>
  <si>
    <t>TRE.MC</t>
  </si>
  <si>
    <t>TRES SUBIDAS</t>
  </si>
  <si>
    <t xml:space="preserve">Funcion </t>
  </si>
  <si>
    <t>Ind3</t>
  </si>
  <si>
    <t>SIN CRITERIO</t>
  </si>
  <si>
    <t>Ind1</t>
  </si>
  <si>
    <t>Compradas a 6,355 - 1000 Euros el 24/03 - 157 acciones</t>
  </si>
  <si>
    <t>Años Analisis</t>
  </si>
  <si>
    <t>Analisis</t>
  </si>
  <si>
    <t>Test</t>
  </si>
  <si>
    <t>GANAS</t>
  </si>
  <si>
    <t>PIERDES</t>
  </si>
  <si>
    <t>Analisis A DIA DE HOY</t>
  </si>
  <si>
    <t>MAS POTENTE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</si>
</sst>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10" fontId="3" fillId="0" borderId="0" xfId="2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0" fontId="3" fillId="0" borderId="0" xfId="2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0" fontId="3" fillId="3" borderId="0" xfId="2" applyNumberFormat="1" applyFont="1" applyFill="1" applyAlignment="1">
      <alignment vertical="center"/>
    </xf>
    <xf numFmtId="0" fontId="5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I24" sqref="I24"/>
    </sheetView>
  </sheetViews>
  <sheetFormatPr baseColWidth="10" defaultColWidth="9.140625" defaultRowHeight="15" x14ac:dyDescent="0.25"/>
  <cols>
    <col min="1" max="1" width="21.42578125" customWidth="1"/>
    <col min="2" max="4" width="16.85546875" style="2" customWidth="1"/>
    <col min="5" max="5" width="14" style="5" customWidth="1"/>
    <col min="7" max="7" width="15.42578125" customWidth="1"/>
    <col min="8" max="8" width="14.7109375" bestFit="1" customWidth="1"/>
  </cols>
  <sheetData>
    <row r="1" spans="1:10" x14ac:dyDescent="0.25">
      <c r="B1" s="11" t="s">
        <v>46</v>
      </c>
      <c r="C1" s="11"/>
      <c r="D1" s="11"/>
      <c r="G1" s="10" t="s">
        <v>47</v>
      </c>
      <c r="H1" s="10"/>
      <c r="I1" s="10"/>
      <c r="J1" s="10"/>
    </row>
    <row r="2" spans="1:10" x14ac:dyDescent="0.25">
      <c r="A2" t="s">
        <v>40</v>
      </c>
      <c r="B2" s="4" t="s">
        <v>41</v>
      </c>
      <c r="C2" s="4" t="s">
        <v>43</v>
      </c>
      <c r="D2" s="4" t="s">
        <v>41</v>
      </c>
      <c r="G2" s="4" t="s">
        <v>43</v>
      </c>
      <c r="H2" s="4" t="s">
        <v>41</v>
      </c>
      <c r="I2" s="4" t="s">
        <v>41</v>
      </c>
    </row>
    <row r="3" spans="1:10" x14ac:dyDescent="0.25">
      <c r="A3" t="s">
        <v>1</v>
      </c>
      <c r="B3" s="2" t="s">
        <v>39</v>
      </c>
      <c r="C3" s="2" t="s">
        <v>42</v>
      </c>
      <c r="D3" s="2" t="s">
        <v>39</v>
      </c>
      <c r="G3" s="2" t="s">
        <v>42</v>
      </c>
      <c r="H3" s="2" t="s">
        <v>39</v>
      </c>
      <c r="I3" s="2" t="s">
        <v>39</v>
      </c>
    </row>
    <row r="4" spans="1:10" x14ac:dyDescent="0.25">
      <c r="A4" t="s">
        <v>2</v>
      </c>
      <c r="B4" s="3">
        <v>100</v>
      </c>
      <c r="C4" s="3">
        <v>100</v>
      </c>
      <c r="D4" s="3">
        <v>100</v>
      </c>
      <c r="G4" s="3">
        <v>20</v>
      </c>
      <c r="H4" s="3">
        <f>54-17</f>
        <v>37</v>
      </c>
      <c r="I4" s="3">
        <f>54-17</f>
        <v>37</v>
      </c>
    </row>
    <row r="5" spans="1:10" x14ac:dyDescent="0.25">
      <c r="A5" t="s">
        <v>3</v>
      </c>
      <c r="B5" s="2">
        <v>8.6999999999999994E-2</v>
      </c>
      <c r="C5" s="2">
        <v>8.6999999999999994E-2</v>
      </c>
      <c r="D5" s="2">
        <v>7.6999999999999999E-2</v>
      </c>
      <c r="G5" s="2">
        <v>8.6999999999999994E-2</v>
      </c>
      <c r="H5" s="2">
        <v>7.6999999999999999E-2</v>
      </c>
      <c r="I5" s="2">
        <v>8.6999999999999994E-2</v>
      </c>
    </row>
    <row r="6" spans="1:10" x14ac:dyDescent="0.25">
      <c r="A6" t="s">
        <v>45</v>
      </c>
      <c r="B6" s="3">
        <v>2</v>
      </c>
      <c r="C6" s="3">
        <v>2</v>
      </c>
      <c r="D6" s="3">
        <v>2</v>
      </c>
    </row>
    <row r="8" spans="1:10" x14ac:dyDescent="0.25">
      <c r="A8" t="s">
        <v>0</v>
      </c>
    </row>
    <row r="9" spans="1:10" x14ac:dyDescent="0.25">
      <c r="A9" s="1" t="s">
        <v>4</v>
      </c>
      <c r="B9" s="2">
        <f>20/52</f>
        <v>0.38461538461538464</v>
      </c>
      <c r="C9" s="2">
        <f>99/523</f>
        <v>0.18929254302103252</v>
      </c>
      <c r="D9" s="2">
        <f>23/52</f>
        <v>0.44230769230769229</v>
      </c>
      <c r="E9" s="6" t="str">
        <f>IF(B9&gt;0.9,"PRIMERO","")</f>
        <v/>
      </c>
    </row>
    <row r="10" spans="1:10" x14ac:dyDescent="0.25">
      <c r="A10" s="1" t="s">
        <v>5</v>
      </c>
      <c r="B10" s="2">
        <f>41/62</f>
        <v>0.66129032258064513</v>
      </c>
      <c r="C10" s="2">
        <f>268/523</f>
        <v>0.5124282982791587</v>
      </c>
      <c r="D10" s="2">
        <f>42/62</f>
        <v>0.67741935483870963</v>
      </c>
      <c r="E10" s="6" t="str">
        <f t="shared" ref="E10:E43" si="0">IF(B10&gt;0.9,"PRIMERO","")</f>
        <v/>
      </c>
    </row>
    <row r="11" spans="1:10" x14ac:dyDescent="0.25">
      <c r="A11" s="1" t="s">
        <v>6</v>
      </c>
      <c r="B11" s="2">
        <f>59/70</f>
        <v>0.84285714285714286</v>
      </c>
      <c r="C11" s="2">
        <f>294/523</f>
        <v>0.5621414913957935</v>
      </c>
      <c r="D11" s="2">
        <f>61/70</f>
        <v>0.87142857142857144</v>
      </c>
      <c r="E11" s="6" t="str">
        <f t="shared" si="0"/>
        <v/>
      </c>
    </row>
    <row r="12" spans="1:10" x14ac:dyDescent="0.25">
      <c r="A12" s="1" t="s">
        <v>7</v>
      </c>
      <c r="B12" s="2">
        <f>23/23</f>
        <v>1</v>
      </c>
      <c r="C12" s="2">
        <f>146/233</f>
        <v>0.62660944206008584</v>
      </c>
      <c r="D12" s="2">
        <f>23/23</f>
        <v>1</v>
      </c>
      <c r="E12" s="6" t="str">
        <f t="shared" si="0"/>
        <v>PRIMERO</v>
      </c>
      <c r="H12" s="9" t="s">
        <v>48</v>
      </c>
      <c r="I12" s="9" t="s">
        <v>48</v>
      </c>
    </row>
    <row r="13" spans="1:10" x14ac:dyDescent="0.25">
      <c r="A13" s="1" t="s">
        <v>8</v>
      </c>
      <c r="B13" s="2">
        <f>44/66</f>
        <v>0.66666666666666663</v>
      </c>
      <c r="C13" s="2">
        <f>259/523</f>
        <v>0.49521988527724664</v>
      </c>
      <c r="D13" s="2">
        <f>47/66</f>
        <v>0.71212121212121215</v>
      </c>
      <c r="E13" s="6" t="str">
        <f t="shared" si="0"/>
        <v/>
      </c>
    </row>
    <row r="14" spans="1:10" x14ac:dyDescent="0.25">
      <c r="A14" s="1" t="s">
        <v>9</v>
      </c>
      <c r="B14" s="2">
        <f>44/50</f>
        <v>0.88</v>
      </c>
      <c r="C14" s="2">
        <f>326/523</f>
        <v>0.62332695984703634</v>
      </c>
      <c r="D14" s="2">
        <f>45/50</f>
        <v>0.9</v>
      </c>
      <c r="E14" s="6" t="str">
        <f t="shared" si="0"/>
        <v/>
      </c>
    </row>
    <row r="15" spans="1:10" x14ac:dyDescent="0.25">
      <c r="A15" s="1" t="s">
        <v>10</v>
      </c>
      <c r="B15" s="2">
        <f>26/48</f>
        <v>0.54166666666666663</v>
      </c>
      <c r="C15" s="2">
        <f>191/523</f>
        <v>0.36520076481835562</v>
      </c>
      <c r="D15" s="2">
        <f>30/48</f>
        <v>0.625</v>
      </c>
      <c r="E15" s="6" t="str">
        <f t="shared" si="0"/>
        <v/>
      </c>
    </row>
    <row r="16" spans="1:10" x14ac:dyDescent="0.25">
      <c r="A16" s="1" t="s">
        <v>11</v>
      </c>
      <c r="B16" s="2">
        <f>22/47</f>
        <v>0.46808510638297873</v>
      </c>
      <c r="C16" s="2">
        <f>151/523</f>
        <v>0.28871892925430209</v>
      </c>
      <c r="D16" s="2">
        <f>30/47</f>
        <v>0.63829787234042556</v>
      </c>
      <c r="E16" s="6" t="str">
        <f t="shared" si="0"/>
        <v/>
      </c>
    </row>
    <row r="17" spans="1:12" x14ac:dyDescent="0.25">
      <c r="A17" s="1" t="s">
        <v>12</v>
      </c>
      <c r="B17" s="2">
        <f>59/61</f>
        <v>0.96721311475409832</v>
      </c>
      <c r="C17" s="2">
        <f>280/523</f>
        <v>0.53537284894837478</v>
      </c>
      <c r="D17" s="2">
        <f>61/61</f>
        <v>1</v>
      </c>
      <c r="E17" s="6" t="str">
        <f t="shared" si="0"/>
        <v>PRIMERO</v>
      </c>
      <c r="H17" s="9" t="s">
        <v>49</v>
      </c>
      <c r="I17" s="9" t="s">
        <v>49</v>
      </c>
      <c r="L17" s="7" t="s">
        <v>44</v>
      </c>
    </row>
    <row r="18" spans="1:12" x14ac:dyDescent="0.25">
      <c r="A18" s="1" t="s">
        <v>13</v>
      </c>
      <c r="B18" s="2">
        <f>26/43</f>
        <v>0.60465116279069764</v>
      </c>
      <c r="C18" s="2">
        <f>158/523</f>
        <v>0.30210325047801145</v>
      </c>
      <c r="D18" s="2">
        <f>27/43</f>
        <v>0.62790697674418605</v>
      </c>
      <c r="E18" s="6" t="str">
        <f t="shared" si="0"/>
        <v/>
      </c>
    </row>
    <row r="19" spans="1:12" x14ac:dyDescent="0.25">
      <c r="A19" s="1" t="s">
        <v>14</v>
      </c>
      <c r="B19" s="2">
        <f>32/59</f>
        <v>0.5423728813559322</v>
      </c>
      <c r="C19" s="2">
        <f>249/523</f>
        <v>0.47609942638623326</v>
      </c>
      <c r="D19" s="2">
        <f>37/59</f>
        <v>0.6271186440677966</v>
      </c>
      <c r="E19" s="6" t="str">
        <f t="shared" si="0"/>
        <v/>
      </c>
    </row>
    <row r="20" spans="1:12" x14ac:dyDescent="0.25">
      <c r="A20" s="1" t="s">
        <v>15</v>
      </c>
      <c r="B20" s="2">
        <f>65/73</f>
        <v>0.8904109589041096</v>
      </c>
      <c r="C20" s="2">
        <f>332/523</f>
        <v>0.63479923518164438</v>
      </c>
      <c r="D20" s="2">
        <f>67/73</f>
        <v>0.9178082191780822</v>
      </c>
      <c r="E20" s="6" t="str">
        <f t="shared" si="0"/>
        <v/>
      </c>
    </row>
    <row r="21" spans="1:12" x14ac:dyDescent="0.25">
      <c r="A21" s="1" t="s">
        <v>16</v>
      </c>
      <c r="B21" s="2">
        <f>41/50</f>
        <v>0.82</v>
      </c>
      <c r="C21" s="2">
        <f>308/523</f>
        <v>0.58891013384321222</v>
      </c>
      <c r="D21" s="2">
        <f>42/50</f>
        <v>0.84</v>
      </c>
      <c r="E21" s="6" t="str">
        <f t="shared" si="0"/>
        <v/>
      </c>
    </row>
    <row r="22" spans="1:12" x14ac:dyDescent="0.25">
      <c r="A22" s="1" t="s">
        <v>17</v>
      </c>
      <c r="B22" s="2">
        <f>37/50</f>
        <v>0.74</v>
      </c>
      <c r="C22" s="2">
        <f>241/523</f>
        <v>0.46080305927342258</v>
      </c>
      <c r="D22" s="2">
        <f>40/50</f>
        <v>0.8</v>
      </c>
      <c r="E22" s="6" t="str">
        <f t="shared" si="0"/>
        <v/>
      </c>
    </row>
    <row r="23" spans="1:12" x14ac:dyDescent="0.25">
      <c r="A23" s="1" t="s">
        <v>18</v>
      </c>
      <c r="B23" s="2">
        <f>50/68</f>
        <v>0.73529411764705888</v>
      </c>
      <c r="C23" s="2">
        <f>302/523</f>
        <v>0.57743785850860418</v>
      </c>
      <c r="D23" s="2">
        <f>52/68</f>
        <v>0.76470588235294112</v>
      </c>
      <c r="E23" s="6" t="str">
        <f t="shared" si="0"/>
        <v/>
      </c>
    </row>
    <row r="24" spans="1:12" x14ac:dyDescent="0.25">
      <c r="A24" s="1" t="s">
        <v>19</v>
      </c>
      <c r="B24" s="2">
        <f>49/51</f>
        <v>0.96078431372549022</v>
      </c>
      <c r="C24" s="2">
        <f>403/523</f>
        <v>0.77055449330783943</v>
      </c>
      <c r="D24" s="2">
        <f>49/51</f>
        <v>0.96078431372549022</v>
      </c>
      <c r="E24" s="6" t="str">
        <f t="shared" si="0"/>
        <v>PRIMERO</v>
      </c>
      <c r="G24" s="9" t="s">
        <v>48</v>
      </c>
      <c r="H24" s="9" t="s">
        <v>48</v>
      </c>
      <c r="I24" s="9" t="s">
        <v>48</v>
      </c>
    </row>
    <row r="25" spans="1:12" x14ac:dyDescent="0.25">
      <c r="A25" s="1" t="s">
        <v>20</v>
      </c>
      <c r="B25" s="2">
        <f>37/63</f>
        <v>0.58730158730158732</v>
      </c>
      <c r="C25" s="2">
        <f>218/523</f>
        <v>0.4168260038240918</v>
      </c>
      <c r="D25" s="2">
        <f>41/63</f>
        <v>0.65079365079365081</v>
      </c>
      <c r="E25" s="6" t="str">
        <f t="shared" si="0"/>
        <v/>
      </c>
    </row>
    <row r="26" spans="1:12" x14ac:dyDescent="0.25">
      <c r="A26" s="1" t="s">
        <v>21</v>
      </c>
      <c r="B26" s="2">
        <f>47/65</f>
        <v>0.72307692307692306</v>
      </c>
      <c r="C26" s="2">
        <f>325/523</f>
        <v>0.62141491395793502</v>
      </c>
      <c r="D26" s="2">
        <f>50/65</f>
        <v>0.76923076923076927</v>
      </c>
      <c r="E26" s="6" t="str">
        <f t="shared" si="0"/>
        <v/>
      </c>
    </row>
    <row r="27" spans="1:12" x14ac:dyDescent="0.25">
      <c r="A27" s="1" t="s">
        <v>22</v>
      </c>
      <c r="B27" s="2">
        <f>54/72</f>
        <v>0.75</v>
      </c>
      <c r="C27" s="2">
        <f>290/523</f>
        <v>0.55449330783938811</v>
      </c>
      <c r="D27" s="2">
        <f>57/72</f>
        <v>0.79166666666666663</v>
      </c>
      <c r="E27" s="6" t="str">
        <f t="shared" si="0"/>
        <v/>
      </c>
    </row>
    <row r="28" spans="1:12" x14ac:dyDescent="0.25">
      <c r="A28" s="1" t="s">
        <v>23</v>
      </c>
      <c r="B28" s="2">
        <f>44/68</f>
        <v>0.6470588235294118</v>
      </c>
      <c r="C28" s="2">
        <f>235/523</f>
        <v>0.44933078393881454</v>
      </c>
      <c r="D28" s="2">
        <f>46/68</f>
        <v>0.67647058823529416</v>
      </c>
      <c r="E28" s="6" t="str">
        <f t="shared" si="0"/>
        <v/>
      </c>
    </row>
    <row r="29" spans="1:12" x14ac:dyDescent="0.25">
      <c r="A29" s="1" t="s">
        <v>24</v>
      </c>
      <c r="B29" s="2">
        <f>21/37</f>
        <v>0.56756756756756754</v>
      </c>
      <c r="C29" s="2">
        <f>204/523</f>
        <v>0.39005736137667302</v>
      </c>
      <c r="D29" s="2">
        <f>22/37</f>
        <v>0.59459459459459463</v>
      </c>
      <c r="E29" s="6" t="str">
        <f t="shared" si="0"/>
        <v/>
      </c>
    </row>
    <row r="30" spans="1:12" x14ac:dyDescent="0.25">
      <c r="A30" s="1" t="s">
        <v>25</v>
      </c>
      <c r="B30" s="2">
        <f>38/54</f>
        <v>0.70370370370370372</v>
      </c>
      <c r="C30" s="2">
        <f>305/523</f>
        <v>0.58317399617590826</v>
      </c>
      <c r="D30" s="2">
        <f>44/54</f>
        <v>0.81481481481481477</v>
      </c>
      <c r="E30" s="6" t="str">
        <f t="shared" si="0"/>
        <v/>
      </c>
    </row>
    <row r="31" spans="1:12" x14ac:dyDescent="0.25">
      <c r="A31" s="1" t="s">
        <v>26</v>
      </c>
      <c r="B31" s="2">
        <f>30/64</f>
        <v>0.46875</v>
      </c>
      <c r="C31" s="2">
        <f>168/523</f>
        <v>0.32122370936902483</v>
      </c>
      <c r="D31" s="2">
        <f>31/64</f>
        <v>0.484375</v>
      </c>
      <c r="E31" s="6" t="str">
        <f t="shared" si="0"/>
        <v/>
      </c>
    </row>
    <row r="32" spans="1:12" x14ac:dyDescent="0.25">
      <c r="A32" s="1" t="s">
        <v>27</v>
      </c>
      <c r="B32" s="2">
        <f>34/41</f>
        <v>0.82926829268292679</v>
      </c>
      <c r="C32" s="2">
        <f>210/395</f>
        <v>0.53164556962025311</v>
      </c>
      <c r="D32" s="2">
        <f>34/41</f>
        <v>0.82926829268292679</v>
      </c>
      <c r="E32" s="6" t="str">
        <f t="shared" si="0"/>
        <v/>
      </c>
    </row>
    <row r="33" spans="1:12" x14ac:dyDescent="0.25">
      <c r="A33" s="1" t="s">
        <v>28</v>
      </c>
      <c r="B33" s="2">
        <f>19/44</f>
        <v>0.43181818181818182</v>
      </c>
      <c r="C33" s="2">
        <f>133/523</f>
        <v>0.25430210325047803</v>
      </c>
      <c r="D33" s="2">
        <f>24/44</f>
        <v>0.54545454545454541</v>
      </c>
      <c r="E33" s="6" t="str">
        <f t="shared" si="0"/>
        <v/>
      </c>
    </row>
    <row r="34" spans="1:12" x14ac:dyDescent="0.25">
      <c r="A34" s="1" t="s">
        <v>29</v>
      </c>
      <c r="B34" s="2">
        <f>42/59</f>
        <v>0.71186440677966101</v>
      </c>
      <c r="C34" s="2">
        <f>183/523</f>
        <v>0.34990439770554493</v>
      </c>
      <c r="D34" s="2">
        <f>46/59</f>
        <v>0.77966101694915257</v>
      </c>
      <c r="E34" s="6" t="str">
        <f t="shared" si="0"/>
        <v/>
      </c>
    </row>
    <row r="35" spans="1:12" x14ac:dyDescent="0.25">
      <c r="A35" s="1" t="s">
        <v>30</v>
      </c>
      <c r="B35" s="2">
        <f>39/49</f>
        <v>0.79591836734693877</v>
      </c>
      <c r="C35" s="2">
        <f>224/523</f>
        <v>0.42829827915869984</v>
      </c>
      <c r="D35" s="2">
        <f>41/49</f>
        <v>0.83673469387755106</v>
      </c>
      <c r="E35" s="6" t="str">
        <f t="shared" si="0"/>
        <v/>
      </c>
    </row>
    <row r="36" spans="1:12" x14ac:dyDescent="0.25">
      <c r="A36" s="1" t="s">
        <v>31</v>
      </c>
      <c r="B36" s="2">
        <f>47/60</f>
        <v>0.78333333333333333</v>
      </c>
      <c r="C36" s="2">
        <f>308/523</f>
        <v>0.58891013384321222</v>
      </c>
      <c r="D36" s="2">
        <f>53/60</f>
        <v>0.8833333333333333</v>
      </c>
      <c r="E36" s="6" t="str">
        <f t="shared" si="0"/>
        <v/>
      </c>
    </row>
    <row r="37" spans="1:12" x14ac:dyDescent="0.25">
      <c r="A37" s="1" t="s">
        <v>32</v>
      </c>
      <c r="B37" s="2">
        <f>29/52</f>
        <v>0.55769230769230771</v>
      </c>
      <c r="C37" s="2">
        <f>183/523</f>
        <v>0.34990439770554493</v>
      </c>
      <c r="D37" s="2">
        <f>29/52</f>
        <v>0.55769230769230771</v>
      </c>
      <c r="E37" s="6" t="str">
        <f t="shared" si="0"/>
        <v/>
      </c>
    </row>
    <row r="38" spans="1:12" x14ac:dyDescent="0.25">
      <c r="A38" s="1" t="s">
        <v>33</v>
      </c>
      <c r="B38" s="2">
        <f>37/56</f>
        <v>0.6607142857142857</v>
      </c>
      <c r="C38" s="2">
        <f>262/523</f>
        <v>0.50095602294455066</v>
      </c>
      <c r="D38" s="2">
        <f>40/56</f>
        <v>0.7142857142857143</v>
      </c>
      <c r="E38" s="6" t="str">
        <f t="shared" si="0"/>
        <v/>
      </c>
    </row>
    <row r="39" spans="1:12" x14ac:dyDescent="0.25">
      <c r="A39" s="1" t="s">
        <v>34</v>
      </c>
      <c r="B39" s="2">
        <f>24/51</f>
        <v>0.47058823529411764</v>
      </c>
      <c r="C39" s="2">
        <f>179/523</f>
        <v>0.34225621414913959</v>
      </c>
      <c r="D39" s="2">
        <f>30/51</f>
        <v>0.58823529411764708</v>
      </c>
      <c r="E39" s="6" t="str">
        <f t="shared" si="0"/>
        <v/>
      </c>
    </row>
    <row r="40" spans="1:12" x14ac:dyDescent="0.25">
      <c r="A40" s="1" t="s">
        <v>35</v>
      </c>
      <c r="B40" s="2">
        <f>46/64</f>
        <v>0.71875</v>
      </c>
      <c r="C40" s="2">
        <f>232/523</f>
        <v>0.44359464627151052</v>
      </c>
      <c r="D40" s="2">
        <f>48/64</f>
        <v>0.75</v>
      </c>
      <c r="E40" s="6" t="str">
        <f t="shared" si="0"/>
        <v/>
      </c>
    </row>
    <row r="41" spans="1:12" x14ac:dyDescent="0.25">
      <c r="A41" s="1" t="s">
        <v>36</v>
      </c>
      <c r="B41" s="2">
        <f>34/62</f>
        <v>0.54838709677419351</v>
      </c>
      <c r="C41" s="2">
        <f>232/523</f>
        <v>0.44359464627151052</v>
      </c>
      <c r="D41" s="2">
        <f>40/62</f>
        <v>0.64516129032258063</v>
      </c>
      <c r="E41" s="6" t="str">
        <f t="shared" si="0"/>
        <v/>
      </c>
    </row>
    <row r="42" spans="1:12" x14ac:dyDescent="0.25">
      <c r="A42" s="1" t="s">
        <v>37</v>
      </c>
      <c r="B42" s="2">
        <f>56/67</f>
        <v>0.83582089552238803</v>
      </c>
      <c r="C42" s="2">
        <f>344/523</f>
        <v>0.65774378585086046</v>
      </c>
      <c r="D42" s="2">
        <f>57/67</f>
        <v>0.85074626865671643</v>
      </c>
      <c r="E42" s="6" t="str">
        <f t="shared" si="0"/>
        <v/>
      </c>
      <c r="G42" s="9" t="s">
        <v>49</v>
      </c>
    </row>
    <row r="43" spans="1:12" x14ac:dyDescent="0.25">
      <c r="A43" s="1" t="s">
        <v>38</v>
      </c>
      <c r="B43" s="2">
        <f>33/61</f>
        <v>0.54098360655737709</v>
      </c>
      <c r="C43" s="2">
        <f>226/523</f>
        <v>0.43212237093690248</v>
      </c>
      <c r="D43" s="2">
        <f>35/61</f>
        <v>0.57377049180327866</v>
      </c>
      <c r="E43" s="6" t="str">
        <f t="shared" si="0"/>
        <v/>
      </c>
    </row>
    <row r="47" spans="1:12" x14ac:dyDescent="0.25">
      <c r="H47" s="8">
        <v>10525</v>
      </c>
      <c r="I47" s="8">
        <v>10030</v>
      </c>
      <c r="J47" s="8">
        <f>H47-I47</f>
        <v>495</v>
      </c>
      <c r="K47">
        <f>J47/I47</f>
        <v>4.9351944167497511E-2</v>
      </c>
      <c r="L47">
        <f>J47/H47</f>
        <v>4.7030878859857482E-2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1" width="21.42578125" customWidth="1"/>
    <col min="2" max="4" width="16.85546875" style="2" customWidth="1"/>
    <col min="5" max="5" width="14" style="5" customWidth="1"/>
  </cols>
  <sheetData>
    <row r="1" spans="1:5" x14ac:dyDescent="0.25">
      <c r="B1" s="11" t="s">
        <v>50</v>
      </c>
      <c r="C1" s="11"/>
      <c r="D1" s="11"/>
    </row>
    <row r="2" spans="1:5" x14ac:dyDescent="0.25">
      <c r="A2" t="s">
        <v>40</v>
      </c>
      <c r="B2" s="4" t="s">
        <v>41</v>
      </c>
      <c r="C2" s="4" t="s">
        <v>43</v>
      </c>
      <c r="D2" s="4" t="s">
        <v>41</v>
      </c>
    </row>
    <row r="3" spans="1:5" x14ac:dyDescent="0.25">
      <c r="A3" t="s">
        <v>1</v>
      </c>
      <c r="B3" s="2" t="s">
        <v>39</v>
      </c>
      <c r="C3" s="2" t="s">
        <v>42</v>
      </c>
      <c r="D3" s="2" t="s">
        <v>39</v>
      </c>
    </row>
    <row r="4" spans="1:5" x14ac:dyDescent="0.25">
      <c r="A4" t="s">
        <v>2</v>
      </c>
      <c r="B4" s="3">
        <v>100</v>
      </c>
      <c r="C4" s="3">
        <v>100</v>
      </c>
      <c r="D4" s="3">
        <v>100</v>
      </c>
    </row>
    <row r="5" spans="1:5" x14ac:dyDescent="0.25">
      <c r="A5" t="s">
        <v>3</v>
      </c>
      <c r="B5" s="2">
        <v>8.6999999999999994E-2</v>
      </c>
      <c r="C5" s="2">
        <v>8.6999999999999994E-2</v>
      </c>
      <c r="D5" s="2">
        <v>7.6999999999999999E-2</v>
      </c>
    </row>
    <row r="6" spans="1:5" x14ac:dyDescent="0.25">
      <c r="A6" t="s">
        <v>45</v>
      </c>
      <c r="B6" s="3">
        <v>2</v>
      </c>
      <c r="C6" s="3">
        <v>2</v>
      </c>
      <c r="D6" s="3">
        <v>2</v>
      </c>
    </row>
    <row r="8" spans="1:5" x14ac:dyDescent="0.25">
      <c r="A8" t="s">
        <v>0</v>
      </c>
    </row>
    <row r="9" spans="1:5" x14ac:dyDescent="0.25">
      <c r="A9" s="1" t="s">
        <v>4</v>
      </c>
      <c r="E9" s="6" t="str">
        <f>IF(B9&gt;0.9,"PRIMERO","")</f>
        <v/>
      </c>
    </row>
    <row r="10" spans="1:5" x14ac:dyDescent="0.25">
      <c r="A10" s="1" t="s">
        <v>5</v>
      </c>
      <c r="E10" s="6" t="str">
        <f t="shared" ref="E10:E43" si="0">IF(B10&gt;0.9,"PRIMERO","")</f>
        <v/>
      </c>
    </row>
    <row r="11" spans="1:5" x14ac:dyDescent="0.25">
      <c r="A11" s="1" t="s">
        <v>6</v>
      </c>
      <c r="E11" s="6" t="str">
        <f t="shared" si="0"/>
        <v/>
      </c>
    </row>
    <row r="12" spans="1:5" x14ac:dyDescent="0.25">
      <c r="A12" s="1" t="s">
        <v>7</v>
      </c>
      <c r="B12" s="2">
        <f>30/32</f>
        <v>0.9375</v>
      </c>
      <c r="C12" s="2">
        <f>204/291</f>
        <v>0.7010309278350515</v>
      </c>
      <c r="D12" s="2">
        <f>32/32</f>
        <v>1</v>
      </c>
      <c r="E12" s="6" t="str">
        <f t="shared" si="0"/>
        <v>PRIMERO</v>
      </c>
    </row>
    <row r="13" spans="1:5" x14ac:dyDescent="0.25">
      <c r="A13" s="1" t="s">
        <v>8</v>
      </c>
      <c r="E13" s="6" t="str">
        <f t="shared" si="0"/>
        <v/>
      </c>
    </row>
    <row r="14" spans="1:5" x14ac:dyDescent="0.25">
      <c r="A14" s="1" t="s">
        <v>9</v>
      </c>
      <c r="E14" s="6" t="str">
        <f t="shared" si="0"/>
        <v/>
      </c>
    </row>
    <row r="15" spans="1:5" x14ac:dyDescent="0.25">
      <c r="A15" s="1" t="s">
        <v>10</v>
      </c>
      <c r="E15" s="6" t="str">
        <f t="shared" si="0"/>
        <v/>
      </c>
    </row>
    <row r="16" spans="1:5" x14ac:dyDescent="0.25">
      <c r="A16" s="1" t="s">
        <v>11</v>
      </c>
      <c r="E16" s="6" t="str">
        <f t="shared" si="0"/>
        <v/>
      </c>
    </row>
    <row r="17" spans="1:8" x14ac:dyDescent="0.25">
      <c r="A17" s="1" t="s">
        <v>12</v>
      </c>
      <c r="B17" s="2">
        <f>63/65</f>
        <v>0.96923076923076923</v>
      </c>
      <c r="C17" s="2">
        <f>299/581</f>
        <v>0.51462994836488818</v>
      </c>
      <c r="D17" s="2">
        <f>65/65</f>
        <v>1</v>
      </c>
      <c r="E17" s="6" t="str">
        <f t="shared" si="0"/>
        <v>PRIMERO</v>
      </c>
      <c r="H17" s="7"/>
    </row>
    <row r="18" spans="1:8" x14ac:dyDescent="0.25">
      <c r="A18" s="1" t="s">
        <v>13</v>
      </c>
      <c r="E18" s="6" t="str">
        <f t="shared" si="0"/>
        <v/>
      </c>
    </row>
    <row r="19" spans="1:8" x14ac:dyDescent="0.25">
      <c r="A19" s="1" t="s">
        <v>14</v>
      </c>
      <c r="E19" s="6" t="str">
        <f t="shared" si="0"/>
        <v/>
      </c>
    </row>
    <row r="20" spans="1:8" x14ac:dyDescent="0.25">
      <c r="A20" s="1" t="s">
        <v>15</v>
      </c>
      <c r="E20" s="6" t="str">
        <f t="shared" si="0"/>
        <v/>
      </c>
    </row>
    <row r="21" spans="1:8" x14ac:dyDescent="0.25">
      <c r="A21" s="1" t="s">
        <v>16</v>
      </c>
      <c r="E21" s="6" t="str">
        <f t="shared" si="0"/>
        <v/>
      </c>
    </row>
    <row r="22" spans="1:8" x14ac:dyDescent="0.25">
      <c r="A22" s="1" t="s">
        <v>17</v>
      </c>
      <c r="E22" s="6" t="str">
        <f t="shared" si="0"/>
        <v/>
      </c>
    </row>
    <row r="23" spans="1:8" x14ac:dyDescent="0.25">
      <c r="A23" s="1" t="s">
        <v>18</v>
      </c>
      <c r="E23" s="6" t="str">
        <f t="shared" si="0"/>
        <v/>
      </c>
    </row>
    <row r="24" spans="1:8" x14ac:dyDescent="0.25">
      <c r="A24" s="1" t="s">
        <v>19</v>
      </c>
      <c r="B24" s="2">
        <f>63/65</f>
        <v>0.96923076923076923</v>
      </c>
      <c r="C24" s="2">
        <f>275/321</f>
        <v>0.85669781931464173</v>
      </c>
      <c r="D24" s="2">
        <f>63/65</f>
        <v>0.96923076923076923</v>
      </c>
      <c r="E24" s="6" t="str">
        <f t="shared" si="0"/>
        <v>PRIMERO</v>
      </c>
      <c r="G24" s="12" t="s">
        <v>51</v>
      </c>
    </row>
    <row r="25" spans="1:8" x14ac:dyDescent="0.25">
      <c r="A25" s="1" t="s">
        <v>20</v>
      </c>
      <c r="E25" s="6" t="str">
        <f t="shared" si="0"/>
        <v/>
      </c>
    </row>
    <row r="26" spans="1:8" x14ac:dyDescent="0.25">
      <c r="A26" s="1" t="s">
        <v>21</v>
      </c>
      <c r="E26" s="6" t="str">
        <f t="shared" si="0"/>
        <v/>
      </c>
    </row>
    <row r="27" spans="1:8" x14ac:dyDescent="0.25">
      <c r="A27" s="1" t="s">
        <v>22</v>
      </c>
      <c r="E27" s="6" t="str">
        <f t="shared" si="0"/>
        <v/>
      </c>
    </row>
    <row r="28" spans="1:8" x14ac:dyDescent="0.25">
      <c r="A28" s="1" t="s">
        <v>23</v>
      </c>
      <c r="E28" s="6" t="str">
        <f t="shared" si="0"/>
        <v/>
      </c>
    </row>
    <row r="29" spans="1:8" x14ac:dyDescent="0.25">
      <c r="A29" s="1" t="s">
        <v>24</v>
      </c>
      <c r="E29" s="6" t="str">
        <f t="shared" si="0"/>
        <v/>
      </c>
    </row>
    <row r="30" spans="1:8" x14ac:dyDescent="0.25">
      <c r="A30" s="1" t="s">
        <v>25</v>
      </c>
      <c r="E30" s="6" t="str">
        <f t="shared" si="0"/>
        <v/>
      </c>
    </row>
    <row r="31" spans="1:8" x14ac:dyDescent="0.25">
      <c r="A31" s="1" t="s">
        <v>26</v>
      </c>
      <c r="E31" s="6" t="str">
        <f t="shared" si="0"/>
        <v/>
      </c>
    </row>
    <row r="32" spans="1:8" x14ac:dyDescent="0.25">
      <c r="A32" s="1" t="s">
        <v>27</v>
      </c>
      <c r="E32" s="6" t="str">
        <f t="shared" si="0"/>
        <v/>
      </c>
    </row>
    <row r="33" spans="1:8" x14ac:dyDescent="0.25">
      <c r="A33" s="1" t="s">
        <v>28</v>
      </c>
      <c r="E33" s="6" t="str">
        <f t="shared" si="0"/>
        <v/>
      </c>
    </row>
    <row r="34" spans="1:8" x14ac:dyDescent="0.25">
      <c r="A34" s="1" t="s">
        <v>29</v>
      </c>
      <c r="E34" s="6" t="str">
        <f t="shared" si="0"/>
        <v/>
      </c>
    </row>
    <row r="35" spans="1:8" x14ac:dyDescent="0.25">
      <c r="A35" s="1" t="s">
        <v>30</v>
      </c>
      <c r="E35" s="6" t="str">
        <f t="shared" si="0"/>
        <v/>
      </c>
    </row>
    <row r="36" spans="1:8" x14ac:dyDescent="0.25">
      <c r="A36" s="1" t="s">
        <v>31</v>
      </c>
      <c r="E36" s="6" t="str">
        <f t="shared" si="0"/>
        <v/>
      </c>
    </row>
    <row r="37" spans="1:8" x14ac:dyDescent="0.25">
      <c r="A37" s="1" t="s">
        <v>32</v>
      </c>
      <c r="E37" s="6" t="str">
        <f t="shared" si="0"/>
        <v/>
      </c>
    </row>
    <row r="38" spans="1:8" x14ac:dyDescent="0.25">
      <c r="A38" s="1" t="s">
        <v>33</v>
      </c>
      <c r="E38" s="6" t="str">
        <f t="shared" si="0"/>
        <v/>
      </c>
    </row>
    <row r="39" spans="1:8" x14ac:dyDescent="0.25">
      <c r="A39" s="1" t="s">
        <v>34</v>
      </c>
      <c r="E39" s="6" t="str">
        <f t="shared" si="0"/>
        <v/>
      </c>
    </row>
    <row r="40" spans="1:8" x14ac:dyDescent="0.25">
      <c r="A40" s="1" t="s">
        <v>35</v>
      </c>
      <c r="E40" s="6" t="str">
        <f t="shared" si="0"/>
        <v/>
      </c>
    </row>
    <row r="41" spans="1:8" x14ac:dyDescent="0.25">
      <c r="A41" s="1" t="s">
        <v>36</v>
      </c>
      <c r="E41" s="6" t="str">
        <f t="shared" si="0"/>
        <v/>
      </c>
    </row>
    <row r="42" spans="1:8" x14ac:dyDescent="0.25">
      <c r="A42" s="1" t="s">
        <v>37</v>
      </c>
      <c r="E42" s="6" t="str">
        <f t="shared" si="0"/>
        <v/>
      </c>
    </row>
    <row r="43" spans="1:8" x14ac:dyDescent="0.25">
      <c r="A43" s="1" t="s">
        <v>38</v>
      </c>
      <c r="E43" s="6" t="str">
        <f t="shared" si="0"/>
        <v/>
      </c>
    </row>
    <row r="47" spans="1:8" x14ac:dyDescent="0.25">
      <c r="G47" t="e">
        <f>#REF!/#REF!</f>
        <v>#REF!</v>
      </c>
      <c r="H47" t="e">
        <f>#REF!/#REF!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2016-03-24T22:56:38Z</dcterms:modified>
</cp:coreProperties>
</file>