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C:\Users\ruben\Desktop\Thesis\Masterproef-paper\"/>
    </mc:Choice>
  </mc:AlternateContent>
  <xr:revisionPtr revIDLastSave="0" documentId="13_ncr:1_{97607765-88EA-42D3-BB0A-75692D25776B}" xr6:coauthVersionLast="47" xr6:coauthVersionMax="47" xr10:uidLastSave="{00000000-0000-0000-0000-000000000000}"/>
  <bookViews>
    <workbookView xWindow="-120" yWindow="-120" windowWidth="29040" windowHeight="15840" activeTab="1" xr2:uid="{A8770C7F-A2D2-4D88-ABBC-8B425DE253D0}"/>
  </bookViews>
  <sheets>
    <sheet name="Sheet1" sheetId="1" r:id="rId1"/>
    <sheet name="Sheet2"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18" i="2" l="1"/>
  <c r="E18" i="2" l="1"/>
  <c r="E19" i="1"/>
  <c r="C17" i="2"/>
  <c r="E18" i="1"/>
  <c r="G34" i="1"/>
  <c r="B30" i="1"/>
  <c r="D16" i="2"/>
  <c r="C16" i="2"/>
  <c r="E17" i="1" s="1"/>
  <c r="C15" i="2"/>
  <c r="E16" i="1" s="1"/>
  <c r="C19" i="2"/>
  <c r="E20" i="1" s="1"/>
  <c r="C20" i="2"/>
  <c r="E21" i="1" s="1"/>
  <c r="C21" i="2"/>
  <c r="E22" i="1" s="1"/>
  <c r="C22" i="2"/>
  <c r="C23" i="2"/>
  <c r="C24" i="2"/>
  <c r="E25" i="1" s="1"/>
  <c r="C25" i="2"/>
  <c r="E26" i="1" s="1"/>
  <c r="C26" i="2"/>
  <c r="E27" i="1" s="1"/>
  <c r="C27" i="2"/>
  <c r="E28" i="1" s="1"/>
  <c r="C28" i="2"/>
  <c r="E29" i="1" s="1"/>
  <c r="C29" i="2"/>
  <c r="C14" i="2"/>
  <c r="E15" i="1"/>
  <c r="C13" i="2"/>
  <c r="E14" i="1" s="1"/>
  <c r="C12" i="2"/>
  <c r="E13" i="1" s="1"/>
  <c r="C11" i="2"/>
  <c r="E12" i="1" s="1"/>
  <c r="C10" i="2"/>
  <c r="E11" i="1" s="1"/>
  <c r="G15" i="2"/>
  <c r="I15" i="2"/>
  <c r="J15" i="2"/>
  <c r="H15" i="2"/>
  <c r="E10" i="2"/>
  <c r="C9" i="2"/>
  <c r="E10" i="1" s="1"/>
  <c r="C8" i="2"/>
  <c r="E9" i="1" s="1"/>
  <c r="C7" i="2"/>
  <c r="E8" i="1" s="1"/>
  <c r="E9" i="2"/>
  <c r="D9" i="2"/>
  <c r="F7" i="2"/>
  <c r="H7" i="2"/>
  <c r="I7" i="2"/>
  <c r="J7" i="2"/>
  <c r="G7" i="2"/>
  <c r="E8" i="2"/>
  <c r="F8" i="2"/>
  <c r="G8" i="2"/>
  <c r="H8" i="2"/>
  <c r="I8" i="2"/>
  <c r="J8" i="2"/>
  <c r="D8" i="2"/>
  <c r="C6" i="2"/>
  <c r="E7" i="1" s="1"/>
  <c r="D12" i="2"/>
  <c r="H11" i="2"/>
  <c r="J11" i="2"/>
  <c r="I11" i="2"/>
  <c r="D31" i="1"/>
  <c r="A3" i="2"/>
  <c r="A4" i="2" s="1"/>
  <c r="C5" i="2"/>
  <c r="E6" i="1" s="1"/>
  <c r="H5" i="2"/>
  <c r="C4" i="2"/>
  <c r="E5" i="1" s="1"/>
  <c r="C3" i="2"/>
  <c r="E4" i="1" s="1"/>
  <c r="E3" i="2"/>
  <c r="D3" i="2"/>
  <c r="F28" i="1"/>
  <c r="F29" i="1"/>
  <c r="C2" i="2"/>
  <c r="E3" i="1" s="1"/>
  <c r="G3" i="1" s="1"/>
  <c r="B4" i="1"/>
  <c r="B5" i="1" s="1"/>
  <c r="B6" i="1" s="1"/>
  <c r="B7" i="1" s="1"/>
  <c r="B8" i="1" s="1"/>
  <c r="B9" i="1" s="1"/>
  <c r="B10" i="1" s="1"/>
  <c r="B11" i="1" s="1"/>
  <c r="B12" i="1" s="1"/>
  <c r="B13" i="1" s="1"/>
  <c r="B14" i="1" s="1"/>
  <c r="B15" i="1" s="1"/>
  <c r="B16" i="1" s="1"/>
  <c r="B17" i="1" s="1"/>
  <c r="B18" i="1" s="1"/>
  <c r="B19" i="1" s="1"/>
  <c r="B20" i="1" s="1"/>
  <c r="B21" i="1" s="1"/>
  <c r="B22" i="1" s="1"/>
  <c r="B23" i="1" s="1"/>
  <c r="B24" i="1" s="1"/>
  <c r="B25" i="1" s="1"/>
  <c r="B26" i="1" s="1"/>
  <c r="B27" i="1" s="1"/>
  <c r="B28" i="1" s="1"/>
  <c r="B29" i="1" s="1"/>
  <c r="E23" i="1"/>
  <c r="E24" i="1"/>
  <c r="F3" i="1"/>
  <c r="F4" i="1"/>
  <c r="F5" i="1"/>
  <c r="F6" i="1"/>
  <c r="F7" i="1"/>
  <c r="F8" i="1"/>
  <c r="F9" i="1"/>
  <c r="F10" i="1"/>
  <c r="F11" i="1"/>
  <c r="F12" i="1"/>
  <c r="F13" i="1"/>
  <c r="F14" i="1"/>
  <c r="F15" i="1"/>
  <c r="F16" i="1"/>
  <c r="F17" i="1"/>
  <c r="F18" i="1"/>
  <c r="F19" i="1"/>
  <c r="F20" i="1"/>
  <c r="F21" i="1"/>
  <c r="F22" i="1"/>
  <c r="F23" i="1"/>
  <c r="F24" i="1"/>
  <c r="F25" i="1"/>
  <c r="F26" i="1"/>
  <c r="F27" i="1"/>
  <c r="E31" i="1" l="1"/>
  <c r="B32" i="1" s="1"/>
  <c r="A5" i="2"/>
  <c r="A6" i="2" s="1"/>
  <c r="A7" i="2" s="1"/>
  <c r="A8" i="2" s="1"/>
  <c r="A9" i="2" s="1"/>
  <c r="A10" i="2" s="1"/>
  <c r="A11" i="2" s="1"/>
  <c r="A12" i="2" s="1"/>
  <c r="A13" i="2" s="1"/>
  <c r="A14" i="2" s="1"/>
  <c r="A15" i="2" s="1"/>
  <c r="A16" i="2" s="1"/>
  <c r="A17" i="2" s="1"/>
  <c r="A18" i="2" s="1"/>
  <c r="A19" i="2" s="1"/>
  <c r="A20" i="2" s="1"/>
  <c r="A21" i="2" s="1"/>
  <c r="A22" i="2" s="1"/>
  <c r="A23" i="2" s="1"/>
  <c r="A24" i="2" s="1"/>
  <c r="A25" i="2" s="1"/>
  <c r="A26" i="2" s="1"/>
  <c r="A27" i="2" s="1"/>
  <c r="A28" i="2" s="1"/>
  <c r="A29" i="2" s="1"/>
  <c r="G5" i="1"/>
  <c r="G11" i="1"/>
  <c r="G25" i="1"/>
  <c r="G17" i="1"/>
  <c r="G7" i="1"/>
  <c r="G24" i="1"/>
  <c r="G16" i="1"/>
  <c r="G23" i="1"/>
  <c r="G15" i="1"/>
  <c r="G10" i="1"/>
  <c r="G6" i="1"/>
  <c r="G22" i="1"/>
  <c r="G9" i="1"/>
  <c r="G21" i="1"/>
  <c r="G4" i="1"/>
  <c r="G29" i="1"/>
  <c r="G14" i="1"/>
  <c r="G28" i="1"/>
  <c r="G20" i="1"/>
  <c r="G13" i="1"/>
  <c r="G27" i="1"/>
  <c r="G19" i="1"/>
  <c r="G12" i="1"/>
  <c r="G8" i="1"/>
  <c r="G26" i="1"/>
  <c r="G18" i="1"/>
</calcChain>
</file>

<file path=xl/sharedStrings.xml><?xml version="1.0" encoding="utf-8"?>
<sst xmlns="http://schemas.openxmlformats.org/spreadsheetml/2006/main" count="175" uniqueCount="122">
  <si>
    <t>DONE Cum</t>
  </si>
  <si>
    <t>TODO Cum</t>
  </si>
  <si>
    <t>DONE</t>
  </si>
  <si>
    <t>TODO</t>
  </si>
  <si>
    <t>Week</t>
  </si>
  <si>
    <r>
      <t xml:space="preserve">The Master's Thesis has 24 credits, which is equivalent to a studyload of 600-720 hours. If you spread that over the instruction weeks, this means a weekly average of </t>
    </r>
    <r>
      <rPr>
        <b/>
        <sz val="10"/>
        <rFont val="Arial"/>
        <family val="2"/>
      </rPr>
      <t>40-50 hours per week</t>
    </r>
    <r>
      <rPr>
        <sz val="11"/>
        <color theme="1"/>
        <rFont val="Calibri"/>
        <family val="2"/>
        <scheme val="minor"/>
      </rPr>
      <t xml:space="preserve"> </t>
    </r>
  </si>
  <si>
    <t>fac, CW, DTAI guidelines gelezen, lextex template klaar gezet, timesheet gemaakt</t>
  </si>
  <si>
    <t>starting paper gelezen, korte brain storming over inleidende hoofdsctuk, terminologie opgezocht, back-up methodes opgezegt voor de paper</t>
  </si>
  <si>
    <t>reading paper "Fuzzing and delta-debugging SMT solvers.", reading documantations on fuzzer afl(++), finding some books on limo</t>
  </si>
  <si>
    <t>paper 2,3, chapter 5 Simplifying Problems 2009 Why Programs Fail</t>
  </si>
  <si>
    <t>maandag</t>
  </si>
  <si>
    <t>dinsdag</t>
  </si>
  <si>
    <t>woensdag</t>
  </si>
  <si>
    <t>donderdag</t>
  </si>
  <si>
    <t>vrijdag</t>
  </si>
  <si>
    <t>zaterdag</t>
  </si>
  <si>
    <t>zondag</t>
  </si>
  <si>
    <t>uren</t>
  </si>
  <si>
    <t>date</t>
  </si>
  <si>
    <t>chapter 13 Simplifying Problems 2009 Why Programs Fail, reading 5 delta-debugging Simplifying and Isolating Failure-Inducing Input till p9, trying to understand the algoritms</t>
  </si>
  <si>
    <t>cont 5 reading Simplifying and Isolating Failure-Inducing Input, reading for fuzzing 6 Language Fuzzing Using Constraint Logic Programming, 7 Parser-Directed Fuzzing</t>
  </si>
  <si>
    <t>reading 8 KLEE Unassisted and Automatic Generation of High-Coverage, rereading starting paper, 9 Automatically Testing String Solvers.pdf until page 4</t>
  </si>
  <si>
    <t>cum</t>
  </si>
  <si>
    <t>reading 9 Automatically Testing String Solvers, reading 10 The Oracle Problem in Software</t>
  </si>
  <si>
    <t>Trying out CPMpy, reading documentation of CPMpy</t>
  </si>
  <si>
    <t>Turn on Excuses:</t>
  </si>
  <si>
    <t xml:space="preserve"> </t>
  </si>
  <si>
    <t>watching "CP2021 Tutorial "CPMpy, a Numpy-based CP Modeling Environment", trying out CPMpy further, reading 11 Freuder1997_Article_InPursuitOfTheHolyGrail</t>
  </si>
  <si>
    <t>reading</t>
  </si>
  <si>
    <t>writing</t>
  </si>
  <si>
    <t>tutorial_ijcai22 pdf's, reading 12 Fuzzing a survey</t>
  </si>
  <si>
    <t>notes</t>
  </si>
  <si>
    <t>reading 13 The Art, Science, and Engineering, reading 14 Optimizing Seed Selection for Fuzzing</t>
  </si>
  <si>
    <t>reading 15 Ganesh-2009-Taint-based directed whitebox fuzzing, reading 16 Fuzzing for Software Security Testing and Quality Assurance, reading Increasing modeling language convenience with a universal n-dimensional array, CPpy as python-embedded example</t>
  </si>
  <si>
    <t>reading 17 CPMpy paper modref19_cppy, reading 18 Model-Based Algorithm ConfigurationCPAIOR22_DeCaprio, reading 19 Numberjack, reading some parts of 20 Constraint Solving and Planning with picat</t>
  </si>
  <si>
    <t>writing intro, dividing chapters</t>
  </si>
  <si>
    <t>Writing chapter 1 intro and genretation vs mutation, fixing sources, getting to know the editor better</t>
  </si>
  <si>
    <t>buffer</t>
  </si>
  <si>
    <t>writing about input generation techniques</t>
  </si>
  <si>
    <t>writing about sat by construction, oracel start, classification of bugs</t>
  </si>
  <si>
    <t>start writing about types of fuzzer, finding more Miller papers, reading 22 Semantic Fuzzing with Zest, reading 23 Theoretical and Empirical Studies of Program Testing</t>
  </si>
  <si>
    <t xml:space="preserve">writing about multiple available fuzzers, reading 26 fuzz revisited: A Re-examinationn of the reliaility of UNIX utilities and services, first proof reading of the parts already written </t>
  </si>
  <si>
    <t>Checking out the changes on the CPMpy github</t>
  </si>
  <si>
    <t>reading 28 Understanding the Blockchain Oracle Problem, half reading 29 Programs, Tests, and Oracles, writing about oracles diff testing and a bit of intro.</t>
  </si>
  <si>
    <t>reading multiple blogs about finding CVE's with fuzzing, reading about popular exploits, writing fuzzing in development and fuzzing in security</t>
  </si>
  <si>
    <t>reading 32 V-Fuzz: Vulnerability-Oriented Evolutionary Fuzzing, reading 33 Release the Kraken: New KRACKs in the 802.11 Standard, reading 34 DIFUZZRTL Differential Fuzz Testing to Find, partial reading 35Microarchitectural Side-Channel Attacks for Privileged Software Adversaries, wmall writing part</t>
  </si>
  <si>
    <t>Finishing of chapter 2</t>
  </si>
  <si>
    <t>written example of debugging in intro, written intro ch3, written start of deduplication, read 36 RETracer from Microsoft</t>
  </si>
  <si>
    <t>Writing start of simplification of inputs, reading 38 Data_deduplication_techniques</t>
  </si>
  <si>
    <t>writing Deobfuscating inputs, structuring chapter 3 and 4, cleaning out bib</t>
  </si>
  <si>
    <t>proofreading</t>
  </si>
  <si>
    <t>writing The precision effect, rewording What size to change</t>
  </si>
  <si>
    <t>almost finishing chapter 3, structuring chapter 4, adding labels, rereading some papers</t>
  </si>
  <si>
    <t>proofreading chap2, reading 27 AFL++: Combining Incremental Steps of Fuzzing Research</t>
  </si>
  <si>
    <t>proofreading ch 2 futher, proofreading ch 3, found new section for ch 2</t>
  </si>
  <si>
    <t xml:space="preserve">prep kickoff, trying AFL on CPMpy, debugging AFL, failing </t>
  </si>
  <si>
    <t>Kick-off masterproef, finding book</t>
  </si>
  <si>
    <t>kickoff</t>
  </si>
  <si>
    <t>writing, proofreading</t>
  </si>
  <si>
    <t>Reading 40 SolverCheck: Declarative Testing of Constraints, Reading 41 Grammar-based Whitebox Fuzzing, finding fuzzing with SMT-papers, reading 42 Fuzzing SMT Solvers via Two-Dimensional, Reading 43 Validating SMT Solvers via Semantic Fusion</t>
  </si>
  <si>
    <t>examen</t>
  </si>
  <si>
    <t>Rereading FuzzSMT Fuzzing and Delta-Debugging SMT Solver, Rereading strom Detecting Critical Bugs in SMT Solvers Using Blackbox Mutational Fuzzing, Reading 44 StringFuzz: A Fuzzer for String Solvers, Rereading 8 KLEE Unassisted and Automatic Generation of High-Coverage, Reading 45 fuzzball Path-Exploration Lifting Hi-Fi Tests for Lo-Fi Emulators, Reading 47 Finding and Understanding Bugs in Software Model Checkers, Reading 48 Differentially Testing Soundness and Precision of Program Analyzers</t>
  </si>
  <si>
    <t>Reading on minimal unsatisfiable subset, Reading 49 TestMC Testing Model Counters using Differential and Metamorphic Testing, Reading 50 Metamorphic testing of constraint solvers, adding parts to further write on</t>
  </si>
  <si>
    <t>thesis meeting, perperation work</t>
  </si>
  <si>
    <t>Writing SMT fuzzers, expanding previous parts</t>
  </si>
  <si>
    <t>Writing on SMT, CP fuzzers like Falcon, Writing on Metamorphic testing, Finishing of multople To Do's</t>
  </si>
  <si>
    <t>Writing connection between MUS/MSS Simplification/Isolation, Reading 51 Algorithms for Computing Minimal Unsatisfiable Subsets of Constraints</t>
  </si>
  <si>
    <t>Writing about deobfuscation algoritmes struglling with LaTeX, Reading 52 Constraint Programming In Pursuit of the Holy Grail</t>
  </si>
  <si>
    <t>thesis meeting, Reading 53 some chapters of Programming with Constraints An Introduction, Reading 54 Z3 978-3-540-78800-3_24, Reading 56 Bringing CP, SAT and SMT together Next Challenges in Constraint Solving dagrep_v009_i002_p027_19062.pdf, Reading 57 MiniZinc Towards a Standard CP Modelling Language 978-3-540-74970-7-543-557.pdf, more explanation on an example, Reading 58 The Minizinc challenge 2008-2013 2539-Article Text-4467-1-10-20140610.pdf</t>
  </si>
  <si>
    <t>Reading partial On Induction for SMT Solvers main-tech-report, Reading 59 Philosophy of the MINIZINC challenge s10601-010-9093-020160730-1147-1vmoz0t-with-cover-page-v2, Reading 60 Empirical Study of the Anatomy of Modern SAT Solvers, Rereading parts of Modelling of Complex Systems - Courese Text, finding papers</t>
  </si>
  <si>
    <t>Reading to find gaps in knowledge Wiki's: Constraint_logic_programming, Constraint_programming, Constraint_satisfaction_problem, DPLL(T), Operations_research, Quantifier_(logic), Satisfiability_modulo_theories, Z3_Theorem_Prover</t>
  </si>
  <si>
    <t>Writing start of CP chapter, Writing explaining "send + more = money" example, fighting LaTeX while using a listing style for Minizinc, some quality of life improvements in LaTeX</t>
  </si>
  <si>
    <t>Writing around CP sat and optimalisations,Writing around minizinc and its challenges,  Reading 65 Constraint Logic Programming, Reading 67 Lazy Clause Generation Combining the power of SAT and CP (and MIP) solving, Reading 68 The Modelling Language Zinc 10.1.1.111.5598, Reading 69 Compiling Finite Domain Constraints to SAT with BEE 1206.3883</t>
  </si>
  <si>
    <t>Writing about MiniZinc Challenge and CPMpy, Reading 70 Essence A Constraint Language for Specifying Combinatorial Problems essence</t>
  </si>
  <si>
    <t>Writing about SAT, SMT, Reading 71 CVC3, Reading 72 A System for Solving Constraint Satisfaction Problems with SMT bofill-sat10.pdf</t>
  </si>
  <si>
    <t>Writing conclusion of chapter CP, proofreading chapter CP, partial reading 73 Simplify A Theorem Prover for Program Checking 1066100.1066102.pdf</t>
  </si>
  <si>
    <t>Proofreading chapter CP, adding conclusion to chapter deofuscation, adding to intro chapter, proofreading intro chapter and chapter around fuzzing, fighting Biber</t>
  </si>
  <si>
    <t>Proofreading the end of fuzzing, proofreading critical part chapter, rereading parts of papers, stdizing quotes</t>
  </si>
  <si>
    <t>Proofreading via Word, schrijfhulp and other tools</t>
  </si>
  <si>
    <t xml:space="preserve">Finding research Questions, brainstorming in general </t>
  </si>
  <si>
    <t>More research Questions</t>
  </si>
  <si>
    <t xml:space="preserve">Thesis meeting, processing meeting notes </t>
  </si>
  <si>
    <t>coding a fuzzer</t>
  </si>
  <si>
    <t>Playing around with Storm, reading Storm's source code, converting ipynb to py</t>
  </si>
  <si>
    <t>Getting Minizinc, gurobi and pysat to work on W10 (dev/debug env) and linux (execute env), running some tests</t>
  </si>
  <si>
    <t>Writing a transformation fucntion to change the seed solver to Minizinc</t>
  </si>
  <si>
    <t>trying out LaTeX packages, Improving solver transformation (fixing MissingAttributeErrores), speed testing</t>
  </si>
  <si>
    <t xml:space="preserve">Running more test, evaluation results, Reading DTAI's site </t>
  </si>
  <si>
    <t>proofreading + submitting</t>
  </si>
  <si>
    <t>DataProcessing</t>
  </si>
  <si>
    <t>prep + Thesis meeting, processing meeting notes, installing extra imports, writing a program to export Pickles</t>
  </si>
  <si>
    <t>Exporting Pickles (seeds files), Reading STOM's code base, trying to get STORM to work</t>
  </si>
  <si>
    <t xml:space="preserve">Modifying Storm </t>
  </si>
  <si>
    <t>Metamorphic testing/Ying Yang</t>
  </si>
  <si>
    <t>deobfuscator</t>
  </si>
  <si>
    <t>Rewriting STORM to fit CPMpy</t>
  </si>
  <si>
    <t>writing + asking permission</t>
  </si>
  <si>
    <t>recreating seeds, finding out how to evaluate subformulas thanks to Mr Bleukx</t>
  </si>
  <si>
    <t>Finding the DTAI Toledo community, planning, watching Milestone M1</t>
  </si>
  <si>
    <t>SUBMISSION DAY</t>
  </si>
  <si>
    <t xml:space="preserve">ASK PERMISSION </t>
  </si>
  <si>
    <t>thesis meeting, finishing off STORM convertion, starting debugging new storm</t>
  </si>
  <si>
    <t>Finding ~(alldifferent()-bug)</t>
  </si>
  <si>
    <t>Debugging new STORM, investigating why cpmpy does not set model.status()  when using solverlookup()+ seminar</t>
  </si>
  <si>
    <t>Writing and bug exploration + seminar</t>
  </si>
  <si>
    <t>solving env variables problems, running the big fuzzer on a server, writing a small minimizer (I use musx given by CPMpy &lt;3)</t>
  </si>
  <si>
    <t>debugging error that occurs after x hours, output investigation</t>
  </si>
  <si>
    <t xml:space="preserve">requesting thesis in English, fixing yet another bug in big run, adding timeout to deobfucation, brainstorm about next technique, workshop thesis: Information Literacy </t>
  </si>
  <si>
    <t>Result processing</t>
  </si>
  <si>
    <t>looking at results</t>
  </si>
  <si>
    <t>###################################</t>
  </si>
  <si>
    <t>preping results for thesis meeting, thesis meeting, bug reporting, looking at ways to get stacktraces, Improving the modified Storm Thanks to Ignace's tips</t>
  </si>
  <si>
    <t>Proofreading</t>
  </si>
  <si>
    <t>Mostly making presentation for M2 (rough day)</t>
  </si>
  <si>
    <t>building differential testing, debugging some errors (thanks to Linux for OOM killer)</t>
  </si>
  <si>
    <t>Finishing ppt, learining ppt, looking at recent CPMpy changes, debugging diff tester, writing patch for diff tester</t>
  </si>
  <si>
    <t>debugging OOM Killer bug, rerunning tests, writing a bit</t>
  </si>
  <si>
    <t>updating notes, Rereading papers about meta and diff testing</t>
  </si>
  <si>
    <t>Diff testing, running tests</t>
  </si>
  <si>
    <t>starting coding at metaporphic testing, finding out which functions are available, implementing some metaporphic relations</t>
  </si>
  <si>
    <t>coding more meta relations, debugging meta relations, restarting crashed diff, restarting STROM, filtering seed files that cause crashes</t>
  </si>
  <si>
    <t>Practicing presentation, updating planning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</si>
</sst>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0"/>
      <name val="Arial"/>
      <family val="2"/>
    </font>
    <font>
      <sz val="11"/>
      <name val="Calibri"/>
      <family val="2"/>
      <scheme val="minor"/>
    </font>
  </fonts>
  <fills count="2">
    <fill>
      <patternFill patternType="none"/>
    </fill>
    <fill>
      <patternFill patternType="gray125"/>
    </fill>
  </fills>
  <borders count="2">
    <border>
      <left/>
      <right/>
      <top/>
      <bottom/>
      <diagonal/>
    </border>
    <border>
      <left/>
      <right/>
      <top/>
      <bottom style="medium">
        <color indexed="64"/>
      </bottom>
      <diagonal/>
    </border>
  </borders>
  <cellStyleXfs count="1">
    <xf numFmtId="0" fontId="0" fillId="0" borderId="0"/>
  </cellStyleXfs>
  <cellXfs count="7">
    <xf numFmtId="0" fontId="0" fillId="0" borderId="0" xfId="0"/>
    <xf numFmtId="14" fontId="0" fillId="0" borderId="0" xfId="0" applyNumberFormat="1"/>
    <xf numFmtId="0" fontId="0" fillId="0" borderId="0" xfId="0" applyAlignment="1">
      <alignment wrapText="1"/>
    </xf>
    <xf numFmtId="14" fontId="0" fillId="0" borderId="1" xfId="0" applyNumberFormat="1" applyBorder="1"/>
    <xf numFmtId="0" fontId="0" fillId="0" borderId="1" xfId="0" applyBorder="1"/>
    <xf numFmtId="0" fontId="2" fillId="0" borderId="0" xfId="0" applyFont="1"/>
    <xf numFmtId="0" fontId="0" fillId="0" borderId="0" xfId="0" applyAlignment="1">
      <alignment horizontal="center" vertical="center" wrapText="1"/>
    </xf>
  </cellXfs>
  <cellStyles count="1">
    <cellStyle name="Normal" xfId="0" builtinId="0"/>
  </cellStyles>
  <dxfs count="1">
    <dxf>
      <font>
        <color theme="2" tint="-0.24994659260841701"/>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Planning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nl-BE"/>
        </a:p>
      </c:txPr>
    </c:title>
    <c:autoTitleDeleted val="0"/>
    <c:plotArea>
      <c:layout>
        <c:manualLayout>
          <c:layoutTarget val="inner"/>
          <c:xMode val="edge"/>
          <c:yMode val="edge"/>
          <c:x val="0.12511739214234791"/>
          <c:y val="0.17111880046136102"/>
          <c:w val="0.81363149336275065"/>
          <c:h val="0.6419220953782161"/>
        </c:manualLayout>
      </c:layout>
      <c:lineChart>
        <c:grouping val="standard"/>
        <c:varyColors val="0"/>
        <c:ser>
          <c:idx val="1"/>
          <c:order val="0"/>
          <c:tx>
            <c:v>todo cum</c:v>
          </c:tx>
          <c:spPr>
            <a:ln w="28575" cap="rnd">
              <a:solidFill>
                <a:schemeClr val="accent2"/>
              </a:solidFill>
              <a:round/>
            </a:ln>
            <a:effectLst/>
          </c:spPr>
          <c:marker>
            <c:symbol val="none"/>
          </c:marker>
          <c:cat>
            <c:numRef>
              <c:extLst>
                <c:ext xmlns:c15="http://schemas.microsoft.com/office/drawing/2012/chart" uri="{02D57815-91ED-43cb-92C2-25804820EDAC}">
                  <c15:fullRef>
                    <c15:sqref>Sheet1!$B$3:$B$30</c15:sqref>
                  </c15:fullRef>
                </c:ext>
              </c:extLst>
              <c:f>Sheet1!$B$3:$B$29</c:f>
              <c:numCache>
                <c:formatCode>m/d/yyyy</c:formatCode>
                <c:ptCount val="27"/>
                <c:pt idx="0">
                  <c:v>44753</c:v>
                </c:pt>
                <c:pt idx="1">
                  <c:v>44760</c:v>
                </c:pt>
                <c:pt idx="2">
                  <c:v>44767</c:v>
                </c:pt>
                <c:pt idx="3">
                  <c:v>44774</c:v>
                </c:pt>
                <c:pt idx="4">
                  <c:v>44781</c:v>
                </c:pt>
                <c:pt idx="5">
                  <c:v>44788</c:v>
                </c:pt>
                <c:pt idx="6">
                  <c:v>44795</c:v>
                </c:pt>
                <c:pt idx="7">
                  <c:v>44802</c:v>
                </c:pt>
                <c:pt idx="8">
                  <c:v>44809</c:v>
                </c:pt>
                <c:pt idx="9">
                  <c:v>44816</c:v>
                </c:pt>
                <c:pt idx="10">
                  <c:v>44823</c:v>
                </c:pt>
                <c:pt idx="11">
                  <c:v>44830</c:v>
                </c:pt>
                <c:pt idx="12">
                  <c:v>44837</c:v>
                </c:pt>
                <c:pt idx="13">
                  <c:v>44844</c:v>
                </c:pt>
                <c:pt idx="14">
                  <c:v>44851</c:v>
                </c:pt>
                <c:pt idx="15">
                  <c:v>44858</c:v>
                </c:pt>
                <c:pt idx="16">
                  <c:v>44865</c:v>
                </c:pt>
                <c:pt idx="17">
                  <c:v>44872</c:v>
                </c:pt>
                <c:pt idx="18">
                  <c:v>44879</c:v>
                </c:pt>
                <c:pt idx="19">
                  <c:v>44886</c:v>
                </c:pt>
                <c:pt idx="20">
                  <c:v>44893</c:v>
                </c:pt>
                <c:pt idx="21">
                  <c:v>44900</c:v>
                </c:pt>
                <c:pt idx="22">
                  <c:v>44907</c:v>
                </c:pt>
                <c:pt idx="23">
                  <c:v>44914</c:v>
                </c:pt>
                <c:pt idx="24">
                  <c:v>44921</c:v>
                </c:pt>
                <c:pt idx="25">
                  <c:v>44928</c:v>
                </c:pt>
                <c:pt idx="26">
                  <c:v>44935</c:v>
                </c:pt>
              </c:numCache>
            </c:numRef>
          </c:cat>
          <c:val>
            <c:numRef>
              <c:extLst>
                <c:ext xmlns:c15="http://schemas.microsoft.com/office/drawing/2012/chart" uri="{02D57815-91ED-43cb-92C2-25804820EDAC}">
                  <c15:fullRef>
                    <c15:sqref>Sheet1!$F$3:$F$30</c15:sqref>
                  </c15:fullRef>
                </c:ext>
              </c:extLst>
              <c:f>Sheet1!$F$3:$F$29</c:f>
              <c:numCache>
                <c:formatCode>General</c:formatCode>
                <c:ptCount val="27"/>
                <c:pt idx="0">
                  <c:v>15</c:v>
                </c:pt>
                <c:pt idx="1">
                  <c:v>30</c:v>
                </c:pt>
                <c:pt idx="2">
                  <c:v>50</c:v>
                </c:pt>
                <c:pt idx="3">
                  <c:v>70</c:v>
                </c:pt>
                <c:pt idx="4">
                  <c:v>90</c:v>
                </c:pt>
                <c:pt idx="5">
                  <c:v>105</c:v>
                </c:pt>
                <c:pt idx="6">
                  <c:v>105</c:v>
                </c:pt>
                <c:pt idx="7">
                  <c:v>130</c:v>
                </c:pt>
                <c:pt idx="8">
                  <c:v>160</c:v>
                </c:pt>
                <c:pt idx="9">
                  <c:v>185</c:v>
                </c:pt>
                <c:pt idx="10">
                  <c:v>215</c:v>
                </c:pt>
                <c:pt idx="11">
                  <c:v>255</c:v>
                </c:pt>
                <c:pt idx="12">
                  <c:v>295</c:v>
                </c:pt>
                <c:pt idx="13">
                  <c:v>311</c:v>
                </c:pt>
                <c:pt idx="14">
                  <c:v>327</c:v>
                </c:pt>
                <c:pt idx="15">
                  <c:v>367</c:v>
                </c:pt>
                <c:pt idx="16">
                  <c:v>402</c:v>
                </c:pt>
                <c:pt idx="17">
                  <c:v>437</c:v>
                </c:pt>
                <c:pt idx="18">
                  <c:v>472</c:v>
                </c:pt>
                <c:pt idx="19">
                  <c:v>507</c:v>
                </c:pt>
                <c:pt idx="20">
                  <c:v>542</c:v>
                </c:pt>
                <c:pt idx="21">
                  <c:v>577</c:v>
                </c:pt>
                <c:pt idx="22">
                  <c:v>612</c:v>
                </c:pt>
                <c:pt idx="23">
                  <c:v>647</c:v>
                </c:pt>
                <c:pt idx="24">
                  <c:v>682</c:v>
                </c:pt>
                <c:pt idx="25">
                  <c:v>702</c:v>
                </c:pt>
                <c:pt idx="26">
                  <c:v>722</c:v>
                </c:pt>
              </c:numCache>
            </c:numRef>
          </c:val>
          <c:smooth val="0"/>
          <c:extLst>
            <c:ext xmlns:c16="http://schemas.microsoft.com/office/drawing/2014/chart" uri="{C3380CC4-5D6E-409C-BE32-E72D297353CC}">
              <c16:uniqueId val="{00000001-09F2-44C5-A813-161DFEEB8098}"/>
            </c:ext>
          </c:extLst>
        </c:ser>
        <c:ser>
          <c:idx val="0"/>
          <c:order val="1"/>
          <c:tx>
            <c:v>Done cum</c:v>
          </c:tx>
          <c:spPr>
            <a:ln w="28575" cap="rnd">
              <a:solidFill>
                <a:schemeClr val="accent1"/>
              </a:solidFill>
              <a:round/>
            </a:ln>
            <a:effectLst/>
          </c:spPr>
          <c:marker>
            <c:symbol val="none"/>
          </c:marker>
          <c:cat>
            <c:numRef>
              <c:extLst>
                <c:ext xmlns:c15="http://schemas.microsoft.com/office/drawing/2012/chart" uri="{02D57815-91ED-43cb-92C2-25804820EDAC}">
                  <c15:fullRef>
                    <c15:sqref>Sheet1!$B$3:$B$30</c15:sqref>
                  </c15:fullRef>
                </c:ext>
              </c:extLst>
              <c:f>Sheet1!$B$3:$B$29</c:f>
              <c:numCache>
                <c:formatCode>m/d/yyyy</c:formatCode>
                <c:ptCount val="27"/>
                <c:pt idx="0">
                  <c:v>44753</c:v>
                </c:pt>
                <c:pt idx="1">
                  <c:v>44760</c:v>
                </c:pt>
                <c:pt idx="2">
                  <c:v>44767</c:v>
                </c:pt>
                <c:pt idx="3">
                  <c:v>44774</c:v>
                </c:pt>
                <c:pt idx="4">
                  <c:v>44781</c:v>
                </c:pt>
                <c:pt idx="5">
                  <c:v>44788</c:v>
                </c:pt>
                <c:pt idx="6">
                  <c:v>44795</c:v>
                </c:pt>
                <c:pt idx="7">
                  <c:v>44802</c:v>
                </c:pt>
                <c:pt idx="8">
                  <c:v>44809</c:v>
                </c:pt>
                <c:pt idx="9">
                  <c:v>44816</c:v>
                </c:pt>
                <c:pt idx="10">
                  <c:v>44823</c:v>
                </c:pt>
                <c:pt idx="11">
                  <c:v>44830</c:v>
                </c:pt>
                <c:pt idx="12">
                  <c:v>44837</c:v>
                </c:pt>
                <c:pt idx="13">
                  <c:v>44844</c:v>
                </c:pt>
                <c:pt idx="14">
                  <c:v>44851</c:v>
                </c:pt>
                <c:pt idx="15">
                  <c:v>44858</c:v>
                </c:pt>
                <c:pt idx="16">
                  <c:v>44865</c:v>
                </c:pt>
                <c:pt idx="17">
                  <c:v>44872</c:v>
                </c:pt>
                <c:pt idx="18">
                  <c:v>44879</c:v>
                </c:pt>
                <c:pt idx="19">
                  <c:v>44886</c:v>
                </c:pt>
                <c:pt idx="20">
                  <c:v>44893</c:v>
                </c:pt>
                <c:pt idx="21">
                  <c:v>44900</c:v>
                </c:pt>
                <c:pt idx="22">
                  <c:v>44907</c:v>
                </c:pt>
                <c:pt idx="23">
                  <c:v>44914</c:v>
                </c:pt>
                <c:pt idx="24">
                  <c:v>44921</c:v>
                </c:pt>
                <c:pt idx="25">
                  <c:v>44928</c:v>
                </c:pt>
                <c:pt idx="26">
                  <c:v>44935</c:v>
                </c:pt>
              </c:numCache>
            </c:numRef>
          </c:cat>
          <c:val>
            <c:numRef>
              <c:extLst>
                <c:ext xmlns:c15="http://schemas.microsoft.com/office/drawing/2012/chart" uri="{02D57815-91ED-43cb-92C2-25804820EDAC}">
                  <c15:fullRef>
                    <c15:sqref>Sheet1!$G$3:$G$30</c15:sqref>
                  </c15:fullRef>
                </c:ext>
              </c:extLst>
              <c:f>Sheet1!$G$3:$G$29</c:f>
              <c:numCache>
                <c:formatCode>General</c:formatCode>
                <c:ptCount val="27"/>
                <c:pt idx="0">
                  <c:v>22</c:v>
                </c:pt>
                <c:pt idx="1">
                  <c:v>37</c:v>
                </c:pt>
                <c:pt idx="2">
                  <c:v>63</c:v>
                </c:pt>
                <c:pt idx="3">
                  <c:v>83</c:v>
                </c:pt>
                <c:pt idx="4">
                  <c:v>109</c:v>
                </c:pt>
                <c:pt idx="5">
                  <c:v>115</c:v>
                </c:pt>
                <c:pt idx="6">
                  <c:v>115</c:v>
                </c:pt>
                <c:pt idx="7">
                  <c:v>140</c:v>
                </c:pt>
                <c:pt idx="8">
                  <c:v>174</c:v>
                </c:pt>
                <c:pt idx="9">
                  <c:v>200</c:v>
                </c:pt>
                <c:pt idx="10">
                  <c:v>235</c:v>
                </c:pt>
                <c:pt idx="11">
                  <c:v>278</c:v>
                </c:pt>
                <c:pt idx="12">
                  <c:v>311</c:v>
                </c:pt>
                <c:pt idx="13">
                  <c:v>330</c:v>
                </c:pt>
                <c:pt idx="14">
                  <c:v>367</c:v>
                </c:pt>
                <c:pt idx="15">
                  <c:v>411</c:v>
                </c:pt>
                <c:pt idx="16">
                  <c:v>432</c:v>
                </c:pt>
                <c:pt idx="17">
                  <c:v>432</c:v>
                </c:pt>
                <c:pt idx="18">
                  <c:v>432</c:v>
                </c:pt>
                <c:pt idx="19">
                  <c:v>432</c:v>
                </c:pt>
                <c:pt idx="20">
                  <c:v>432</c:v>
                </c:pt>
                <c:pt idx="21">
                  <c:v>432</c:v>
                </c:pt>
                <c:pt idx="22">
                  <c:v>432</c:v>
                </c:pt>
                <c:pt idx="23">
                  <c:v>432</c:v>
                </c:pt>
                <c:pt idx="24">
                  <c:v>432</c:v>
                </c:pt>
                <c:pt idx="25">
                  <c:v>432</c:v>
                </c:pt>
                <c:pt idx="26">
                  <c:v>432</c:v>
                </c:pt>
              </c:numCache>
            </c:numRef>
          </c:val>
          <c:smooth val="0"/>
          <c:extLst>
            <c:ext xmlns:c16="http://schemas.microsoft.com/office/drawing/2014/chart" uri="{C3380CC4-5D6E-409C-BE32-E72D297353CC}">
              <c16:uniqueId val="{00000002-09F2-44C5-A813-161DFEEB8098}"/>
            </c:ext>
          </c:extLst>
        </c:ser>
        <c:dLbls>
          <c:showLegendKey val="0"/>
          <c:showVal val="0"/>
          <c:showCatName val="0"/>
          <c:showSerName val="0"/>
          <c:showPercent val="0"/>
          <c:showBubbleSize val="0"/>
        </c:dLbls>
        <c:smooth val="0"/>
        <c:axId val="1327462400"/>
        <c:axId val="1327462816"/>
        <c:extLst>
          <c:ext xmlns:c15="http://schemas.microsoft.com/office/drawing/2012/chart" uri="{02D57815-91ED-43cb-92C2-25804820EDAC}">
            <c15:filteredLineSeries>
              <c15:ser>
                <c:idx val="2"/>
                <c:order val="2"/>
                <c:tx>
                  <c:v>notes</c:v>
                </c:tx>
                <c:spPr>
                  <a:ln w="28575" cap="rnd">
                    <a:solidFill>
                      <a:schemeClr val="accent3"/>
                    </a:solidFill>
                    <a:round/>
                  </a:ln>
                  <a:effectLst/>
                </c:spPr>
                <c:marker>
                  <c:symbol val="none"/>
                </c:marker>
                <c:val>
                  <c:numRef>
                    <c:extLst>
                      <c:ext uri="{02D57815-91ED-43cb-92C2-25804820EDAC}">
                        <c15:fullRef>
                          <c15:sqref>Sheet1!$H$3:$H$30</c15:sqref>
                        </c15:fullRef>
                        <c15:formulaRef>
                          <c15:sqref>Sheet1!$H$3:$H$29</c15:sqref>
                        </c15:formulaRef>
                      </c:ext>
                    </c:extLst>
                    <c:numCache>
                      <c:formatCode>General</c:formatCode>
                      <c:ptCount val="2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numCache>
                  </c:numRef>
                </c:val>
                <c:smooth val="0"/>
                <c:extLst>
                  <c:ext xmlns:c16="http://schemas.microsoft.com/office/drawing/2014/chart" uri="{C3380CC4-5D6E-409C-BE32-E72D297353CC}">
                    <c16:uniqueId val="{00000000-8BE5-405E-ABAF-C28C2E7146C5}"/>
                  </c:ext>
                </c:extLst>
              </c15:ser>
            </c15:filteredLineSeries>
          </c:ext>
        </c:extLst>
      </c:lineChart>
      <c:dateAx>
        <c:axId val="1327462400"/>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15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BE"/>
          </a:p>
        </c:txPr>
        <c:crossAx val="1327462816"/>
        <c:crosses val="autoZero"/>
        <c:auto val="1"/>
        <c:lblOffset val="100"/>
        <c:baseTimeUnit val="days"/>
        <c:majorUnit val="15"/>
        <c:majorTimeUnit val="days"/>
      </c:dateAx>
      <c:valAx>
        <c:axId val="13274628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Uur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nl-B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BE"/>
          </a:p>
        </c:txPr>
        <c:crossAx val="1327462400"/>
        <c:crosses val="autoZero"/>
        <c:crossBetween val="between"/>
      </c:valAx>
      <c:spPr>
        <a:noFill/>
        <a:ln>
          <a:noFill/>
        </a:ln>
        <a:effectLst/>
      </c:spPr>
    </c:plotArea>
    <c:legend>
      <c:legendPos val="r"/>
      <c:layout>
        <c:manualLayout>
          <c:xMode val="edge"/>
          <c:yMode val="edge"/>
          <c:x val="0.12693299737532809"/>
          <c:y val="0.17321744816500015"/>
          <c:w val="0.21766989064568926"/>
          <c:h val="0.1972329237392038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B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l-BE"/>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10</xdr:col>
      <xdr:colOff>28574</xdr:colOff>
      <xdr:row>5</xdr:row>
      <xdr:rowOff>4762</xdr:rowOff>
    </xdr:from>
    <xdr:to>
      <xdr:col>19</xdr:col>
      <xdr:colOff>19050</xdr:colOff>
      <xdr:row>19</xdr:row>
      <xdr:rowOff>80962</xdr:rowOff>
    </xdr:to>
    <xdr:graphicFrame macro="">
      <xdr:nvGraphicFramePr>
        <xdr:cNvPr id="2" name="Chart 1">
          <a:extLst>
            <a:ext uri="{FF2B5EF4-FFF2-40B4-BE49-F238E27FC236}">
              <a16:creationId xmlns:a16="http://schemas.microsoft.com/office/drawing/2014/main" id="{6A9D5CF3-AFC8-41B7-DCF0-7B552A6499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BD006B-C7A9-475A-9D03-BF9D18D9CC2C}">
  <dimension ref="A1:H35"/>
  <sheetViews>
    <sheetView zoomScaleNormal="100" workbookViewId="0">
      <selection activeCell="B32" sqref="B32"/>
    </sheetView>
  </sheetViews>
  <sheetFormatPr defaultRowHeight="15" x14ac:dyDescent="0.25"/>
  <cols>
    <col min="2" max="2" width="11.28515625" bestFit="1" customWidth="1"/>
    <col min="6" max="7" width="10.5703125" bestFit="1" customWidth="1"/>
    <col min="8" max="8" width="12.5703125" bestFit="1" customWidth="1"/>
  </cols>
  <sheetData>
    <row r="1" spans="2:8" x14ac:dyDescent="0.25">
      <c r="B1" s="6" t="s">
        <v>5</v>
      </c>
      <c r="C1" s="6"/>
      <c r="D1" s="6"/>
      <c r="E1" s="6"/>
      <c r="F1" s="6"/>
      <c r="G1" s="6"/>
      <c r="H1" s="6"/>
    </row>
    <row r="2" spans="2:8" x14ac:dyDescent="0.25">
      <c r="B2" t="s">
        <v>18</v>
      </c>
      <c r="C2" t="s">
        <v>4</v>
      </c>
      <c r="D2" t="s">
        <v>3</v>
      </c>
      <c r="E2" t="s">
        <v>2</v>
      </c>
      <c r="F2" t="s">
        <v>1</v>
      </c>
      <c r="G2" t="s">
        <v>0</v>
      </c>
      <c r="H2" t="s">
        <v>31</v>
      </c>
    </row>
    <row r="3" spans="2:8" x14ac:dyDescent="0.25">
      <c r="B3" s="1">
        <v>44753</v>
      </c>
      <c r="C3">
        <v>28</v>
      </c>
      <c r="D3">
        <v>15</v>
      </c>
      <c r="E3">
        <f>Sheet2!C2</f>
        <v>22</v>
      </c>
      <c r="F3">
        <f>SUM($D$3:D3)</f>
        <v>15</v>
      </c>
      <c r="G3">
        <f>SUM($E$3:E3)</f>
        <v>22</v>
      </c>
      <c r="H3" t="s">
        <v>28</v>
      </c>
    </row>
    <row r="4" spans="2:8" x14ac:dyDescent="0.25">
      <c r="B4" s="1">
        <f>B3+7</f>
        <v>44760</v>
      </c>
      <c r="C4">
        <v>29</v>
      </c>
      <c r="D4">
        <v>15</v>
      </c>
      <c r="E4">
        <f>Sheet2!C3</f>
        <v>15</v>
      </c>
      <c r="F4">
        <f>SUM($D$3:D4)</f>
        <v>30</v>
      </c>
      <c r="G4">
        <f>SUM($E$3:E4)</f>
        <v>37</v>
      </c>
      <c r="H4" t="s">
        <v>28</v>
      </c>
    </row>
    <row r="5" spans="2:8" x14ac:dyDescent="0.25">
      <c r="B5" s="1">
        <f t="shared" ref="B5:B30" si="0">B4+7</f>
        <v>44767</v>
      </c>
      <c r="C5">
        <v>30</v>
      </c>
      <c r="D5">
        <v>20</v>
      </c>
      <c r="E5">
        <f>Sheet2!C4</f>
        <v>26</v>
      </c>
      <c r="F5">
        <f>SUM($D$3:D5)</f>
        <v>50</v>
      </c>
      <c r="G5">
        <f>SUM($E$3:E5)</f>
        <v>63</v>
      </c>
      <c r="H5" t="s">
        <v>28</v>
      </c>
    </row>
    <row r="6" spans="2:8" x14ac:dyDescent="0.25">
      <c r="B6" s="1">
        <f t="shared" si="0"/>
        <v>44774</v>
      </c>
      <c r="C6">
        <v>31</v>
      </c>
      <c r="D6">
        <v>20</v>
      </c>
      <c r="E6">
        <f>Sheet2!C5</f>
        <v>20</v>
      </c>
      <c r="F6">
        <f>SUM($D$3:D6)</f>
        <v>70</v>
      </c>
      <c r="G6">
        <f>SUM($E$3:E6)</f>
        <v>83</v>
      </c>
      <c r="H6" t="s">
        <v>29</v>
      </c>
    </row>
    <row r="7" spans="2:8" x14ac:dyDescent="0.25">
      <c r="B7" s="1">
        <f t="shared" si="0"/>
        <v>44781</v>
      </c>
      <c r="C7">
        <v>32</v>
      </c>
      <c r="D7">
        <v>20</v>
      </c>
      <c r="E7">
        <f>Sheet2!C6</f>
        <v>26</v>
      </c>
      <c r="F7">
        <f>SUM($D$3:D7)</f>
        <v>90</v>
      </c>
      <c r="G7">
        <f>SUM($E$3:E7)</f>
        <v>109</v>
      </c>
      <c r="H7" t="s">
        <v>58</v>
      </c>
    </row>
    <row r="8" spans="2:8" x14ac:dyDescent="0.25">
      <c r="B8" s="1">
        <f t="shared" si="0"/>
        <v>44788</v>
      </c>
      <c r="C8">
        <v>33</v>
      </c>
      <c r="D8">
        <v>15</v>
      </c>
      <c r="E8">
        <f>Sheet2!C7</f>
        <v>6</v>
      </c>
      <c r="F8">
        <f>SUM($D$3:D8)</f>
        <v>105</v>
      </c>
      <c r="G8">
        <f>SUM($E$3:E8)</f>
        <v>115</v>
      </c>
      <c r="H8" t="s">
        <v>57</v>
      </c>
    </row>
    <row r="9" spans="2:8" x14ac:dyDescent="0.25">
      <c r="B9" s="1">
        <f t="shared" si="0"/>
        <v>44795</v>
      </c>
      <c r="C9">
        <v>34</v>
      </c>
      <c r="D9">
        <v>0</v>
      </c>
      <c r="E9" s="5">
        <f>Sheet2!C8</f>
        <v>0</v>
      </c>
      <c r="F9">
        <f>SUM($D$3:D9)</f>
        <v>105</v>
      </c>
      <c r="G9">
        <f>SUM($E$3:E9)</f>
        <v>115</v>
      </c>
      <c r="H9" t="s">
        <v>60</v>
      </c>
    </row>
    <row r="10" spans="2:8" x14ac:dyDescent="0.25">
      <c r="B10" s="1">
        <f t="shared" si="0"/>
        <v>44802</v>
      </c>
      <c r="C10">
        <v>35</v>
      </c>
      <c r="D10">
        <v>25</v>
      </c>
      <c r="E10">
        <f>Sheet2!C9</f>
        <v>25</v>
      </c>
      <c r="F10">
        <f>SUM($D$3:D10)</f>
        <v>130</v>
      </c>
      <c r="G10">
        <f>SUM($E$3:E10)</f>
        <v>140</v>
      </c>
      <c r="H10" t="s">
        <v>28</v>
      </c>
    </row>
    <row r="11" spans="2:8" x14ac:dyDescent="0.25">
      <c r="B11" s="1">
        <f t="shared" si="0"/>
        <v>44809</v>
      </c>
      <c r="C11">
        <v>36</v>
      </c>
      <c r="D11">
        <v>30</v>
      </c>
      <c r="E11">
        <f>Sheet2!C10</f>
        <v>34</v>
      </c>
      <c r="F11">
        <f>SUM($D$3:D11)</f>
        <v>160</v>
      </c>
      <c r="G11">
        <f>SUM($E$3:E11)</f>
        <v>174</v>
      </c>
      <c r="H11" t="s">
        <v>28</v>
      </c>
    </row>
    <row r="12" spans="2:8" x14ac:dyDescent="0.25">
      <c r="B12" s="1">
        <f t="shared" si="0"/>
        <v>44816</v>
      </c>
      <c r="C12">
        <v>37</v>
      </c>
      <c r="D12">
        <v>25</v>
      </c>
      <c r="E12">
        <f>Sheet2!C11</f>
        <v>26</v>
      </c>
      <c r="F12">
        <f>SUM($D$3:D12)</f>
        <v>185</v>
      </c>
      <c r="G12">
        <f>SUM($E$3:E12)</f>
        <v>200</v>
      </c>
      <c r="H12" t="s">
        <v>29</v>
      </c>
    </row>
    <row r="13" spans="2:8" ht="15.75" thickBot="1" x14ac:dyDescent="0.3">
      <c r="B13" s="3">
        <f t="shared" si="0"/>
        <v>44823</v>
      </c>
      <c r="C13" s="4">
        <v>38</v>
      </c>
      <c r="D13" s="4">
        <v>30</v>
      </c>
      <c r="E13" s="4">
        <f>Sheet2!C12</f>
        <v>35</v>
      </c>
      <c r="F13" s="4">
        <f>SUM($D$3:D13)</f>
        <v>215</v>
      </c>
      <c r="G13" s="4">
        <f>SUM($E$3:E13)</f>
        <v>235</v>
      </c>
      <c r="H13" s="4" t="s">
        <v>50</v>
      </c>
    </row>
    <row r="14" spans="2:8" x14ac:dyDescent="0.25">
      <c r="B14" s="1">
        <f t="shared" si="0"/>
        <v>44830</v>
      </c>
      <c r="C14">
        <v>39</v>
      </c>
      <c r="D14">
        <v>40</v>
      </c>
      <c r="E14">
        <f>Sheet2!C13</f>
        <v>43</v>
      </c>
      <c r="F14">
        <f>SUM($D$3:D14)</f>
        <v>255</v>
      </c>
      <c r="G14">
        <f>SUM($E$3:E14)</f>
        <v>278</v>
      </c>
      <c r="H14" t="s">
        <v>82</v>
      </c>
    </row>
    <row r="15" spans="2:8" x14ac:dyDescent="0.25">
      <c r="B15" s="1">
        <f t="shared" si="0"/>
        <v>44837</v>
      </c>
      <c r="C15">
        <v>40</v>
      </c>
      <c r="D15">
        <v>40</v>
      </c>
      <c r="E15">
        <f>Sheet2!C14</f>
        <v>33</v>
      </c>
      <c r="F15">
        <f>SUM($D$3:D15)</f>
        <v>295</v>
      </c>
      <c r="G15">
        <f>SUM($E$3:E15)</f>
        <v>311</v>
      </c>
      <c r="H15" t="s">
        <v>92</v>
      </c>
    </row>
    <row r="16" spans="2:8" x14ac:dyDescent="0.25">
      <c r="B16" s="1">
        <f t="shared" si="0"/>
        <v>44844</v>
      </c>
      <c r="C16">
        <v>41</v>
      </c>
      <c r="D16">
        <v>16</v>
      </c>
      <c r="E16">
        <f>Sheet2!C15</f>
        <v>19</v>
      </c>
      <c r="F16">
        <f>SUM($D$3:D16)</f>
        <v>311</v>
      </c>
      <c r="G16">
        <f>SUM($E$3:E16)</f>
        <v>330</v>
      </c>
      <c r="H16" t="s">
        <v>92</v>
      </c>
    </row>
    <row r="17" spans="1:8" x14ac:dyDescent="0.25">
      <c r="B17" s="1">
        <f t="shared" si="0"/>
        <v>44851</v>
      </c>
      <c r="C17">
        <v>42</v>
      </c>
      <c r="D17">
        <v>16</v>
      </c>
      <c r="E17">
        <f>Sheet2!C16</f>
        <v>37</v>
      </c>
      <c r="F17">
        <f>SUM($D$3:D17)</f>
        <v>327</v>
      </c>
      <c r="G17">
        <f>SUM($E$3:E17)</f>
        <v>367</v>
      </c>
      <c r="H17" t="s">
        <v>92</v>
      </c>
    </row>
    <row r="18" spans="1:8" x14ac:dyDescent="0.25">
      <c r="B18" s="1">
        <f t="shared" si="0"/>
        <v>44858</v>
      </c>
      <c r="C18">
        <v>43</v>
      </c>
      <c r="D18">
        <v>40</v>
      </c>
      <c r="E18">
        <f>Sheet2!C17</f>
        <v>44</v>
      </c>
      <c r="F18">
        <f>SUM($D$3:D18)</f>
        <v>367</v>
      </c>
      <c r="G18">
        <f>SUM($E$3:E18)</f>
        <v>411</v>
      </c>
      <c r="H18" t="s">
        <v>118</v>
      </c>
    </row>
    <row r="19" spans="1:8" x14ac:dyDescent="0.25">
      <c r="B19" s="1">
        <f t="shared" si="0"/>
        <v>44865</v>
      </c>
      <c r="C19">
        <v>44</v>
      </c>
      <c r="D19">
        <v>35</v>
      </c>
      <c r="E19">
        <f>Sheet2!C18</f>
        <v>21</v>
      </c>
      <c r="F19">
        <f>SUM($D$3:D19)</f>
        <v>402</v>
      </c>
      <c r="G19">
        <f>SUM($E$3:E19)</f>
        <v>432</v>
      </c>
      <c r="H19" t="s">
        <v>93</v>
      </c>
    </row>
    <row r="20" spans="1:8" x14ac:dyDescent="0.25">
      <c r="B20" s="1">
        <f t="shared" si="0"/>
        <v>44872</v>
      </c>
      <c r="C20">
        <v>45</v>
      </c>
      <c r="D20">
        <v>35</v>
      </c>
      <c r="E20">
        <f>Sheet2!C19</f>
        <v>0</v>
      </c>
      <c r="F20">
        <f>SUM($D$3:D20)</f>
        <v>437</v>
      </c>
      <c r="G20">
        <f>SUM($E$3:E20)</f>
        <v>432</v>
      </c>
      <c r="H20" t="s">
        <v>93</v>
      </c>
    </row>
    <row r="21" spans="1:8" x14ac:dyDescent="0.25">
      <c r="B21" s="1">
        <f t="shared" si="0"/>
        <v>44879</v>
      </c>
      <c r="C21">
        <v>46</v>
      </c>
      <c r="D21">
        <v>35</v>
      </c>
      <c r="E21">
        <f>Sheet2!C20</f>
        <v>0</v>
      </c>
      <c r="F21">
        <f>SUM($D$3:D21)</f>
        <v>472</v>
      </c>
      <c r="G21">
        <f>SUM($E$3:E21)</f>
        <v>432</v>
      </c>
      <c r="H21" t="s">
        <v>94</v>
      </c>
    </row>
    <row r="22" spans="1:8" x14ac:dyDescent="0.25">
      <c r="B22" s="1">
        <f t="shared" si="0"/>
        <v>44886</v>
      </c>
      <c r="C22">
        <v>47</v>
      </c>
      <c r="D22">
        <v>35</v>
      </c>
      <c r="E22">
        <f>Sheet2!C21</f>
        <v>0</v>
      </c>
      <c r="F22">
        <f>SUM($D$3:D22)</f>
        <v>507</v>
      </c>
      <c r="G22">
        <f>SUM($E$3:E22)</f>
        <v>432</v>
      </c>
      <c r="H22" t="s">
        <v>108</v>
      </c>
    </row>
    <row r="23" spans="1:8" x14ac:dyDescent="0.25">
      <c r="B23" s="1">
        <f t="shared" si="0"/>
        <v>44893</v>
      </c>
      <c r="C23">
        <v>48</v>
      </c>
      <c r="D23">
        <v>35</v>
      </c>
      <c r="E23">
        <f>Sheet2!C22</f>
        <v>0</v>
      </c>
      <c r="F23">
        <f>SUM($D$3:D23)</f>
        <v>542</v>
      </c>
      <c r="G23">
        <f>SUM($E$3:E23)</f>
        <v>432</v>
      </c>
      <c r="H23" t="s">
        <v>108</v>
      </c>
    </row>
    <row r="24" spans="1:8" x14ac:dyDescent="0.25">
      <c r="B24" s="1">
        <f t="shared" si="0"/>
        <v>44900</v>
      </c>
      <c r="C24">
        <v>49</v>
      </c>
      <c r="D24">
        <v>35</v>
      </c>
      <c r="E24">
        <f>Sheet2!C23</f>
        <v>0</v>
      </c>
      <c r="F24">
        <f>SUM($D$3:D24)</f>
        <v>577</v>
      </c>
      <c r="G24">
        <f>SUM($E$3:E24)</f>
        <v>432</v>
      </c>
      <c r="H24" t="s">
        <v>29</v>
      </c>
    </row>
    <row r="25" spans="1:8" x14ac:dyDescent="0.25">
      <c r="B25" s="1">
        <f t="shared" si="0"/>
        <v>44907</v>
      </c>
      <c r="C25">
        <v>50</v>
      </c>
      <c r="D25">
        <v>35</v>
      </c>
      <c r="E25">
        <f>Sheet2!C24</f>
        <v>0</v>
      </c>
      <c r="F25">
        <f>SUM($D$3:D25)</f>
        <v>612</v>
      </c>
      <c r="G25">
        <f>SUM($E$3:E25)</f>
        <v>432</v>
      </c>
      <c r="H25" t="s">
        <v>29</v>
      </c>
    </row>
    <row r="26" spans="1:8" x14ac:dyDescent="0.25">
      <c r="B26" s="1">
        <f t="shared" si="0"/>
        <v>44914</v>
      </c>
      <c r="C26">
        <v>51</v>
      </c>
      <c r="D26">
        <v>35</v>
      </c>
      <c r="E26">
        <f>Sheet2!C25</f>
        <v>0</v>
      </c>
      <c r="F26">
        <f>SUM($D$3:D26)</f>
        <v>647</v>
      </c>
      <c r="G26">
        <f>SUM($E$3:E26)</f>
        <v>432</v>
      </c>
      <c r="H26" t="s">
        <v>96</v>
      </c>
    </row>
    <row r="27" spans="1:8" x14ac:dyDescent="0.25">
      <c r="B27" s="1">
        <f t="shared" si="0"/>
        <v>44921</v>
      </c>
      <c r="C27">
        <v>52</v>
      </c>
      <c r="D27">
        <v>35</v>
      </c>
      <c r="E27">
        <f>Sheet2!C26</f>
        <v>0</v>
      </c>
      <c r="F27">
        <f>SUM($D$3:D27)</f>
        <v>682</v>
      </c>
      <c r="G27">
        <f>SUM($E$3:E27)</f>
        <v>432</v>
      </c>
      <c r="H27" t="s">
        <v>29</v>
      </c>
    </row>
    <row r="28" spans="1:8" x14ac:dyDescent="0.25">
      <c r="B28" s="1">
        <f t="shared" si="0"/>
        <v>44928</v>
      </c>
      <c r="C28">
        <v>1</v>
      </c>
      <c r="D28">
        <v>20</v>
      </c>
      <c r="E28">
        <f>Sheet2!C27</f>
        <v>0</v>
      </c>
      <c r="F28">
        <f>SUM($D$3:D28)</f>
        <v>702</v>
      </c>
      <c r="G28">
        <f>SUM($E$3:E28)</f>
        <v>432</v>
      </c>
      <c r="H28" t="s">
        <v>112</v>
      </c>
    </row>
    <row r="29" spans="1:8" x14ac:dyDescent="0.25">
      <c r="B29" s="1">
        <f t="shared" si="0"/>
        <v>44935</v>
      </c>
      <c r="C29">
        <v>2</v>
      </c>
      <c r="D29">
        <v>20</v>
      </c>
      <c r="E29">
        <f>Sheet2!C28</f>
        <v>0</v>
      </c>
      <c r="F29">
        <f>SUM($D$3:D29)</f>
        <v>722</v>
      </c>
      <c r="G29">
        <f>SUM($E$3:E29)</f>
        <v>432</v>
      </c>
      <c r="H29" t="s">
        <v>88</v>
      </c>
    </row>
    <row r="30" spans="1:8" x14ac:dyDescent="0.25">
      <c r="B30" s="1">
        <f t="shared" si="0"/>
        <v>44942</v>
      </c>
      <c r="C30">
        <v>2</v>
      </c>
      <c r="D30">
        <v>0</v>
      </c>
    </row>
    <row r="31" spans="1:8" x14ac:dyDescent="0.25">
      <c r="A31" t="s">
        <v>22</v>
      </c>
      <c r="D31">
        <f>SUM($D$3:D30)</f>
        <v>722</v>
      </c>
      <c r="E31">
        <f>SUM($E$3:E30)</f>
        <v>432</v>
      </c>
    </row>
    <row r="32" spans="1:8" x14ac:dyDescent="0.25">
      <c r="A32" t="s">
        <v>37</v>
      </c>
      <c r="B32">
        <f>E31-F19</f>
        <v>30</v>
      </c>
    </row>
    <row r="34" spans="2:7" x14ac:dyDescent="0.25">
      <c r="B34" s="1"/>
      <c r="G34">
        <f>SUM(E3:E13)</f>
        <v>235</v>
      </c>
    </row>
    <row r="35" spans="2:7" x14ac:dyDescent="0.25">
      <c r="B35" s="1"/>
    </row>
  </sheetData>
  <mergeCells count="1">
    <mergeCell ref="B1:H1"/>
  </mergeCells>
  <conditionalFormatting sqref="E7:E30">
    <cfRule type="cellIs" dxfId="0" priority="1" operator="equal">
      <formula>0</formula>
    </cfRule>
  </conditionalFormatting>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42F093-96E3-46E1-A347-B0CA60EA4F88}">
  <dimension ref="A1:K35"/>
  <sheetViews>
    <sheetView tabSelected="1" workbookViewId="0">
      <selection activeCell="G19" sqref="G19"/>
    </sheetView>
  </sheetViews>
  <sheetFormatPr defaultRowHeight="15" x14ac:dyDescent="0.25"/>
  <cols>
    <col min="1" max="1" width="10.7109375" bestFit="1" customWidth="1"/>
    <col min="2" max="2" width="6.140625" bestFit="1" customWidth="1"/>
    <col min="3" max="3" width="5.140625" bestFit="1" customWidth="1"/>
    <col min="4" max="4" width="26.42578125" customWidth="1"/>
    <col min="5" max="5" width="22.7109375" customWidth="1"/>
    <col min="6" max="6" width="24.28515625" customWidth="1"/>
    <col min="7" max="7" width="23.42578125" customWidth="1"/>
    <col min="8" max="8" width="26.28515625" customWidth="1"/>
    <col min="9" max="9" width="32.7109375" customWidth="1"/>
    <col min="10" max="10" width="35.28515625" customWidth="1"/>
  </cols>
  <sheetData>
    <row r="1" spans="1:11" x14ac:dyDescent="0.25">
      <c r="A1" t="s">
        <v>18</v>
      </c>
      <c r="B1" t="s">
        <v>4</v>
      </c>
      <c r="C1" t="s">
        <v>17</v>
      </c>
      <c r="D1" t="s">
        <v>10</v>
      </c>
      <c r="E1" t="s">
        <v>11</v>
      </c>
      <c r="F1" t="s">
        <v>12</v>
      </c>
      <c r="G1" t="s">
        <v>13</v>
      </c>
      <c r="H1" t="s">
        <v>14</v>
      </c>
      <c r="I1" t="s">
        <v>15</v>
      </c>
      <c r="J1" t="s">
        <v>16</v>
      </c>
      <c r="K1" t="s">
        <v>26</v>
      </c>
    </row>
    <row r="2" spans="1:11" x14ac:dyDescent="0.25">
      <c r="A2" s="1">
        <v>44753</v>
      </c>
      <c r="B2">
        <v>28</v>
      </c>
      <c r="C2">
        <f>3+3+3+4+3+3+3</f>
        <v>22</v>
      </c>
      <c r="D2" t="s">
        <v>6</v>
      </c>
      <c r="E2" t="s">
        <v>7</v>
      </c>
      <c r="F2" t="s">
        <v>8</v>
      </c>
      <c r="G2" t="s">
        <v>9</v>
      </c>
      <c r="H2" t="s">
        <v>19</v>
      </c>
      <c r="I2" t="s">
        <v>20</v>
      </c>
      <c r="J2" t="s">
        <v>21</v>
      </c>
      <c r="K2" t="s">
        <v>26</v>
      </c>
    </row>
    <row r="3" spans="1:11" x14ac:dyDescent="0.25">
      <c r="A3" s="1">
        <f>A2+7</f>
        <v>44760</v>
      </c>
      <c r="B3">
        <v>29</v>
      </c>
      <c r="C3">
        <f>0+0+3+3+3+3+3</f>
        <v>15</v>
      </c>
      <c r="D3" t="str">
        <f>IF(E32, "36°C", "")</f>
        <v>36°C</v>
      </c>
      <c r="E3" t="str">
        <f>IF(E32, "38°C", "")</f>
        <v>38°C</v>
      </c>
      <c r="F3" t="s">
        <v>23</v>
      </c>
      <c r="G3" t="s">
        <v>24</v>
      </c>
      <c r="H3" t="s">
        <v>27</v>
      </c>
      <c r="I3" t="s">
        <v>30</v>
      </c>
      <c r="J3" t="s">
        <v>32</v>
      </c>
      <c r="K3" t="s">
        <v>26</v>
      </c>
    </row>
    <row r="4" spans="1:11" ht="15" customHeight="1" x14ac:dyDescent="0.25">
      <c r="A4" s="1">
        <f t="shared" ref="A4:A29" si="0">A3+7</f>
        <v>44767</v>
      </c>
      <c r="B4">
        <v>30</v>
      </c>
      <c r="C4">
        <f>4+2+4+4+4+4+4</f>
        <v>26</v>
      </c>
      <c r="D4" s="2" t="s">
        <v>33</v>
      </c>
      <c r="E4" t="s">
        <v>34</v>
      </c>
      <c r="F4" t="s">
        <v>35</v>
      </c>
      <c r="G4" t="s">
        <v>36</v>
      </c>
      <c r="H4" t="s">
        <v>38</v>
      </c>
      <c r="I4" t="s">
        <v>39</v>
      </c>
      <c r="J4" t="s">
        <v>40</v>
      </c>
      <c r="K4" t="s">
        <v>26</v>
      </c>
    </row>
    <row r="5" spans="1:11" x14ac:dyDescent="0.25">
      <c r="A5" s="1">
        <f t="shared" si="0"/>
        <v>44774</v>
      </c>
      <c r="B5">
        <v>31</v>
      </c>
      <c r="C5">
        <f>4+1+4+3+0+4+4</f>
        <v>20</v>
      </c>
      <c r="D5" t="s">
        <v>41</v>
      </c>
      <c r="E5" t="s">
        <v>42</v>
      </c>
      <c r="F5" t="s">
        <v>43</v>
      </c>
      <c r="G5" t="s">
        <v>44</v>
      </c>
      <c r="H5" t="str">
        <f>IF(E32, "Hobby Stura", "")</f>
        <v>Hobby Stura</v>
      </c>
      <c r="I5" t="s">
        <v>45</v>
      </c>
      <c r="J5" t="s">
        <v>46</v>
      </c>
      <c r="K5" t="s">
        <v>26</v>
      </c>
    </row>
    <row r="6" spans="1:11" x14ac:dyDescent="0.25">
      <c r="A6" s="1">
        <f t="shared" si="0"/>
        <v>44781</v>
      </c>
      <c r="B6">
        <v>32</v>
      </c>
      <c r="C6">
        <f>4+4+4+2+4+4+4</f>
        <v>26</v>
      </c>
      <c r="D6" t="s">
        <v>47</v>
      </c>
      <c r="E6" t="s">
        <v>48</v>
      </c>
      <c r="F6" t="s">
        <v>49</v>
      </c>
      <c r="G6" t="s">
        <v>51</v>
      </c>
      <c r="H6" t="s">
        <v>52</v>
      </c>
      <c r="I6" t="s">
        <v>53</v>
      </c>
      <c r="J6" t="s">
        <v>54</v>
      </c>
      <c r="K6" t="s">
        <v>26</v>
      </c>
    </row>
    <row r="7" spans="1:11" x14ac:dyDescent="0.25">
      <c r="A7" s="1">
        <f t="shared" si="0"/>
        <v>44788</v>
      </c>
      <c r="B7">
        <v>33</v>
      </c>
      <c r="C7">
        <f>4+2+0+0+0+0+0</f>
        <v>6</v>
      </c>
      <c r="D7" t="s">
        <v>55</v>
      </c>
      <c r="E7" t="s">
        <v>56</v>
      </c>
      <c r="F7" t="str">
        <f t="shared" ref="F7:J8" si="1">IF($E$32, "Self adaptive Systems", "")</f>
        <v>Self adaptive Systems</v>
      </c>
      <c r="G7" t="str">
        <f t="shared" si="1"/>
        <v>Self adaptive Systems</v>
      </c>
      <c r="H7" t="str">
        <f t="shared" si="1"/>
        <v>Self adaptive Systems</v>
      </c>
      <c r="I7" t="str">
        <f t="shared" si="1"/>
        <v>Self adaptive Systems</v>
      </c>
      <c r="J7" t="str">
        <f t="shared" si="1"/>
        <v>Self adaptive Systems</v>
      </c>
      <c r="K7" t="s">
        <v>26</v>
      </c>
    </row>
    <row r="8" spans="1:11" x14ac:dyDescent="0.25">
      <c r="A8" s="1">
        <f t="shared" si="0"/>
        <v>44795</v>
      </c>
      <c r="B8">
        <v>34</v>
      </c>
      <c r="C8">
        <f>0+0+0+0+0+0+0</f>
        <v>0</v>
      </c>
      <c r="D8" t="str">
        <f>IF($E$32, "Self adaptive Systems", "")</f>
        <v>Self adaptive Systems</v>
      </c>
      <c r="E8" t="str">
        <f>IF($E$32, "Self adaptive Systems", "")</f>
        <v>Self adaptive Systems</v>
      </c>
      <c r="F8" t="str">
        <f t="shared" si="1"/>
        <v>Self adaptive Systems</v>
      </c>
      <c r="G8" t="str">
        <f t="shared" si="1"/>
        <v>Self adaptive Systems</v>
      </c>
      <c r="H8" t="str">
        <f t="shared" si="1"/>
        <v>Self adaptive Systems</v>
      </c>
      <c r="I8" t="str">
        <f t="shared" si="1"/>
        <v>Self adaptive Systems</v>
      </c>
      <c r="J8" t="str">
        <f t="shared" si="1"/>
        <v>Self adaptive Systems</v>
      </c>
      <c r="K8" t="s">
        <v>26</v>
      </c>
    </row>
    <row r="9" spans="1:11" x14ac:dyDescent="0.25">
      <c r="A9" s="1">
        <f t="shared" si="0"/>
        <v>44802</v>
      </c>
      <c r="B9">
        <v>35</v>
      </c>
      <c r="C9">
        <f>0+0+7+7+2+4+5</f>
        <v>25</v>
      </c>
      <c r="D9" t="str">
        <f>IF($E$32, "Self adaptive Systems", "")</f>
        <v>Self adaptive Systems</v>
      </c>
      <c r="E9" t="str">
        <f>IF($E$32, "Self adaptive Systems", "")</f>
        <v>Self adaptive Systems</v>
      </c>
      <c r="F9" t="s">
        <v>59</v>
      </c>
      <c r="G9" t="s">
        <v>61</v>
      </c>
      <c r="H9" t="s">
        <v>63</v>
      </c>
      <c r="I9" t="s">
        <v>62</v>
      </c>
      <c r="J9" t="s">
        <v>64</v>
      </c>
      <c r="K9" t="s">
        <v>26</v>
      </c>
    </row>
    <row r="10" spans="1:11" x14ac:dyDescent="0.25">
      <c r="A10" s="1">
        <f t="shared" si="0"/>
        <v>44809</v>
      </c>
      <c r="B10">
        <v>36</v>
      </c>
      <c r="C10">
        <f>6+0+5+6+7+6+4</f>
        <v>34</v>
      </c>
      <c r="D10" t="s">
        <v>65</v>
      </c>
      <c r="E10" t="str">
        <f>IF(E32, "Hobby Stura", "")</f>
        <v>Hobby Stura</v>
      </c>
      <c r="F10" t="s">
        <v>66</v>
      </c>
      <c r="G10" t="s">
        <v>67</v>
      </c>
      <c r="H10" t="s">
        <v>68</v>
      </c>
      <c r="I10" t="s">
        <v>69</v>
      </c>
      <c r="J10" t="s">
        <v>70</v>
      </c>
      <c r="K10" t="s">
        <v>26</v>
      </c>
    </row>
    <row r="11" spans="1:11" x14ac:dyDescent="0.25">
      <c r="A11" s="1">
        <f t="shared" si="0"/>
        <v>44816</v>
      </c>
      <c r="B11">
        <v>37</v>
      </c>
      <c r="C11">
        <f>8+7+5+6+0+0+0</f>
        <v>26</v>
      </c>
      <c r="D11" t="s">
        <v>71</v>
      </c>
      <c r="E11" t="s">
        <v>72</v>
      </c>
      <c r="F11" t="s">
        <v>73</v>
      </c>
      <c r="G11" t="s">
        <v>74</v>
      </c>
      <c r="H11" t="str">
        <f>IF(E32, "korte reis", "")</f>
        <v>korte reis</v>
      </c>
      <c r="I11" t="str">
        <f>IF(E32, "korte reis", "")</f>
        <v>korte reis</v>
      </c>
      <c r="J11" t="str">
        <f>IF(E32, "korte reis", "")</f>
        <v>korte reis</v>
      </c>
      <c r="K11" t="s">
        <v>26</v>
      </c>
    </row>
    <row r="12" spans="1:11" x14ac:dyDescent="0.25">
      <c r="A12" s="1">
        <f t="shared" si="0"/>
        <v>44823</v>
      </c>
      <c r="B12">
        <v>38</v>
      </c>
      <c r="C12">
        <f>0+7+8+4+7+6+3</f>
        <v>35</v>
      </c>
      <c r="D12" t="str">
        <f>IF(E32, "kot verhuis", "")</f>
        <v>kot verhuis</v>
      </c>
      <c r="E12" t="s">
        <v>75</v>
      </c>
      <c r="F12" t="s">
        <v>76</v>
      </c>
      <c r="G12" t="s">
        <v>77</v>
      </c>
      <c r="H12" t="s">
        <v>78</v>
      </c>
      <c r="I12" t="s">
        <v>79</v>
      </c>
      <c r="J12" t="s">
        <v>80</v>
      </c>
      <c r="K12" t="s">
        <v>26</v>
      </c>
    </row>
    <row r="13" spans="1:11" x14ac:dyDescent="0.25">
      <c r="A13" s="1">
        <f t="shared" si="0"/>
        <v>44830</v>
      </c>
      <c r="B13">
        <v>39</v>
      </c>
      <c r="C13">
        <f>2+9+10+9+8+4+1</f>
        <v>43</v>
      </c>
      <c r="D13" t="s">
        <v>81</v>
      </c>
      <c r="E13" t="s">
        <v>83</v>
      </c>
      <c r="F13" t="s">
        <v>84</v>
      </c>
      <c r="G13" t="s">
        <v>85</v>
      </c>
      <c r="H13" t="s">
        <v>86</v>
      </c>
      <c r="I13" t="s">
        <v>87</v>
      </c>
      <c r="J13" t="s">
        <v>89</v>
      </c>
      <c r="K13" t="s">
        <v>26</v>
      </c>
    </row>
    <row r="14" spans="1:11" x14ac:dyDescent="0.25">
      <c r="A14" s="1">
        <f t="shared" si="0"/>
        <v>44837</v>
      </c>
      <c r="B14">
        <v>40</v>
      </c>
      <c r="C14">
        <f>8+8+10+5+2+0+0</f>
        <v>33</v>
      </c>
      <c r="D14" t="s">
        <v>90</v>
      </c>
      <c r="E14" t="s">
        <v>91</v>
      </c>
      <c r="F14" t="s">
        <v>95</v>
      </c>
      <c r="G14" t="s">
        <v>97</v>
      </c>
      <c r="H14" t="s">
        <v>98</v>
      </c>
      <c r="K14" t="s">
        <v>26</v>
      </c>
    </row>
    <row r="15" spans="1:11" x14ac:dyDescent="0.25">
      <c r="A15" s="1">
        <f t="shared" si="0"/>
        <v>44844</v>
      </c>
      <c r="B15">
        <v>41</v>
      </c>
      <c r="C15">
        <f>9+6+4+0+0+0+0</f>
        <v>19</v>
      </c>
      <c r="D15" t="s">
        <v>101</v>
      </c>
      <c r="E15" t="s">
        <v>103</v>
      </c>
      <c r="F15" t="s">
        <v>102</v>
      </c>
      <c r="G15" t="str">
        <f>IF($E$32, "Operatie", "")</f>
        <v>Operatie</v>
      </c>
      <c r="H15" t="str">
        <f>IF($E$32, "Revalidatie", "")</f>
        <v>Revalidatie</v>
      </c>
      <c r="I15" t="str">
        <f>IF($E$32, "Revalidatie", "")</f>
        <v>Revalidatie</v>
      </c>
      <c r="J15" t="str">
        <f>IF($E$32, "Revalidatie", "")</f>
        <v>Revalidatie</v>
      </c>
      <c r="K15" t="s">
        <v>26</v>
      </c>
    </row>
    <row r="16" spans="1:11" x14ac:dyDescent="0.25">
      <c r="A16" s="1">
        <f t="shared" si="0"/>
        <v>44851</v>
      </c>
      <c r="B16">
        <v>42</v>
      </c>
      <c r="C16">
        <f>5+6+7+8+9+0+2</f>
        <v>37</v>
      </c>
      <c r="D16" t="str">
        <f>_xlfn.CONCAT(IF($E$32, "Revalidatie, ", ""),  "solving ~ Global function bug, writing a around chapter 5 Research Questions")</f>
        <v>Revalidatie, solving ~ Global function bug, writing a around chapter 5 Research Questions</v>
      </c>
      <c r="E16" t="s">
        <v>104</v>
      </c>
      <c r="F16" t="s">
        <v>105</v>
      </c>
      <c r="G16" t="s">
        <v>106</v>
      </c>
      <c r="H16" t="s">
        <v>107</v>
      </c>
      <c r="J16" t="s">
        <v>109</v>
      </c>
      <c r="K16" t="s">
        <v>26</v>
      </c>
    </row>
    <row r="17" spans="1:11" x14ac:dyDescent="0.25">
      <c r="A17" s="1">
        <f t="shared" si="0"/>
        <v>44858</v>
      </c>
      <c r="B17">
        <v>43</v>
      </c>
      <c r="C17">
        <f>9+5+10+9+9+2+0</f>
        <v>44</v>
      </c>
      <c r="D17" t="s">
        <v>111</v>
      </c>
      <c r="E17" t="s">
        <v>113</v>
      </c>
      <c r="F17" t="s">
        <v>114</v>
      </c>
      <c r="G17" t="s">
        <v>115</v>
      </c>
      <c r="H17" t="s">
        <v>116</v>
      </c>
      <c r="I17" t="s">
        <v>117</v>
      </c>
      <c r="K17" t="s">
        <v>26</v>
      </c>
    </row>
    <row r="18" spans="1:11" x14ac:dyDescent="0.25">
      <c r="A18" s="1">
        <f t="shared" si="0"/>
        <v>44865</v>
      </c>
      <c r="B18">
        <v>44</v>
      </c>
      <c r="C18">
        <f>9+3+9</f>
        <v>21</v>
      </c>
      <c r="D18" t="s">
        <v>119</v>
      </c>
      <c r="E18" t="str">
        <f>_xlfn.CONCAT(IF(E32, "feestdag, ", ""), "brainstorm about metamorphic relations, implementing some")</f>
        <v>feestdag, brainstorm about metamorphic relations, implementing some</v>
      </c>
      <c r="F18" t="s">
        <v>120</v>
      </c>
      <c r="G18" t="s">
        <v>121</v>
      </c>
      <c r="K18" t="s">
        <v>26</v>
      </c>
    </row>
    <row r="19" spans="1:11" x14ac:dyDescent="0.25">
      <c r="A19" s="1">
        <f t="shared" si="0"/>
        <v>44872</v>
      </c>
      <c r="B19">
        <v>45</v>
      </c>
      <c r="C19">
        <f>0</f>
        <v>0</v>
      </c>
      <c r="K19" t="s">
        <v>26</v>
      </c>
    </row>
    <row r="20" spans="1:11" x14ac:dyDescent="0.25">
      <c r="A20" s="1">
        <f t="shared" si="0"/>
        <v>44879</v>
      </c>
      <c r="B20">
        <v>46</v>
      </c>
      <c r="C20">
        <f>0</f>
        <v>0</v>
      </c>
      <c r="K20" t="s">
        <v>26</v>
      </c>
    </row>
    <row r="21" spans="1:11" x14ac:dyDescent="0.25">
      <c r="A21" s="1">
        <f t="shared" si="0"/>
        <v>44886</v>
      </c>
      <c r="B21">
        <v>47</v>
      </c>
      <c r="C21">
        <f>0</f>
        <v>0</v>
      </c>
      <c r="K21" t="s">
        <v>26</v>
      </c>
    </row>
    <row r="22" spans="1:11" x14ac:dyDescent="0.25">
      <c r="A22" s="1">
        <f t="shared" si="0"/>
        <v>44893</v>
      </c>
      <c r="B22">
        <v>48</v>
      </c>
      <c r="C22">
        <f>0</f>
        <v>0</v>
      </c>
      <c r="K22" t="s">
        <v>26</v>
      </c>
    </row>
    <row r="23" spans="1:11" x14ac:dyDescent="0.25">
      <c r="A23" s="1">
        <f t="shared" si="0"/>
        <v>44900</v>
      </c>
      <c r="B23">
        <v>49</v>
      </c>
      <c r="C23">
        <f>0</f>
        <v>0</v>
      </c>
      <c r="K23" t="s">
        <v>26</v>
      </c>
    </row>
    <row r="24" spans="1:11" x14ac:dyDescent="0.25">
      <c r="A24" s="1">
        <f t="shared" si="0"/>
        <v>44907</v>
      </c>
      <c r="B24">
        <v>50</v>
      </c>
      <c r="C24">
        <f>0</f>
        <v>0</v>
      </c>
      <c r="K24" t="s">
        <v>26</v>
      </c>
    </row>
    <row r="25" spans="1:11" x14ac:dyDescent="0.25">
      <c r="A25" s="1">
        <f t="shared" si="0"/>
        <v>44914</v>
      </c>
      <c r="B25">
        <v>51</v>
      </c>
      <c r="C25">
        <f>0</f>
        <v>0</v>
      </c>
      <c r="D25" t="s">
        <v>100</v>
      </c>
      <c r="K25" t="s">
        <v>26</v>
      </c>
    </row>
    <row r="26" spans="1:11" x14ac:dyDescent="0.25">
      <c r="A26" s="1">
        <f t="shared" si="0"/>
        <v>44921</v>
      </c>
      <c r="B26">
        <v>52</v>
      </c>
      <c r="C26">
        <f>0</f>
        <v>0</v>
      </c>
      <c r="K26" t="s">
        <v>26</v>
      </c>
    </row>
    <row r="27" spans="1:11" x14ac:dyDescent="0.25">
      <c r="A27" s="1">
        <f t="shared" si="0"/>
        <v>44928</v>
      </c>
      <c r="B27">
        <v>1</v>
      </c>
      <c r="C27">
        <f>0</f>
        <v>0</v>
      </c>
      <c r="K27" t="s">
        <v>26</v>
      </c>
    </row>
    <row r="28" spans="1:11" x14ac:dyDescent="0.25">
      <c r="A28" s="1">
        <f t="shared" si="0"/>
        <v>44935</v>
      </c>
      <c r="B28">
        <v>2</v>
      </c>
      <c r="C28">
        <f>0</f>
        <v>0</v>
      </c>
      <c r="G28" t="s">
        <v>99</v>
      </c>
      <c r="H28" t="s">
        <v>110</v>
      </c>
      <c r="I28" t="s">
        <v>110</v>
      </c>
      <c r="J28" t="s">
        <v>110</v>
      </c>
      <c r="K28" t="s">
        <v>26</v>
      </c>
    </row>
    <row r="29" spans="1:11" x14ac:dyDescent="0.25">
      <c r="A29" s="1">
        <f t="shared" si="0"/>
        <v>44942</v>
      </c>
      <c r="B29">
        <v>3</v>
      </c>
      <c r="C29">
        <f>0</f>
        <v>0</v>
      </c>
      <c r="D29" t="s">
        <v>110</v>
      </c>
      <c r="E29" t="s">
        <v>110</v>
      </c>
      <c r="F29" t="s">
        <v>110</v>
      </c>
      <c r="G29" t="s">
        <v>110</v>
      </c>
      <c r="H29" t="s">
        <v>110</v>
      </c>
      <c r="I29" t="s">
        <v>110</v>
      </c>
      <c r="J29" t="s">
        <v>110</v>
      </c>
      <c r="K29" t="s">
        <v>26</v>
      </c>
    </row>
    <row r="30" spans="1:11" x14ac:dyDescent="0.25">
      <c r="A30" s="1"/>
      <c r="K30" t="s">
        <v>26</v>
      </c>
    </row>
    <row r="31" spans="1:11" x14ac:dyDescent="0.25">
      <c r="K31" t="s">
        <v>26</v>
      </c>
    </row>
    <row r="32" spans="1:11" x14ac:dyDescent="0.25">
      <c r="D32" t="s">
        <v>25</v>
      </c>
      <c r="E32" t="b">
        <v>1</v>
      </c>
    </row>
    <row r="34" spans="1:1" x14ac:dyDescent="0.25">
      <c r="A34" s="1"/>
    </row>
    <row r="35" spans="1:1" x14ac:dyDescent="0.25">
      <c r="A35" s="1"/>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ruben kindt</dc:creator>
  <cp:lastModifiedBy>ruben kindt</cp:lastModifiedBy>
  <dcterms:created xsi:type="dcterms:W3CDTF">2022-07-11T12:56:39Z</dcterms:created>
  <dcterms:modified xsi:type="dcterms:W3CDTF">2022-11-02T18:58:17Z</dcterms:modified>
</cp:coreProperties>
</file>