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en\Desktop\Thesis\Masterproef-paper\"/>
    </mc:Choice>
  </mc:AlternateContent>
  <xr:revisionPtr revIDLastSave="0" documentId="13_ncr:1_{DFA7E584-2B4B-4811-A935-8362F8103E9B}" xr6:coauthVersionLast="47" xr6:coauthVersionMax="47" xr10:uidLastSave="{00000000-0000-0000-0000-000000000000}"/>
  <bookViews>
    <workbookView xWindow="-120" yWindow="-120" windowWidth="29040" windowHeight="15840" xr2:uid="{A8770C7F-A2D2-4D88-ABBC-8B425DE253D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2" l="1"/>
  <c r="C7" i="2"/>
  <c r="C9" i="2"/>
  <c r="E9" i="2"/>
  <c r="D9" i="2"/>
  <c r="F7" i="2"/>
  <c r="H7" i="2"/>
  <c r="I7" i="2"/>
  <c r="J7" i="2"/>
  <c r="G7" i="2"/>
  <c r="E8" i="2"/>
  <c r="F8" i="2"/>
  <c r="G8" i="2"/>
  <c r="H8" i="2"/>
  <c r="I8" i="2"/>
  <c r="J8" i="2"/>
  <c r="D8" i="2"/>
  <c r="E8" i="1"/>
  <c r="C6" i="2"/>
  <c r="E7" i="1"/>
  <c r="G12" i="2"/>
  <c r="D12" i="2"/>
  <c r="H11" i="2"/>
  <c r="J11" i="2"/>
  <c r="I11" i="2"/>
  <c r="D33" i="1"/>
  <c r="A3" i="2"/>
  <c r="A4" i="2" s="1"/>
  <c r="C5" i="2"/>
  <c r="E6" i="1" s="1"/>
  <c r="H5" i="2"/>
  <c r="C4" i="2"/>
  <c r="E5" i="1" s="1"/>
  <c r="C3" i="2"/>
  <c r="E4" i="1" s="1"/>
  <c r="E3" i="2"/>
  <c r="D3" i="2"/>
  <c r="E28" i="1"/>
  <c r="F28" i="1"/>
  <c r="E29" i="1"/>
  <c r="F29" i="1"/>
  <c r="E30" i="1"/>
  <c r="F30" i="1"/>
  <c r="E31" i="1"/>
  <c r="F31" i="1"/>
  <c r="C2" i="2"/>
  <c r="E3" i="1" s="1"/>
  <c r="G3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4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E33" i="1" l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G5" i="1"/>
  <c r="G11" i="1"/>
  <c r="G25" i="1"/>
  <c r="G17" i="1"/>
  <c r="G7" i="1"/>
  <c r="G24" i="1"/>
  <c r="G16" i="1"/>
  <c r="G23" i="1"/>
  <c r="G15" i="1"/>
  <c r="G10" i="1"/>
  <c r="G6" i="1"/>
  <c r="G30" i="1"/>
  <c r="G22" i="1"/>
  <c r="G9" i="1"/>
  <c r="G21" i="1"/>
  <c r="G4" i="1"/>
  <c r="G29" i="1"/>
  <c r="G14" i="1"/>
  <c r="G28" i="1"/>
  <c r="G20" i="1"/>
  <c r="G13" i="1"/>
  <c r="G27" i="1"/>
  <c r="G19" i="1"/>
  <c r="G12" i="1"/>
  <c r="G8" i="1"/>
  <c r="G26" i="1"/>
  <c r="G18" i="1"/>
  <c r="G31" i="1"/>
  <c r="B34" i="1" s="1"/>
  <c r="B33" i="1"/>
</calcChain>
</file>

<file path=xl/sharedStrings.xml><?xml version="1.0" encoding="utf-8"?>
<sst xmlns="http://schemas.openxmlformats.org/spreadsheetml/2006/main" count="123" uniqueCount="71">
  <si>
    <t>DONE Cum</t>
  </si>
  <si>
    <t>TODO Cum</t>
  </si>
  <si>
    <t>DONE</t>
  </si>
  <si>
    <t>TODO</t>
  </si>
  <si>
    <t>Week</t>
  </si>
  <si>
    <r>
      <t xml:space="preserve">The Master's Thesis has 24 credits, which is equivalent to a studyload of 600-720 hours. If you spread that over the instruction weeks, this means a weekly average of </t>
    </r>
    <r>
      <rPr>
        <b/>
        <sz val="10"/>
        <rFont val="Arial"/>
        <family val="2"/>
      </rPr>
      <t>40-50 hours per week</t>
    </r>
    <r>
      <rPr>
        <sz val="11"/>
        <color theme="1"/>
        <rFont val="Calibri"/>
        <family val="2"/>
        <scheme val="minor"/>
      </rPr>
      <t xml:space="preserve"> </t>
    </r>
  </si>
  <si>
    <t>fac, CW, DTAI guidelines gelezen, lextex template klaar gezet, timesheet gemaakt</t>
  </si>
  <si>
    <t>starting paper gelezen, korte brain storming over inleidende hoofdsctuk, terminologie opgezocht, back-up methodes opgezegt voor de paper</t>
  </si>
  <si>
    <t>reading paper "Fuzzing and delta-debugging SMT solvers.", reading documantations on fuzzer afl(++), finding some books on limo</t>
  </si>
  <si>
    <t>todo when bored</t>
  </si>
  <si>
    <t>CPMpy, running AFL++ on it to find crashes (&lt;&gt; critical)</t>
  </si>
  <si>
    <t>paper 2,3, chapter 5 Simplifying Problems 2009 Why Programs Fail</t>
  </si>
  <si>
    <t>maandag</t>
  </si>
  <si>
    <t>dinsdag</t>
  </si>
  <si>
    <t>woensdag</t>
  </si>
  <si>
    <t>donderdag</t>
  </si>
  <si>
    <t>vrijdag</t>
  </si>
  <si>
    <t>zaterdag</t>
  </si>
  <si>
    <t>zondag</t>
  </si>
  <si>
    <t>uren</t>
  </si>
  <si>
    <t>date</t>
  </si>
  <si>
    <t>extra:</t>
  </si>
  <si>
    <t>chapter 13 Simplifying Problems 2009 Why Programs Fail, reading 5 delta-debugging Simplifying and Isolating Failure-Inducing Input till p9, trying to understand the algoritms</t>
  </si>
  <si>
    <t>automaticly finding cause of error p298 of why programms fail, could result in patchwork</t>
  </si>
  <si>
    <t>papers rond fuzzing, whitebox, blackbox, lexical, syntactical</t>
  </si>
  <si>
    <t>cont 5 reading Simplifying and Isolating Failure-Inducing Input, reading for fuzzing 6 Language Fuzzing Using Constraint Logic Programming, 7 Parser-Directed Fuzzing</t>
  </si>
  <si>
    <t>reading 8 KLEE Unassisted and Automatic Generation of High-Coverage, rereading starting paper, 9 Automatically Testing String Solvers.pdf until page 4</t>
  </si>
  <si>
    <t>cum</t>
  </si>
  <si>
    <t>reading 9 Automatically Testing String Solvers, reading 10 The Oracle Problem in Software</t>
  </si>
  <si>
    <t>Trying out CPMpy, reading documentation of CPMpy</t>
  </si>
  <si>
    <t>Turn on Excuses:</t>
  </si>
  <si>
    <t xml:space="preserve"> </t>
  </si>
  <si>
    <t>watching "CP2021 Tutorial "CPMpy, a Numpy-based CP Modeling Environment", trying out CPMpy further, reading 11 Freuder1997_Article_InPursuitOfTheHolyGrail</t>
  </si>
  <si>
    <t>reading</t>
  </si>
  <si>
    <t>writing</t>
  </si>
  <si>
    <t>comparision with other fuzzers</t>
  </si>
  <si>
    <t>tutorial_ijcai22 pdf's, reading 12 Fuzzing a survey</t>
  </si>
  <si>
    <t>notes</t>
  </si>
  <si>
    <t>reading 13 The Art, Science, and Engineering, reading 14 Optimizing Seed Selection for Fuzzing</t>
  </si>
  <si>
    <t>reading 15 Ganesh-2009-Taint-based directed whitebox fuzzing, reading 16 Fuzzing for Software Security Testing and Quality Assurance, reading Increasing modeling language convenience with a universal n-dimensional array, CPpy as python-embedded example</t>
  </si>
  <si>
    <t>reading 17 CPMpy paper modref19_cppy, reading 18 Model-Based Algorithm ConfigurationCPAIOR22_DeCaprio, reading 19 Numberjack, reading some parts of 20 Constraint Solving and Planning with picat</t>
  </si>
  <si>
    <t>writing intro, dividing chapters</t>
  </si>
  <si>
    <t>Writing chapter 1 intro and genretation vs mutation, fixing sources, getting to know the editor better</t>
  </si>
  <si>
    <t>buffer</t>
  </si>
  <si>
    <t>writing about input generation techniques</t>
  </si>
  <si>
    <t>writing about sat by construction, oracel start, classification of bugs</t>
  </si>
  <si>
    <t>start writing about types of fuzzer, finding more Miller papers, reading 22 Semantic Fuzzing with Zest, reading 23 Theoretical and Empirical Studies of Program Testing</t>
  </si>
  <si>
    <t xml:space="preserve">writing about multiple available fuzzers, reading 26 fuzz revisited: A Re-examinationn of the reliaility of UNIX utilities and services, first proof reading of the parts already written </t>
  </si>
  <si>
    <t>Checking out the changes on the CPMpy github</t>
  </si>
  <si>
    <t>reading 28 Understanding the Blockchain Oracle Problem, half reading 29 Programs, Tests, and Oracles, writing about oracles diff testing and a bit of intro.</t>
  </si>
  <si>
    <t>reading multiple blogs about finding CVE's with fuzzing, reading about popular exploits, writing fuzzing in development and fuzzing in security</t>
  </si>
  <si>
    <t>reading 32 V-Fuzz: Vulnerability-Oriented Evolutionary Fuzzing, reading 33 Release the Kraken: New KRACKs in the 802.11 Standard, reading 34 DIFUZZRTL Differential Fuzz Testing to Find, partial reading 35Microarchitectural Side-Channel Attacks for Privileged Software Adversaries, wmall writing part</t>
  </si>
  <si>
    <t>Finishing of chapter 2</t>
  </si>
  <si>
    <t>written example of debugging in intro, written intro ch3, written start of deduplication, read 36 RETracer from Microsoft</t>
  </si>
  <si>
    <t>Writing start of simplification of inputs, reading 38 Data_deduplication_techniques</t>
  </si>
  <si>
    <t>writing Deobfuscating inputs, structuring chapter 3 and 4, cleaning out bib</t>
  </si>
  <si>
    <t>proofreading</t>
  </si>
  <si>
    <t>writing The precision effect, rewording What size to change</t>
  </si>
  <si>
    <t>almost finishing chapter 3, structuring chapter 4, adding labels, rereading some papers</t>
  </si>
  <si>
    <t>proofreading chap2, reading 27 AFL++: Combining Incremental Steps of Fuzzing Research</t>
  </si>
  <si>
    <t>proofreading ch 2 futher, proofreading ch 3, found new section for ch 2</t>
  </si>
  <si>
    <t xml:space="preserve">prep kickoff, trying AFL on CPMpy, debugging AFL, failing </t>
  </si>
  <si>
    <t>Kick-off masterproef, finding book</t>
  </si>
  <si>
    <t>kickoff</t>
  </si>
  <si>
    <t>writing, proofreading</t>
  </si>
  <si>
    <t>back-up</t>
  </si>
  <si>
    <t>tbd</t>
  </si>
  <si>
    <t>meeting</t>
  </si>
  <si>
    <t>Reading 40 SolverCheck: Declarative Testing of Constraints, Reading 41 Grammar-based Whitebox Fuzzing, finding fuzzing with SMT-papers, reading 42 Fuzzing SMT Solvers via Two-Dimensional, Reading 43 Validating SMT Solvers via Semantic Fusion</t>
  </si>
  <si>
    <t>reread FuzzSMT paper 2, reread strom paper 1</t>
  </si>
  <si>
    <t>examen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</si>
</sst>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14" fontId="0" fillId="0" borderId="1" xfId="0" applyNumberFormat="1" applyBorder="1"/>
    <xf numFmtId="0" fontId="0" fillId="0" borderId="1" xfId="0" applyBorder="1"/>
    <xf numFmtId="0" fontId="0" fillId="0" borderId="0" xfId="0" applyAlignment="1">
      <alignment horizontal="center" vertical="center" wrapText="1"/>
    </xf>
    <xf numFmtId="0" fontId="2" fillId="0" borderId="0" xfId="0" applyFont="1"/>
  </cellXfs>
  <cellStyles count="1">
    <cellStyle name="Normal" xfId="0" builtinId="0"/>
  </cellStyles>
  <dxfs count="1">
    <dxf>
      <font>
        <color theme="2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todo cum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Sheet1!$B$3:$B$31</c:f>
              <c:numCache>
                <c:formatCode>m/d/yyyy</c:formatCode>
                <c:ptCount val="29"/>
                <c:pt idx="0">
                  <c:v>44753</c:v>
                </c:pt>
                <c:pt idx="1">
                  <c:v>44760</c:v>
                </c:pt>
                <c:pt idx="2">
                  <c:v>44767</c:v>
                </c:pt>
                <c:pt idx="3">
                  <c:v>44774</c:v>
                </c:pt>
                <c:pt idx="4">
                  <c:v>44781</c:v>
                </c:pt>
                <c:pt idx="5">
                  <c:v>44788</c:v>
                </c:pt>
                <c:pt idx="6">
                  <c:v>44795</c:v>
                </c:pt>
                <c:pt idx="7">
                  <c:v>44802</c:v>
                </c:pt>
                <c:pt idx="8">
                  <c:v>44809</c:v>
                </c:pt>
                <c:pt idx="9">
                  <c:v>44816</c:v>
                </c:pt>
                <c:pt idx="10">
                  <c:v>44823</c:v>
                </c:pt>
                <c:pt idx="11">
                  <c:v>44830</c:v>
                </c:pt>
                <c:pt idx="12">
                  <c:v>44837</c:v>
                </c:pt>
                <c:pt idx="13">
                  <c:v>44844</c:v>
                </c:pt>
                <c:pt idx="14">
                  <c:v>44851</c:v>
                </c:pt>
                <c:pt idx="15">
                  <c:v>44858</c:v>
                </c:pt>
                <c:pt idx="16">
                  <c:v>44865</c:v>
                </c:pt>
                <c:pt idx="17">
                  <c:v>44872</c:v>
                </c:pt>
                <c:pt idx="18">
                  <c:v>44879</c:v>
                </c:pt>
                <c:pt idx="19">
                  <c:v>44886</c:v>
                </c:pt>
                <c:pt idx="20">
                  <c:v>44893</c:v>
                </c:pt>
                <c:pt idx="21">
                  <c:v>44900</c:v>
                </c:pt>
                <c:pt idx="22">
                  <c:v>44907</c:v>
                </c:pt>
                <c:pt idx="23">
                  <c:v>44914</c:v>
                </c:pt>
                <c:pt idx="24">
                  <c:v>44921</c:v>
                </c:pt>
                <c:pt idx="25">
                  <c:v>44928</c:v>
                </c:pt>
                <c:pt idx="26">
                  <c:v>44935</c:v>
                </c:pt>
                <c:pt idx="27">
                  <c:v>44942</c:v>
                </c:pt>
                <c:pt idx="28">
                  <c:v>44949</c:v>
                </c:pt>
              </c:numCache>
            </c:numRef>
          </c:cat>
          <c:val>
            <c:numRef>
              <c:f>Sheet1!$F$3:$F$31</c:f>
              <c:numCache>
                <c:formatCode>General</c:formatCode>
                <c:ptCount val="29"/>
                <c:pt idx="0">
                  <c:v>15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105</c:v>
                </c:pt>
                <c:pt idx="6">
                  <c:v>105</c:v>
                </c:pt>
                <c:pt idx="7">
                  <c:v>125</c:v>
                </c:pt>
                <c:pt idx="8">
                  <c:v>150</c:v>
                </c:pt>
                <c:pt idx="9">
                  <c:v>170</c:v>
                </c:pt>
                <c:pt idx="10">
                  <c:v>190</c:v>
                </c:pt>
                <c:pt idx="11">
                  <c:v>210</c:v>
                </c:pt>
                <c:pt idx="12">
                  <c:v>248</c:v>
                </c:pt>
                <c:pt idx="13">
                  <c:v>286</c:v>
                </c:pt>
                <c:pt idx="14">
                  <c:v>324</c:v>
                </c:pt>
                <c:pt idx="15">
                  <c:v>362</c:v>
                </c:pt>
                <c:pt idx="16">
                  <c:v>400</c:v>
                </c:pt>
                <c:pt idx="17">
                  <c:v>438</c:v>
                </c:pt>
                <c:pt idx="18">
                  <c:v>476</c:v>
                </c:pt>
                <c:pt idx="19">
                  <c:v>514</c:v>
                </c:pt>
                <c:pt idx="20">
                  <c:v>552</c:v>
                </c:pt>
                <c:pt idx="21">
                  <c:v>590</c:v>
                </c:pt>
                <c:pt idx="22">
                  <c:v>628</c:v>
                </c:pt>
                <c:pt idx="23">
                  <c:v>666</c:v>
                </c:pt>
                <c:pt idx="24">
                  <c:v>704</c:v>
                </c:pt>
                <c:pt idx="25">
                  <c:v>724</c:v>
                </c:pt>
                <c:pt idx="26">
                  <c:v>724</c:v>
                </c:pt>
                <c:pt idx="27">
                  <c:v>724</c:v>
                </c:pt>
                <c:pt idx="28">
                  <c:v>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F2-44C5-A813-161DFEEB8098}"/>
            </c:ext>
          </c:extLst>
        </c:ser>
        <c:ser>
          <c:idx val="0"/>
          <c:order val="1"/>
          <c:tx>
            <c:v>Done cum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Sheet1!$B$3:$B$31</c:f>
              <c:numCache>
                <c:formatCode>m/d/yyyy</c:formatCode>
                <c:ptCount val="29"/>
                <c:pt idx="0">
                  <c:v>44753</c:v>
                </c:pt>
                <c:pt idx="1">
                  <c:v>44760</c:v>
                </c:pt>
                <c:pt idx="2">
                  <c:v>44767</c:v>
                </c:pt>
                <c:pt idx="3">
                  <c:v>44774</c:v>
                </c:pt>
                <c:pt idx="4">
                  <c:v>44781</c:v>
                </c:pt>
                <c:pt idx="5">
                  <c:v>44788</c:v>
                </c:pt>
                <c:pt idx="6">
                  <c:v>44795</c:v>
                </c:pt>
                <c:pt idx="7">
                  <c:v>44802</c:v>
                </c:pt>
                <c:pt idx="8">
                  <c:v>44809</c:v>
                </c:pt>
                <c:pt idx="9">
                  <c:v>44816</c:v>
                </c:pt>
                <c:pt idx="10">
                  <c:v>44823</c:v>
                </c:pt>
                <c:pt idx="11">
                  <c:v>44830</c:v>
                </c:pt>
                <c:pt idx="12">
                  <c:v>44837</c:v>
                </c:pt>
                <c:pt idx="13">
                  <c:v>44844</c:v>
                </c:pt>
                <c:pt idx="14">
                  <c:v>44851</c:v>
                </c:pt>
                <c:pt idx="15">
                  <c:v>44858</c:v>
                </c:pt>
                <c:pt idx="16">
                  <c:v>44865</c:v>
                </c:pt>
                <c:pt idx="17">
                  <c:v>44872</c:v>
                </c:pt>
                <c:pt idx="18">
                  <c:v>44879</c:v>
                </c:pt>
                <c:pt idx="19">
                  <c:v>44886</c:v>
                </c:pt>
                <c:pt idx="20">
                  <c:v>44893</c:v>
                </c:pt>
                <c:pt idx="21">
                  <c:v>44900</c:v>
                </c:pt>
                <c:pt idx="22">
                  <c:v>44907</c:v>
                </c:pt>
                <c:pt idx="23">
                  <c:v>44914</c:v>
                </c:pt>
                <c:pt idx="24">
                  <c:v>44921</c:v>
                </c:pt>
                <c:pt idx="25">
                  <c:v>44928</c:v>
                </c:pt>
                <c:pt idx="26">
                  <c:v>44935</c:v>
                </c:pt>
                <c:pt idx="27">
                  <c:v>44942</c:v>
                </c:pt>
                <c:pt idx="28">
                  <c:v>44949</c:v>
                </c:pt>
              </c:numCache>
            </c:numRef>
          </c:cat>
          <c:val>
            <c:numRef>
              <c:f>Sheet1!$G$3:$G$31</c:f>
              <c:numCache>
                <c:formatCode>General</c:formatCode>
                <c:ptCount val="29"/>
                <c:pt idx="0">
                  <c:v>22</c:v>
                </c:pt>
                <c:pt idx="1">
                  <c:v>37</c:v>
                </c:pt>
                <c:pt idx="2">
                  <c:v>63</c:v>
                </c:pt>
                <c:pt idx="3">
                  <c:v>83</c:v>
                </c:pt>
                <c:pt idx="4">
                  <c:v>109</c:v>
                </c:pt>
                <c:pt idx="5">
                  <c:v>115</c:v>
                </c:pt>
                <c:pt idx="6">
                  <c:v>115</c:v>
                </c:pt>
                <c:pt idx="7">
                  <c:v>122</c:v>
                </c:pt>
                <c:pt idx="8">
                  <c:v>122</c:v>
                </c:pt>
                <c:pt idx="9">
                  <c:v>122</c:v>
                </c:pt>
                <c:pt idx="10">
                  <c:v>122</c:v>
                </c:pt>
                <c:pt idx="11">
                  <c:v>122</c:v>
                </c:pt>
                <c:pt idx="12">
                  <c:v>122</c:v>
                </c:pt>
                <c:pt idx="13">
                  <c:v>122</c:v>
                </c:pt>
                <c:pt idx="14">
                  <c:v>122</c:v>
                </c:pt>
                <c:pt idx="15">
                  <c:v>122</c:v>
                </c:pt>
                <c:pt idx="16">
                  <c:v>122</c:v>
                </c:pt>
                <c:pt idx="17">
                  <c:v>122</c:v>
                </c:pt>
                <c:pt idx="18">
                  <c:v>122</c:v>
                </c:pt>
                <c:pt idx="19">
                  <c:v>122</c:v>
                </c:pt>
                <c:pt idx="20">
                  <c:v>122</c:v>
                </c:pt>
                <c:pt idx="21">
                  <c:v>122</c:v>
                </c:pt>
                <c:pt idx="22">
                  <c:v>122</c:v>
                </c:pt>
                <c:pt idx="23">
                  <c:v>122</c:v>
                </c:pt>
                <c:pt idx="24">
                  <c:v>122</c:v>
                </c:pt>
                <c:pt idx="25">
                  <c:v>122</c:v>
                </c:pt>
                <c:pt idx="26">
                  <c:v>122</c:v>
                </c:pt>
                <c:pt idx="27">
                  <c:v>122</c:v>
                </c:pt>
                <c:pt idx="28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F2-44C5-A813-161DFEEB8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462400"/>
        <c:axId val="132746281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notes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Sheet1!$H$3:$H$31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BE5-405E-ABAF-C28C2E7146C5}"/>
                  </c:ext>
                </c:extLst>
              </c15:ser>
            </c15:filteredLineSeries>
          </c:ext>
        </c:extLst>
      </c:lineChart>
      <c:dateAx>
        <c:axId val="13274624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462816"/>
        <c:crosses val="autoZero"/>
        <c:auto val="1"/>
        <c:lblOffset val="100"/>
        <c:baseTimeUnit val="days"/>
      </c:dateAx>
      <c:valAx>
        <c:axId val="132746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46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5</xdr:row>
      <xdr:rowOff>4762</xdr:rowOff>
    </xdr:from>
    <xdr:to>
      <xdr:col>17</xdr:col>
      <xdr:colOff>247650</xdr:colOff>
      <xdr:row>19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9D5CF3-AFC8-41B7-DCF0-7B552A649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D006B-C7A9-475A-9D03-BF9D18D9CC2C}">
  <dimension ref="A1:H36"/>
  <sheetViews>
    <sheetView tabSelected="1" zoomScaleNormal="100" workbookViewId="0">
      <selection activeCell="B34" sqref="B34"/>
    </sheetView>
  </sheetViews>
  <sheetFormatPr defaultRowHeight="15" x14ac:dyDescent="0.25"/>
  <cols>
    <col min="2" max="2" width="11.28515625" bestFit="1" customWidth="1"/>
    <col min="6" max="7" width="10.5703125" bestFit="1" customWidth="1"/>
    <col min="8" max="8" width="12.5703125" bestFit="1" customWidth="1"/>
  </cols>
  <sheetData>
    <row r="1" spans="2:8" x14ac:dyDescent="0.25">
      <c r="B1" s="6" t="s">
        <v>5</v>
      </c>
      <c r="C1" s="6"/>
      <c r="D1" s="6"/>
      <c r="E1" s="6"/>
      <c r="F1" s="6"/>
      <c r="G1" s="6"/>
      <c r="H1" s="6"/>
    </row>
    <row r="2" spans="2:8" x14ac:dyDescent="0.25">
      <c r="B2" t="s">
        <v>20</v>
      </c>
      <c r="C2" t="s">
        <v>4</v>
      </c>
      <c r="D2" t="s">
        <v>3</v>
      </c>
      <c r="E2" t="s">
        <v>2</v>
      </c>
      <c r="F2" t="s">
        <v>1</v>
      </c>
      <c r="G2" t="s">
        <v>0</v>
      </c>
      <c r="H2" t="s">
        <v>37</v>
      </c>
    </row>
    <row r="3" spans="2:8" x14ac:dyDescent="0.25">
      <c r="B3" s="1">
        <v>44753</v>
      </c>
      <c r="C3">
        <v>28</v>
      </c>
      <c r="D3">
        <v>15</v>
      </c>
      <c r="E3">
        <f>Sheet2!C2</f>
        <v>22</v>
      </c>
      <c r="F3">
        <f>SUM($D$3:D3)</f>
        <v>15</v>
      </c>
      <c r="G3">
        <f>SUM($E$3:E3)</f>
        <v>22</v>
      </c>
      <c r="H3" t="s">
        <v>33</v>
      </c>
    </row>
    <row r="4" spans="2:8" x14ac:dyDescent="0.25">
      <c r="B4" s="1">
        <f>B3+7</f>
        <v>44760</v>
      </c>
      <c r="C4">
        <v>29</v>
      </c>
      <c r="D4">
        <v>15</v>
      </c>
      <c r="E4">
        <f>Sheet2!C3</f>
        <v>15</v>
      </c>
      <c r="F4">
        <f>SUM($D$3:D4)</f>
        <v>30</v>
      </c>
      <c r="G4">
        <f>SUM($E$3:E4)</f>
        <v>37</v>
      </c>
      <c r="H4" t="s">
        <v>33</v>
      </c>
    </row>
    <row r="5" spans="2:8" x14ac:dyDescent="0.25">
      <c r="B5" s="1">
        <f t="shared" ref="B5:B31" si="0">B4+7</f>
        <v>44767</v>
      </c>
      <c r="C5">
        <v>30</v>
      </c>
      <c r="D5">
        <v>20</v>
      </c>
      <c r="E5">
        <f>Sheet2!C4</f>
        <v>26</v>
      </c>
      <c r="F5">
        <f>SUM($D$3:D5)</f>
        <v>50</v>
      </c>
      <c r="G5">
        <f>SUM($E$3:E5)</f>
        <v>63</v>
      </c>
      <c r="H5" t="s">
        <v>33</v>
      </c>
    </row>
    <row r="6" spans="2:8" x14ac:dyDescent="0.25">
      <c r="B6" s="1">
        <f t="shared" si="0"/>
        <v>44774</v>
      </c>
      <c r="C6">
        <v>31</v>
      </c>
      <c r="D6">
        <v>20</v>
      </c>
      <c r="E6">
        <f>Sheet2!C5</f>
        <v>20</v>
      </c>
      <c r="F6">
        <f>SUM($D$3:D6)</f>
        <v>70</v>
      </c>
      <c r="G6">
        <f>SUM($E$3:E6)</f>
        <v>83</v>
      </c>
      <c r="H6" t="s">
        <v>34</v>
      </c>
    </row>
    <row r="7" spans="2:8" x14ac:dyDescent="0.25">
      <c r="B7" s="1">
        <f t="shared" si="0"/>
        <v>44781</v>
      </c>
      <c r="C7">
        <v>32</v>
      </c>
      <c r="D7">
        <v>20</v>
      </c>
      <c r="E7">
        <f>Sheet2!C6</f>
        <v>26</v>
      </c>
      <c r="F7">
        <f>SUM($D$3:D7)</f>
        <v>90</v>
      </c>
      <c r="G7">
        <f>SUM($E$3:E7)</f>
        <v>109</v>
      </c>
      <c r="H7" t="s">
        <v>64</v>
      </c>
    </row>
    <row r="8" spans="2:8" x14ac:dyDescent="0.25">
      <c r="B8" s="1">
        <f t="shared" si="0"/>
        <v>44788</v>
      </c>
      <c r="C8">
        <v>33</v>
      </c>
      <c r="D8">
        <v>15</v>
      </c>
      <c r="E8">
        <f>Sheet2!C7</f>
        <v>6</v>
      </c>
      <c r="F8">
        <f>SUM($D$3:D8)</f>
        <v>105</v>
      </c>
      <c r="G8">
        <f>SUM($E$3:E8)</f>
        <v>115</v>
      </c>
      <c r="H8" t="s">
        <v>63</v>
      </c>
    </row>
    <row r="9" spans="2:8" x14ac:dyDescent="0.25">
      <c r="B9" s="1">
        <f t="shared" si="0"/>
        <v>44795</v>
      </c>
      <c r="C9">
        <v>34</v>
      </c>
      <c r="D9">
        <v>0</v>
      </c>
      <c r="E9" s="7">
        <f>Sheet2!C8</f>
        <v>0</v>
      </c>
      <c r="F9">
        <f>SUM($D$3:D9)</f>
        <v>105</v>
      </c>
      <c r="G9">
        <f>SUM($E$3:E9)</f>
        <v>115</v>
      </c>
      <c r="H9" t="s">
        <v>70</v>
      </c>
    </row>
    <row r="10" spans="2:8" x14ac:dyDescent="0.25">
      <c r="B10" s="1">
        <f t="shared" si="0"/>
        <v>44802</v>
      </c>
      <c r="C10">
        <v>35</v>
      </c>
      <c r="D10">
        <v>20</v>
      </c>
      <c r="E10">
        <f>Sheet2!C9</f>
        <v>7</v>
      </c>
      <c r="F10">
        <f>SUM($D$3:D10)</f>
        <v>125</v>
      </c>
      <c r="G10">
        <f>SUM($E$3:E10)</f>
        <v>122</v>
      </c>
      <c r="H10" t="s">
        <v>33</v>
      </c>
    </row>
    <row r="11" spans="2:8" x14ac:dyDescent="0.25">
      <c r="B11" s="1">
        <f t="shared" si="0"/>
        <v>44809</v>
      </c>
      <c r="C11">
        <v>36</v>
      </c>
      <c r="D11">
        <v>25</v>
      </c>
      <c r="E11">
        <f>Sheet2!C10</f>
        <v>0</v>
      </c>
      <c r="F11">
        <f>SUM($D$3:D11)</f>
        <v>150</v>
      </c>
      <c r="G11">
        <f>SUM($E$3:E11)</f>
        <v>122</v>
      </c>
      <c r="H11" t="s">
        <v>33</v>
      </c>
    </row>
    <row r="12" spans="2:8" x14ac:dyDescent="0.25">
      <c r="B12" s="1">
        <f t="shared" si="0"/>
        <v>44816</v>
      </c>
      <c r="C12">
        <v>37</v>
      </c>
      <c r="D12">
        <v>20</v>
      </c>
      <c r="E12">
        <f>Sheet2!C11</f>
        <v>0</v>
      </c>
      <c r="F12">
        <f>SUM($D$3:D12)</f>
        <v>170</v>
      </c>
      <c r="G12">
        <f>SUM($E$3:E12)</f>
        <v>122</v>
      </c>
      <c r="H12" t="s">
        <v>33</v>
      </c>
    </row>
    <row r="13" spans="2:8" ht="15.75" thickBot="1" x14ac:dyDescent="0.3">
      <c r="B13" s="4">
        <f t="shared" si="0"/>
        <v>44823</v>
      </c>
      <c r="C13" s="5">
        <v>38</v>
      </c>
      <c r="D13" s="5">
        <v>20</v>
      </c>
      <c r="E13" s="5">
        <f>Sheet2!C12</f>
        <v>0</v>
      </c>
      <c r="F13" s="5">
        <f>SUM($D$3:D13)</f>
        <v>190</v>
      </c>
      <c r="G13" s="5">
        <f>SUM($E$3:E13)</f>
        <v>122</v>
      </c>
      <c r="H13" t="s">
        <v>66</v>
      </c>
    </row>
    <row r="14" spans="2:8" x14ac:dyDescent="0.25">
      <c r="B14" s="1">
        <f t="shared" si="0"/>
        <v>44830</v>
      </c>
      <c r="C14">
        <v>39</v>
      </c>
      <c r="D14">
        <v>20</v>
      </c>
      <c r="E14">
        <f>Sheet2!C13</f>
        <v>0</v>
      </c>
      <c r="F14">
        <f>SUM($D$3:D14)</f>
        <v>210</v>
      </c>
      <c r="G14">
        <f>SUM($E$3:E14)</f>
        <v>122</v>
      </c>
      <c r="H14" t="s">
        <v>66</v>
      </c>
    </row>
    <row r="15" spans="2:8" x14ac:dyDescent="0.25">
      <c r="B15" s="1">
        <f t="shared" si="0"/>
        <v>44837</v>
      </c>
      <c r="C15">
        <v>40</v>
      </c>
      <c r="D15">
        <v>38</v>
      </c>
      <c r="E15">
        <f>Sheet2!C14</f>
        <v>0</v>
      </c>
      <c r="F15">
        <f>SUM($D$3:D15)</f>
        <v>248</v>
      </c>
      <c r="G15">
        <f>SUM($E$3:E15)</f>
        <v>122</v>
      </c>
      <c r="H15" t="s">
        <v>66</v>
      </c>
    </row>
    <row r="16" spans="2:8" x14ac:dyDescent="0.25">
      <c r="B16" s="1">
        <f t="shared" si="0"/>
        <v>44844</v>
      </c>
      <c r="C16">
        <v>41</v>
      </c>
      <c r="D16">
        <v>38</v>
      </c>
      <c r="E16">
        <f>Sheet2!C15</f>
        <v>0</v>
      </c>
      <c r="F16">
        <f>SUM($D$3:D16)</f>
        <v>286</v>
      </c>
      <c r="G16">
        <f>SUM($E$3:E16)</f>
        <v>122</v>
      </c>
      <c r="H16" t="s">
        <v>66</v>
      </c>
    </row>
    <row r="17" spans="2:8" x14ac:dyDescent="0.25">
      <c r="B17" s="1">
        <f t="shared" si="0"/>
        <v>44851</v>
      </c>
      <c r="C17">
        <v>42</v>
      </c>
      <c r="D17">
        <v>38</v>
      </c>
      <c r="E17">
        <f>Sheet2!C16</f>
        <v>0</v>
      </c>
      <c r="F17">
        <f>SUM($D$3:D17)</f>
        <v>324</v>
      </c>
      <c r="G17">
        <f>SUM($E$3:E17)</f>
        <v>122</v>
      </c>
      <c r="H17" t="s">
        <v>66</v>
      </c>
    </row>
    <row r="18" spans="2:8" x14ac:dyDescent="0.25">
      <c r="B18" s="1">
        <f t="shared" si="0"/>
        <v>44858</v>
      </c>
      <c r="C18">
        <v>43</v>
      </c>
      <c r="D18">
        <v>38</v>
      </c>
      <c r="E18">
        <f>Sheet2!C17</f>
        <v>0</v>
      </c>
      <c r="F18">
        <f>SUM($D$3:D18)</f>
        <v>362</v>
      </c>
      <c r="G18">
        <f>SUM($E$3:E18)</f>
        <v>122</v>
      </c>
      <c r="H18" t="s">
        <v>66</v>
      </c>
    </row>
    <row r="19" spans="2:8" x14ac:dyDescent="0.25">
      <c r="B19" s="1">
        <f t="shared" si="0"/>
        <v>44865</v>
      </c>
      <c r="C19">
        <v>44</v>
      </c>
      <c r="D19">
        <v>38</v>
      </c>
      <c r="E19">
        <f>Sheet2!C18</f>
        <v>0</v>
      </c>
      <c r="F19">
        <f>SUM($D$3:D19)</f>
        <v>400</v>
      </c>
      <c r="G19">
        <f>SUM($E$3:E19)</f>
        <v>122</v>
      </c>
      <c r="H19" t="s">
        <v>66</v>
      </c>
    </row>
    <row r="20" spans="2:8" x14ac:dyDescent="0.25">
      <c r="B20" s="1">
        <f t="shared" si="0"/>
        <v>44872</v>
      </c>
      <c r="C20">
        <v>45</v>
      </c>
      <c r="D20">
        <v>38</v>
      </c>
      <c r="E20">
        <f>Sheet2!C19</f>
        <v>0</v>
      </c>
      <c r="F20">
        <f>SUM($D$3:D20)</f>
        <v>438</v>
      </c>
      <c r="G20">
        <f>SUM($E$3:E20)</f>
        <v>122</v>
      </c>
      <c r="H20" t="s">
        <v>66</v>
      </c>
    </row>
    <row r="21" spans="2:8" x14ac:dyDescent="0.25">
      <c r="B21" s="1">
        <f t="shared" si="0"/>
        <v>44879</v>
      </c>
      <c r="C21">
        <v>46</v>
      </c>
      <c r="D21">
        <v>38</v>
      </c>
      <c r="E21">
        <f>Sheet2!C20</f>
        <v>0</v>
      </c>
      <c r="F21">
        <f>SUM($D$3:D21)</f>
        <v>476</v>
      </c>
      <c r="G21">
        <f>SUM($E$3:E21)</f>
        <v>122</v>
      </c>
      <c r="H21" t="s">
        <v>66</v>
      </c>
    </row>
    <row r="22" spans="2:8" x14ac:dyDescent="0.25">
      <c r="B22" s="1">
        <f t="shared" si="0"/>
        <v>44886</v>
      </c>
      <c r="C22">
        <v>47</v>
      </c>
      <c r="D22">
        <v>38</v>
      </c>
      <c r="E22">
        <f>Sheet2!C21</f>
        <v>0</v>
      </c>
      <c r="F22">
        <f>SUM($D$3:D22)</f>
        <v>514</v>
      </c>
      <c r="G22">
        <f>SUM($E$3:E22)</f>
        <v>122</v>
      </c>
      <c r="H22" t="s">
        <v>66</v>
      </c>
    </row>
    <row r="23" spans="2:8" x14ac:dyDescent="0.25">
      <c r="B23" s="1">
        <f t="shared" si="0"/>
        <v>44893</v>
      </c>
      <c r="C23">
        <v>48</v>
      </c>
      <c r="D23">
        <v>38</v>
      </c>
      <c r="E23">
        <f>Sheet2!C22</f>
        <v>0</v>
      </c>
      <c r="F23">
        <f>SUM($D$3:D23)</f>
        <v>552</v>
      </c>
      <c r="G23">
        <f>SUM($E$3:E23)</f>
        <v>122</v>
      </c>
      <c r="H23" t="s">
        <v>66</v>
      </c>
    </row>
    <row r="24" spans="2:8" x14ac:dyDescent="0.25">
      <c r="B24" s="1">
        <f t="shared" si="0"/>
        <v>44900</v>
      </c>
      <c r="C24">
        <v>49</v>
      </c>
      <c r="D24">
        <v>38</v>
      </c>
      <c r="E24">
        <f>Sheet2!C23</f>
        <v>0</v>
      </c>
      <c r="F24">
        <f>SUM($D$3:D24)</f>
        <v>590</v>
      </c>
      <c r="G24">
        <f>SUM($E$3:E24)</f>
        <v>122</v>
      </c>
      <c r="H24" t="s">
        <v>35</v>
      </c>
    </row>
    <row r="25" spans="2:8" x14ac:dyDescent="0.25">
      <c r="B25" s="1">
        <f t="shared" si="0"/>
        <v>44907</v>
      </c>
      <c r="C25">
        <v>50</v>
      </c>
      <c r="D25">
        <v>38</v>
      </c>
      <c r="E25">
        <f>Sheet2!C24</f>
        <v>0</v>
      </c>
      <c r="F25">
        <f>SUM($D$3:D25)</f>
        <v>628</v>
      </c>
      <c r="G25">
        <f>SUM($E$3:E25)</f>
        <v>122</v>
      </c>
      <c r="H25" t="s">
        <v>34</v>
      </c>
    </row>
    <row r="26" spans="2:8" x14ac:dyDescent="0.25">
      <c r="B26" s="1">
        <f t="shared" si="0"/>
        <v>44914</v>
      </c>
      <c r="C26">
        <v>51</v>
      </c>
      <c r="D26">
        <v>38</v>
      </c>
      <c r="E26">
        <f>Sheet2!C25</f>
        <v>0</v>
      </c>
      <c r="F26">
        <f>SUM($D$3:D26)</f>
        <v>666</v>
      </c>
      <c r="G26">
        <f>SUM($E$3:E26)</f>
        <v>122</v>
      </c>
      <c r="H26" t="s">
        <v>34</v>
      </c>
    </row>
    <row r="27" spans="2:8" x14ac:dyDescent="0.25">
      <c r="B27" s="1">
        <f t="shared" si="0"/>
        <v>44921</v>
      </c>
      <c r="C27">
        <v>52</v>
      </c>
      <c r="D27">
        <v>38</v>
      </c>
      <c r="E27">
        <f>Sheet2!C26</f>
        <v>0</v>
      </c>
      <c r="F27">
        <f>SUM($D$3:D27)</f>
        <v>704</v>
      </c>
      <c r="G27">
        <f>SUM($E$3:E27)</f>
        <v>122</v>
      </c>
      <c r="H27" t="s">
        <v>34</v>
      </c>
    </row>
    <row r="28" spans="2:8" x14ac:dyDescent="0.25">
      <c r="B28" s="1">
        <f t="shared" si="0"/>
        <v>44928</v>
      </c>
      <c r="C28">
        <v>1</v>
      </c>
      <c r="D28">
        <v>20</v>
      </c>
      <c r="E28">
        <f>Sheet2!C27</f>
        <v>0</v>
      </c>
      <c r="F28">
        <f>SUM($D$3:D28)</f>
        <v>724</v>
      </c>
      <c r="G28">
        <f>SUM($E$3:E28)</f>
        <v>122</v>
      </c>
      <c r="H28" t="s">
        <v>34</v>
      </c>
    </row>
    <row r="29" spans="2:8" x14ac:dyDescent="0.25">
      <c r="B29" s="1">
        <f t="shared" si="0"/>
        <v>44935</v>
      </c>
      <c r="C29">
        <v>2</v>
      </c>
      <c r="D29">
        <v>0</v>
      </c>
      <c r="E29">
        <f>Sheet2!C28</f>
        <v>0</v>
      </c>
      <c r="F29">
        <f>SUM($D$3:D29)</f>
        <v>724</v>
      </c>
      <c r="G29">
        <f>SUM($E$3:E29)</f>
        <v>122</v>
      </c>
      <c r="H29" t="s">
        <v>56</v>
      </c>
    </row>
    <row r="30" spans="2:8" x14ac:dyDescent="0.25">
      <c r="B30" s="1">
        <f t="shared" si="0"/>
        <v>44942</v>
      </c>
      <c r="C30">
        <v>3</v>
      </c>
      <c r="D30">
        <v>0</v>
      </c>
      <c r="E30">
        <f>Sheet2!C29</f>
        <v>0</v>
      </c>
      <c r="F30">
        <f>SUM($D$3:D30)</f>
        <v>724</v>
      </c>
      <c r="G30">
        <f>SUM($E$3:E30)</f>
        <v>122</v>
      </c>
      <c r="H30" t="s">
        <v>65</v>
      </c>
    </row>
    <row r="31" spans="2:8" x14ac:dyDescent="0.25">
      <c r="B31" s="1">
        <f t="shared" si="0"/>
        <v>44949</v>
      </c>
      <c r="C31">
        <v>4</v>
      </c>
      <c r="D31">
        <v>0</v>
      </c>
      <c r="E31">
        <f>Sheet2!C30</f>
        <v>0</v>
      </c>
      <c r="F31">
        <f>SUM($D$3:D31)</f>
        <v>724</v>
      </c>
      <c r="G31">
        <f>SUM($E$3:E31)</f>
        <v>122</v>
      </c>
      <c r="H31" t="s">
        <v>65</v>
      </c>
    </row>
    <row r="32" spans="2:8" x14ac:dyDescent="0.25">
      <c r="B32" s="1"/>
    </row>
    <row r="33" spans="1:5" x14ac:dyDescent="0.25">
      <c r="A33" t="s">
        <v>27</v>
      </c>
      <c r="B33" s="2">
        <f>COUNT(B3:B31)</f>
        <v>29</v>
      </c>
      <c r="D33">
        <f>SUM($D$3:D31)</f>
        <v>724</v>
      </c>
      <c r="E33">
        <f>SUM($E$3:E31)</f>
        <v>122</v>
      </c>
    </row>
    <row r="34" spans="1:5" x14ac:dyDescent="0.25">
      <c r="A34" t="s">
        <v>43</v>
      </c>
      <c r="B34" s="2">
        <f>$G$31-F10</f>
        <v>-3</v>
      </c>
    </row>
    <row r="35" spans="1:5" x14ac:dyDescent="0.25">
      <c r="B35" s="1"/>
    </row>
    <row r="36" spans="1:5" x14ac:dyDescent="0.25">
      <c r="B36" s="1"/>
    </row>
  </sheetData>
  <mergeCells count="1">
    <mergeCell ref="B1:H1"/>
  </mergeCells>
  <conditionalFormatting sqref="E7:E31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2F093-96E3-46E1-A347-B0CA60EA4F88}">
  <dimension ref="A1:K36"/>
  <sheetViews>
    <sheetView workbookViewId="0">
      <selection activeCell="C10" sqref="C10"/>
    </sheetView>
  </sheetViews>
  <sheetFormatPr defaultRowHeight="15" x14ac:dyDescent="0.25"/>
  <cols>
    <col min="1" max="1" width="10.7109375" bestFit="1" customWidth="1"/>
    <col min="2" max="2" width="6.140625" bestFit="1" customWidth="1"/>
    <col min="3" max="3" width="5.140625" bestFit="1" customWidth="1"/>
    <col min="4" max="4" width="26.42578125" customWidth="1"/>
    <col min="5" max="5" width="26.28515625" customWidth="1"/>
    <col min="6" max="6" width="27.5703125" customWidth="1"/>
    <col min="7" max="7" width="23.42578125" customWidth="1"/>
    <col min="8" max="8" width="26.28515625" customWidth="1"/>
    <col min="9" max="9" width="32.7109375" customWidth="1"/>
    <col min="10" max="10" width="46" customWidth="1"/>
  </cols>
  <sheetData>
    <row r="1" spans="1:11" x14ac:dyDescent="0.25">
      <c r="A1" t="s">
        <v>20</v>
      </c>
      <c r="B1" t="s">
        <v>4</v>
      </c>
      <c r="C1" t="s">
        <v>19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31</v>
      </c>
    </row>
    <row r="2" spans="1:11" x14ac:dyDescent="0.25">
      <c r="A2" s="1">
        <v>44753</v>
      </c>
      <c r="B2">
        <v>28</v>
      </c>
      <c r="C2">
        <f>3+3+3+4+3+3+3</f>
        <v>22</v>
      </c>
      <c r="D2" t="s">
        <v>6</v>
      </c>
      <c r="E2" t="s">
        <v>7</v>
      </c>
      <c r="F2" t="s">
        <v>8</v>
      </c>
      <c r="G2" t="s">
        <v>11</v>
      </c>
      <c r="H2" t="s">
        <v>22</v>
      </c>
      <c r="I2" t="s">
        <v>25</v>
      </c>
      <c r="J2" t="s">
        <v>26</v>
      </c>
      <c r="K2" t="s">
        <v>31</v>
      </c>
    </row>
    <row r="3" spans="1:11" x14ac:dyDescent="0.25">
      <c r="A3" s="1">
        <f>A2+7</f>
        <v>44760</v>
      </c>
      <c r="B3">
        <v>29</v>
      </c>
      <c r="C3">
        <f>0+0+3+3+3+3+3</f>
        <v>15</v>
      </c>
      <c r="D3" t="str">
        <f>IF(E33, "36°C", "")</f>
        <v>36°C</v>
      </c>
      <c r="E3" t="str">
        <f>IF(E33, "38°C", "")</f>
        <v>38°C</v>
      </c>
      <c r="F3" t="s">
        <v>28</v>
      </c>
      <c r="G3" t="s">
        <v>29</v>
      </c>
      <c r="H3" t="s">
        <v>32</v>
      </c>
      <c r="I3" t="s">
        <v>36</v>
      </c>
      <c r="J3" t="s">
        <v>38</v>
      </c>
      <c r="K3" t="s">
        <v>31</v>
      </c>
    </row>
    <row r="4" spans="1:11" ht="15" customHeight="1" x14ac:dyDescent="0.25">
      <c r="A4" s="1">
        <f t="shared" ref="A4:A30" si="0">A3+7</f>
        <v>44767</v>
      </c>
      <c r="B4">
        <v>30</v>
      </c>
      <c r="C4">
        <f>4+2+4+4+4+4+4</f>
        <v>26</v>
      </c>
      <c r="D4" s="3" t="s">
        <v>39</v>
      </c>
      <c r="E4" t="s">
        <v>40</v>
      </c>
      <c r="F4" t="s">
        <v>41</v>
      </c>
      <c r="G4" t="s">
        <v>42</v>
      </c>
      <c r="H4" t="s">
        <v>44</v>
      </c>
      <c r="I4" t="s">
        <v>45</v>
      </c>
      <c r="J4" t="s">
        <v>46</v>
      </c>
      <c r="K4" t="s">
        <v>31</v>
      </c>
    </row>
    <row r="5" spans="1:11" x14ac:dyDescent="0.25">
      <c r="A5" s="1">
        <f t="shared" si="0"/>
        <v>44774</v>
      </c>
      <c r="B5">
        <v>31</v>
      </c>
      <c r="C5">
        <f>4+1+4+3+0+4+4</f>
        <v>20</v>
      </c>
      <c r="D5" t="s">
        <v>47</v>
      </c>
      <c r="E5" t="s">
        <v>48</v>
      </c>
      <c r="F5" t="s">
        <v>49</v>
      </c>
      <c r="G5" t="s">
        <v>50</v>
      </c>
      <c r="H5" t="str">
        <f>IF(E33, "Hobby Stura", "")</f>
        <v>Hobby Stura</v>
      </c>
      <c r="I5" t="s">
        <v>51</v>
      </c>
      <c r="J5" t="s">
        <v>52</v>
      </c>
      <c r="K5" t="s">
        <v>31</v>
      </c>
    </row>
    <row r="6" spans="1:11" x14ac:dyDescent="0.25">
      <c r="A6" s="1">
        <f t="shared" si="0"/>
        <v>44781</v>
      </c>
      <c r="B6">
        <v>32</v>
      </c>
      <c r="C6">
        <f>4+4+4+2+4+4+4</f>
        <v>26</v>
      </c>
      <c r="D6" t="s">
        <v>53</v>
      </c>
      <c r="E6" t="s">
        <v>54</v>
      </c>
      <c r="F6" t="s">
        <v>55</v>
      </c>
      <c r="G6" t="s">
        <v>57</v>
      </c>
      <c r="H6" t="s">
        <v>58</v>
      </c>
      <c r="I6" t="s">
        <v>59</v>
      </c>
      <c r="J6" t="s">
        <v>60</v>
      </c>
      <c r="K6" t="s">
        <v>31</v>
      </c>
    </row>
    <row r="7" spans="1:11" x14ac:dyDescent="0.25">
      <c r="A7" s="1">
        <f t="shared" si="0"/>
        <v>44788</v>
      </c>
      <c r="B7">
        <v>33</v>
      </c>
      <c r="C7">
        <f>4+2+0+0+0+0+0</f>
        <v>6</v>
      </c>
      <c r="D7" t="s">
        <v>61</v>
      </c>
      <c r="E7" t="s">
        <v>62</v>
      </c>
      <c r="F7" t="str">
        <f t="shared" ref="E7:J9" si="1">IF($E$33, "Self adaptive Systems", "")</f>
        <v>Self adaptive Systems</v>
      </c>
      <c r="G7" t="str">
        <f t="shared" si="1"/>
        <v>Self adaptive Systems</v>
      </c>
      <c r="H7" t="str">
        <f t="shared" si="1"/>
        <v>Self adaptive Systems</v>
      </c>
      <c r="I7" t="str">
        <f t="shared" si="1"/>
        <v>Self adaptive Systems</v>
      </c>
      <c r="J7" t="str">
        <f t="shared" si="1"/>
        <v>Self adaptive Systems</v>
      </c>
      <c r="K7" t="s">
        <v>31</v>
      </c>
    </row>
    <row r="8" spans="1:11" x14ac:dyDescent="0.25">
      <c r="A8" s="1">
        <f t="shared" si="0"/>
        <v>44795</v>
      </c>
      <c r="B8">
        <v>34</v>
      </c>
      <c r="C8">
        <f>0+0+0+0+0+0+0</f>
        <v>0</v>
      </c>
      <c r="D8" t="str">
        <f>IF($E$33, "Self adaptive Systems", "")</f>
        <v>Self adaptive Systems</v>
      </c>
      <c r="E8" t="str">
        <f t="shared" si="1"/>
        <v>Self adaptive Systems</v>
      </c>
      <c r="F8" t="str">
        <f t="shared" si="1"/>
        <v>Self adaptive Systems</v>
      </c>
      <c r="G8" t="str">
        <f t="shared" si="1"/>
        <v>Self adaptive Systems</v>
      </c>
      <c r="H8" t="str">
        <f t="shared" si="1"/>
        <v>Self adaptive Systems</v>
      </c>
      <c r="I8" t="str">
        <f t="shared" si="1"/>
        <v>Self adaptive Systems</v>
      </c>
      <c r="J8" t="str">
        <f t="shared" si="1"/>
        <v>Self adaptive Systems</v>
      </c>
      <c r="K8" t="s">
        <v>31</v>
      </c>
    </row>
    <row r="9" spans="1:11" x14ac:dyDescent="0.25">
      <c r="A9" s="1">
        <f t="shared" si="0"/>
        <v>44802</v>
      </c>
      <c r="B9">
        <v>35</v>
      </c>
      <c r="C9">
        <f>0+0+7</f>
        <v>7</v>
      </c>
      <c r="D9" t="str">
        <f>IF($E$33, "Self adaptive Systems", "")</f>
        <v>Self adaptive Systems</v>
      </c>
      <c r="E9" t="str">
        <f t="shared" si="1"/>
        <v>Self adaptive Systems</v>
      </c>
      <c r="F9" t="s">
        <v>68</v>
      </c>
      <c r="G9" t="s">
        <v>69</v>
      </c>
      <c r="H9" t="s">
        <v>67</v>
      </c>
      <c r="K9" t="s">
        <v>31</v>
      </c>
    </row>
    <row r="10" spans="1:11" x14ac:dyDescent="0.25">
      <c r="A10" s="1">
        <f t="shared" si="0"/>
        <v>44809</v>
      </c>
      <c r="B10">
        <v>36</v>
      </c>
      <c r="K10" t="s">
        <v>31</v>
      </c>
    </row>
    <row r="11" spans="1:11" x14ac:dyDescent="0.25">
      <c r="A11" s="1">
        <f t="shared" si="0"/>
        <v>44816</v>
      </c>
      <c r="B11">
        <v>37</v>
      </c>
      <c r="H11" t="str">
        <f>IF(E33, "korte reis", "")</f>
        <v>korte reis</v>
      </c>
      <c r="I11" t="str">
        <f>IF(E33, "korte reis", "")</f>
        <v>korte reis</v>
      </c>
      <c r="J11" t="str">
        <f>IF(E33, "korte reis", "")</f>
        <v>korte reis</v>
      </c>
      <c r="K11" t="s">
        <v>31</v>
      </c>
    </row>
    <row r="12" spans="1:11" x14ac:dyDescent="0.25">
      <c r="A12" s="1">
        <f t="shared" si="0"/>
        <v>44823</v>
      </c>
      <c r="B12">
        <v>38</v>
      </c>
      <c r="D12" t="str">
        <f>IF(E33, "kot verhuis", "")</f>
        <v>kot verhuis</v>
      </c>
      <c r="G12" t="str">
        <f>IF(E33, "onderwijsnamiddag", "")</f>
        <v>onderwijsnamiddag</v>
      </c>
      <c r="K12" t="s">
        <v>31</v>
      </c>
    </row>
    <row r="13" spans="1:11" x14ac:dyDescent="0.25">
      <c r="A13" s="1">
        <f t="shared" si="0"/>
        <v>44830</v>
      </c>
      <c r="B13">
        <v>39</v>
      </c>
      <c r="K13" t="s">
        <v>31</v>
      </c>
    </row>
    <row r="14" spans="1:11" x14ac:dyDescent="0.25">
      <c r="A14" s="1">
        <f t="shared" si="0"/>
        <v>44837</v>
      </c>
      <c r="B14">
        <v>40</v>
      </c>
      <c r="K14" t="s">
        <v>31</v>
      </c>
    </row>
    <row r="15" spans="1:11" x14ac:dyDescent="0.25">
      <c r="A15" s="1">
        <f t="shared" si="0"/>
        <v>44844</v>
      </c>
      <c r="B15">
        <v>41</v>
      </c>
      <c r="K15" t="s">
        <v>31</v>
      </c>
    </row>
    <row r="16" spans="1:11" x14ac:dyDescent="0.25">
      <c r="A16" s="1">
        <f t="shared" si="0"/>
        <v>44851</v>
      </c>
      <c r="B16">
        <v>42</v>
      </c>
      <c r="K16" t="s">
        <v>31</v>
      </c>
    </row>
    <row r="17" spans="1:11" x14ac:dyDescent="0.25">
      <c r="A17" s="1">
        <f t="shared" si="0"/>
        <v>44858</v>
      </c>
      <c r="B17">
        <v>43</v>
      </c>
      <c r="K17" t="s">
        <v>31</v>
      </c>
    </row>
    <row r="18" spans="1:11" x14ac:dyDescent="0.25">
      <c r="A18" s="1">
        <f t="shared" si="0"/>
        <v>44865</v>
      </c>
      <c r="B18">
        <v>44</v>
      </c>
      <c r="K18" t="s">
        <v>31</v>
      </c>
    </row>
    <row r="19" spans="1:11" x14ac:dyDescent="0.25">
      <c r="A19" s="1">
        <f t="shared" si="0"/>
        <v>44872</v>
      </c>
      <c r="B19">
        <v>45</v>
      </c>
      <c r="K19" t="s">
        <v>31</v>
      </c>
    </row>
    <row r="20" spans="1:11" x14ac:dyDescent="0.25">
      <c r="A20" s="1">
        <f t="shared" si="0"/>
        <v>44879</v>
      </c>
      <c r="B20">
        <v>46</v>
      </c>
      <c r="K20" t="s">
        <v>31</v>
      </c>
    </row>
    <row r="21" spans="1:11" x14ac:dyDescent="0.25">
      <c r="A21" s="1">
        <f t="shared" si="0"/>
        <v>44886</v>
      </c>
      <c r="B21">
        <v>47</v>
      </c>
      <c r="K21" t="s">
        <v>31</v>
      </c>
    </row>
    <row r="22" spans="1:11" x14ac:dyDescent="0.25">
      <c r="A22" s="1">
        <f t="shared" si="0"/>
        <v>44893</v>
      </c>
      <c r="B22">
        <v>48</v>
      </c>
      <c r="K22" t="s">
        <v>31</v>
      </c>
    </row>
    <row r="23" spans="1:11" x14ac:dyDescent="0.25">
      <c r="A23" s="1">
        <f t="shared" si="0"/>
        <v>44900</v>
      </c>
      <c r="B23">
        <v>49</v>
      </c>
      <c r="K23" t="s">
        <v>31</v>
      </c>
    </row>
    <row r="24" spans="1:11" x14ac:dyDescent="0.25">
      <c r="A24" s="1">
        <f t="shared" si="0"/>
        <v>44907</v>
      </c>
      <c r="B24">
        <v>50</v>
      </c>
      <c r="K24" t="s">
        <v>31</v>
      </c>
    </row>
    <row r="25" spans="1:11" x14ac:dyDescent="0.25">
      <c r="A25" s="1">
        <f t="shared" si="0"/>
        <v>44914</v>
      </c>
      <c r="B25">
        <v>51</v>
      </c>
      <c r="K25" t="s">
        <v>31</v>
      </c>
    </row>
    <row r="26" spans="1:11" x14ac:dyDescent="0.25">
      <c r="A26" s="1">
        <f t="shared" si="0"/>
        <v>44921</v>
      </c>
      <c r="B26">
        <v>52</v>
      </c>
      <c r="K26" t="s">
        <v>31</v>
      </c>
    </row>
    <row r="27" spans="1:11" x14ac:dyDescent="0.25">
      <c r="A27" s="1">
        <f t="shared" si="0"/>
        <v>44928</v>
      </c>
      <c r="B27">
        <v>1</v>
      </c>
      <c r="D27" t="s">
        <v>21</v>
      </c>
      <c r="F27" t="s">
        <v>9</v>
      </c>
      <c r="K27" t="s">
        <v>31</v>
      </c>
    </row>
    <row r="28" spans="1:11" x14ac:dyDescent="0.25">
      <c r="A28" s="1">
        <f t="shared" si="0"/>
        <v>44935</v>
      </c>
      <c r="B28">
        <v>2</v>
      </c>
      <c r="D28" t="s">
        <v>23</v>
      </c>
      <c r="F28" t="s">
        <v>24</v>
      </c>
      <c r="K28" t="s">
        <v>31</v>
      </c>
    </row>
    <row r="29" spans="1:11" x14ac:dyDescent="0.25">
      <c r="A29" s="1">
        <f t="shared" si="0"/>
        <v>44942</v>
      </c>
      <c r="B29">
        <v>3</v>
      </c>
      <c r="K29" t="s">
        <v>31</v>
      </c>
    </row>
    <row r="30" spans="1:11" x14ac:dyDescent="0.25">
      <c r="A30" s="1">
        <f t="shared" si="0"/>
        <v>44949</v>
      </c>
      <c r="B30">
        <v>4</v>
      </c>
      <c r="F30" t="s">
        <v>10</v>
      </c>
      <c r="K30" t="s">
        <v>31</v>
      </c>
    </row>
    <row r="31" spans="1:11" x14ac:dyDescent="0.25">
      <c r="K31" t="s">
        <v>31</v>
      </c>
    </row>
    <row r="32" spans="1:11" x14ac:dyDescent="0.25">
      <c r="A32" s="1"/>
    </row>
    <row r="33" spans="1:5" x14ac:dyDescent="0.25">
      <c r="A33" s="2"/>
      <c r="D33" t="s">
        <v>30</v>
      </c>
      <c r="E33" t="b">
        <v>1</v>
      </c>
    </row>
    <row r="34" spans="1:5" x14ac:dyDescent="0.25">
      <c r="A34" s="2"/>
    </row>
    <row r="35" spans="1:5" x14ac:dyDescent="0.25">
      <c r="A35" s="1"/>
    </row>
    <row r="36" spans="1:5" x14ac:dyDescent="0.25">
      <c r="A36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kindt</dc:creator>
  <cp:lastModifiedBy>ruben kindt</cp:lastModifiedBy>
  <dcterms:created xsi:type="dcterms:W3CDTF">2022-07-11T12:56:39Z</dcterms:created>
  <dcterms:modified xsi:type="dcterms:W3CDTF">2022-08-31T13:03:41Z</dcterms:modified>
</cp:coreProperties>
</file>